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7620" yWindow="-15" windowWidth="7680" windowHeight="9180" tabRatio="978"/>
  </bookViews>
  <sheets>
    <sheet name="toel" sheetId="1" r:id="rId1"/>
    <sheet name="begr(bk)" sheetId="2" r:id="rId2"/>
    <sheet name="loon(bk)" sheetId="67" r:id="rId3"/>
    <sheet name="mop" sheetId="7" r:id="rId4"/>
    <sheet name="mip" sheetId="8" r:id="rId5"/>
    <sheet name="act" sheetId="9" r:id="rId6"/>
    <sheet name="begr(tot)" sheetId="10" r:id="rId7"/>
    <sheet name="bal" sheetId="66" r:id="rId8"/>
    <sheet name="ken" sheetId="12" r:id="rId9"/>
    <sheet name="tab" sheetId="13" r:id="rId10"/>
    <sheet name="b-ggl" sheetId="68" r:id="rId11"/>
    <sheet name="1" sheetId="14" r:id="rId12"/>
    <sheet name="2" sheetId="15" r:id="rId13"/>
    <sheet name="3" sheetId="16" r:id="rId14"/>
    <sheet name="4" sheetId="17" r:id="rId15"/>
    <sheet name="5" sheetId="18" r:id="rId16"/>
    <sheet name="6" sheetId="19" r:id="rId17"/>
    <sheet name="7" sheetId="20" r:id="rId18"/>
    <sheet name="8" sheetId="21" r:id="rId19"/>
    <sheet name="9" sheetId="22" r:id="rId20"/>
    <sheet name="10" sheetId="23" r:id="rId21"/>
    <sheet name="11" sheetId="24" r:id="rId22"/>
    <sheet name="12" sheetId="25" r:id="rId23"/>
    <sheet name="13" sheetId="26" r:id="rId24"/>
    <sheet name="14" sheetId="27" r:id="rId25"/>
    <sheet name="15" sheetId="28" r:id="rId26"/>
    <sheet name="16" sheetId="29" r:id="rId27"/>
    <sheet name="17" sheetId="30" r:id="rId28"/>
    <sheet name="18" sheetId="31" r:id="rId29"/>
    <sheet name="19" sheetId="32" r:id="rId30"/>
    <sheet name="20" sheetId="33" r:id="rId31"/>
    <sheet name="21" sheetId="34" r:id="rId32"/>
    <sheet name="22" sheetId="35" r:id="rId33"/>
    <sheet name="23" sheetId="36" r:id="rId34"/>
    <sheet name="24" sheetId="37" r:id="rId35"/>
    <sheet name="25" sheetId="38" r:id="rId36"/>
    <sheet name="26" sheetId="39" r:id="rId37"/>
    <sheet name="27" sheetId="40" r:id="rId38"/>
    <sheet name="28" sheetId="41" r:id="rId39"/>
    <sheet name="29" sheetId="42" r:id="rId40"/>
    <sheet name="30" sheetId="43" r:id="rId41"/>
    <sheet name="31" sheetId="44" r:id="rId42"/>
    <sheet name="32" sheetId="45" r:id="rId43"/>
    <sheet name="33" sheetId="46" r:id="rId44"/>
    <sheet name="34" sheetId="47" r:id="rId45"/>
    <sheet name="35" sheetId="48" r:id="rId46"/>
    <sheet name="36" sheetId="49" r:id="rId47"/>
    <sheet name="37" sheetId="50" r:id="rId48"/>
    <sheet name="38" sheetId="51" r:id="rId49"/>
    <sheet name="39" sheetId="52" r:id="rId50"/>
    <sheet name="40" sheetId="53" r:id="rId51"/>
    <sheet name="41" sheetId="54" r:id="rId52"/>
    <sheet name="42" sheetId="55" r:id="rId53"/>
    <sheet name="43" sheetId="56" r:id="rId54"/>
    <sheet name="44" sheetId="57" r:id="rId55"/>
    <sheet name="45" sheetId="58" r:id="rId56"/>
    <sheet name="46" sheetId="59" r:id="rId57"/>
    <sheet name="47" sheetId="60" r:id="rId58"/>
    <sheet name="48" sheetId="61" r:id="rId59"/>
    <sheet name="49" sheetId="62" r:id="rId60"/>
    <sheet name="50" sheetId="63" r:id="rId61"/>
    <sheet name="Module1" sheetId="64" state="veryHidden" r:id="rId62"/>
  </sheets>
  <definedNames>
    <definedName name="_xlnm.Print_Area" localSheetId="11">'1'!$B$2:$K$113</definedName>
    <definedName name="_xlnm.Print_Area" localSheetId="20">'10'!$B$2:$K$113</definedName>
    <definedName name="_xlnm.Print_Area" localSheetId="21">'11'!$B$2:$K$113</definedName>
    <definedName name="_xlnm.Print_Area" localSheetId="22">'12'!$B$2:$K$113</definedName>
    <definedName name="_xlnm.Print_Area" localSheetId="23">'13'!$B$2:$K$113</definedName>
    <definedName name="_xlnm.Print_Area" localSheetId="24">'14'!$B$2:$K$113</definedName>
    <definedName name="_xlnm.Print_Area" localSheetId="25">'15'!$B$2:$K$113</definedName>
    <definedName name="_xlnm.Print_Area" localSheetId="26">'16'!$B$2:$K$113</definedName>
    <definedName name="_xlnm.Print_Area" localSheetId="27">'17'!$B$2:$K$113</definedName>
    <definedName name="_xlnm.Print_Area" localSheetId="28">'18'!$B$2:$K$113</definedName>
    <definedName name="_xlnm.Print_Area" localSheetId="29">'19'!$B$2:$K$113</definedName>
    <definedName name="_xlnm.Print_Area" localSheetId="12">'2'!$B$2:$K$113</definedName>
    <definedName name="_xlnm.Print_Area" localSheetId="30">'20'!$B$2:$K$113</definedName>
    <definedName name="_xlnm.Print_Area" localSheetId="31">'21'!$B$2:$K$113</definedName>
    <definedName name="_xlnm.Print_Area" localSheetId="32">'22'!$B$2:$K$113</definedName>
    <definedName name="_xlnm.Print_Area" localSheetId="33">'23'!$B$2:$K$113</definedName>
    <definedName name="_xlnm.Print_Area" localSheetId="34">'24'!$B$2:$K$113</definedName>
    <definedName name="_xlnm.Print_Area" localSheetId="35">'25'!$B$2:$K$113</definedName>
    <definedName name="_xlnm.Print_Area" localSheetId="36">'26'!$B$2:$K$113</definedName>
    <definedName name="_xlnm.Print_Area" localSheetId="37">'27'!$B$2:$K$113</definedName>
    <definedName name="_xlnm.Print_Area" localSheetId="38">'28'!$B$2:$K$113</definedName>
    <definedName name="_xlnm.Print_Area" localSheetId="39">'29'!$B$2:$K$113</definedName>
    <definedName name="_xlnm.Print_Area" localSheetId="13">'3'!$B$2:$K$113</definedName>
    <definedName name="_xlnm.Print_Area" localSheetId="40">'30'!$B$2:$K$113</definedName>
    <definedName name="_xlnm.Print_Area" localSheetId="41">'31'!$B$2:$K$113</definedName>
    <definedName name="_xlnm.Print_Area" localSheetId="42">'32'!$B$2:$K$113</definedName>
    <definedName name="_xlnm.Print_Area" localSheetId="43">'33'!$B$2:$K$113</definedName>
    <definedName name="_xlnm.Print_Area" localSheetId="44">'34'!$B$2:$K$113</definedName>
    <definedName name="_xlnm.Print_Area" localSheetId="45">'35'!$B$2:$K$113</definedName>
    <definedName name="_xlnm.Print_Area" localSheetId="46">'36'!$B$2:$K$113</definedName>
    <definedName name="_xlnm.Print_Area" localSheetId="47">'37'!$B$2:$K$113</definedName>
    <definedName name="_xlnm.Print_Area" localSheetId="48">'38'!$B$2:$K$113</definedName>
    <definedName name="_xlnm.Print_Area" localSheetId="49">'39'!$B$2:$K$113</definedName>
    <definedName name="_xlnm.Print_Area" localSheetId="14">'4'!$B$2:$K$113</definedName>
    <definedName name="_xlnm.Print_Area" localSheetId="50">'40'!$B$2:$K$113</definedName>
    <definedName name="_xlnm.Print_Area" localSheetId="51">'41'!$B$2:$K$113</definedName>
    <definedName name="_xlnm.Print_Area" localSheetId="52">'42'!$B$2:$K$113</definedName>
    <definedName name="_xlnm.Print_Area" localSheetId="53">'43'!$B$2:$K$113</definedName>
    <definedName name="_xlnm.Print_Area" localSheetId="54">'44'!$B$2:$K$113</definedName>
    <definedName name="_xlnm.Print_Area" localSheetId="55">'45'!$B$2:$K$113</definedName>
    <definedName name="_xlnm.Print_Area" localSheetId="56">'46'!$B$2:$K$113</definedName>
    <definedName name="_xlnm.Print_Area" localSheetId="57">'47'!$B$2:$K$113</definedName>
    <definedName name="_xlnm.Print_Area" localSheetId="58">'48'!$B$2:$K$113</definedName>
    <definedName name="_xlnm.Print_Area" localSheetId="59">'49'!$B$2:$K$113</definedName>
    <definedName name="_xlnm.Print_Area" localSheetId="15">'5'!$B$2:$K$113</definedName>
    <definedName name="_xlnm.Print_Area" localSheetId="60">'50'!$B$2:$K$113</definedName>
    <definedName name="_xlnm.Print_Area" localSheetId="16">'6'!$B$2:$K$113</definedName>
    <definedName name="_xlnm.Print_Area" localSheetId="17">'7'!$B$2:$K$113</definedName>
    <definedName name="_xlnm.Print_Area" localSheetId="18">'8'!$B$2:$K$113</definedName>
    <definedName name="_xlnm.Print_Area" localSheetId="19">'9'!$B$2:$K$113</definedName>
    <definedName name="_xlnm.Print_Area" localSheetId="5">act!$B$2:$L$64</definedName>
    <definedName name="_xlnm.Print_Area" localSheetId="7">bal!$B$2:$K$58</definedName>
    <definedName name="_xlnm.Print_Area" localSheetId="1">'begr(bk)'!$B$2:$M$183</definedName>
    <definedName name="_xlnm.Print_Area" localSheetId="6">'begr(tot)'!$B$2:$M$45</definedName>
    <definedName name="_xlnm.Print_Area" localSheetId="10">'b-ggl'!$B$2:$V$66</definedName>
    <definedName name="_xlnm.Print_Area" localSheetId="8">ken!$B$2:$K$198</definedName>
    <definedName name="_xlnm.Print_Area" localSheetId="2">'loon(bk)'!$B$2:$X$69</definedName>
    <definedName name="_xlnm.Print_Area" localSheetId="4">mip!$B$2:$AA$179</definedName>
    <definedName name="_xlnm.Print_Area" localSheetId="3">mop!$B$2:$Q$31</definedName>
    <definedName name="_xlnm.Print_Area" localSheetId="9">tab!$A$1:$H$30</definedName>
    <definedName name="_xlnm.Print_Area" localSheetId="0">toel!$B$2:$Q$98</definedName>
    <definedName name="regels">tab!$W$34:$W$76</definedName>
    <definedName name="schaal">tab!$A$34:$A$76</definedName>
  </definedNames>
  <calcPr calcId="145621"/>
</workbook>
</file>

<file path=xl/calcChain.xml><?xml version="1.0" encoding="utf-8"?>
<calcChain xmlns="http://schemas.openxmlformats.org/spreadsheetml/2006/main">
  <c r="E89" i="13" l="1"/>
  <c r="I89" i="13" s="1"/>
  <c r="E88" i="13"/>
  <c r="H88" i="13" s="1"/>
  <c r="H89" i="13" l="1"/>
  <c r="O163" i="67" l="1"/>
  <c r="O162" i="67"/>
  <c r="O161" i="67"/>
  <c r="O160" i="67"/>
  <c r="O159" i="67"/>
  <c r="O158" i="67"/>
  <c r="O157" i="67"/>
  <c r="O156" i="67"/>
  <c r="O155" i="67"/>
  <c r="O154" i="67"/>
  <c r="O153" i="67"/>
  <c r="O152" i="67"/>
  <c r="O151" i="67"/>
  <c r="O150" i="67"/>
  <c r="O149" i="67"/>
  <c r="O148" i="67"/>
  <c r="O147" i="67"/>
  <c r="O146" i="67"/>
  <c r="O145" i="67"/>
  <c r="O131" i="67"/>
  <c r="O130" i="67"/>
  <c r="O129" i="67"/>
  <c r="O128" i="67"/>
  <c r="O127" i="67"/>
  <c r="O126" i="67"/>
  <c r="O125" i="67"/>
  <c r="O124" i="67"/>
  <c r="O123" i="67"/>
  <c r="O122" i="67"/>
  <c r="O121" i="67"/>
  <c r="O120" i="67"/>
  <c r="O119" i="67"/>
  <c r="O118" i="67"/>
  <c r="O117" i="67"/>
  <c r="O116" i="67"/>
  <c r="O115" i="67"/>
  <c r="O114" i="67"/>
  <c r="O113" i="67"/>
  <c r="O99" i="67"/>
  <c r="O98" i="67"/>
  <c r="O97" i="67"/>
  <c r="O96" i="67"/>
  <c r="O95" i="67"/>
  <c r="O94" i="67"/>
  <c r="O93" i="67"/>
  <c r="O92" i="67"/>
  <c r="O91" i="67"/>
  <c r="O90" i="67"/>
  <c r="O89" i="67"/>
  <c r="O88" i="67"/>
  <c r="O87" i="67"/>
  <c r="O86" i="67"/>
  <c r="O85" i="67"/>
  <c r="O84" i="67"/>
  <c r="O83" i="67"/>
  <c r="O82" i="67"/>
  <c r="O81" i="67"/>
  <c r="O66" i="67"/>
  <c r="O65" i="67"/>
  <c r="O64" i="67"/>
  <c r="O63" i="67"/>
  <c r="O62" i="67"/>
  <c r="O61" i="67"/>
  <c r="O60" i="67"/>
  <c r="O59" i="67"/>
  <c r="O58" i="67"/>
  <c r="O57" i="67"/>
  <c r="O56" i="67"/>
  <c r="O55" i="67"/>
  <c r="O54" i="67"/>
  <c r="O53" i="67"/>
  <c r="O52" i="67"/>
  <c r="O51" i="67"/>
  <c r="O50" i="67"/>
  <c r="O49" i="67"/>
  <c r="O48" i="67"/>
  <c r="O16" i="67"/>
  <c r="O17" i="67"/>
  <c r="O18" i="67"/>
  <c r="O19" i="67"/>
  <c r="O20" i="67"/>
  <c r="O21" i="67"/>
  <c r="O22" i="67"/>
  <c r="O23" i="67"/>
  <c r="O24" i="67"/>
  <c r="O25" i="67"/>
  <c r="O26" i="67"/>
  <c r="O27" i="67"/>
  <c r="O28" i="67"/>
  <c r="O29" i="67"/>
  <c r="O30" i="67"/>
  <c r="O31" i="67"/>
  <c r="O32" i="67"/>
  <c r="O33" i="67"/>
  <c r="O34" i="67"/>
  <c r="O15" i="67"/>
  <c r="W76" i="13"/>
  <c r="W75" i="13"/>
  <c r="F88" i="12" l="1"/>
  <c r="G88" i="12"/>
  <c r="H88" i="12"/>
  <c r="I88" i="12"/>
  <c r="F89" i="12"/>
  <c r="G89" i="12"/>
  <c r="H89" i="12"/>
  <c r="I89" i="12"/>
  <c r="F90" i="12"/>
  <c r="G90" i="12"/>
  <c r="H90" i="12"/>
  <c r="I90" i="12"/>
  <c r="G38" i="10"/>
  <c r="F38" i="10"/>
  <c r="G27" i="10"/>
  <c r="F27" i="10"/>
  <c r="G19" i="10"/>
  <c r="F19" i="10"/>
  <c r="F8" i="10"/>
  <c r="D20" i="13"/>
  <c r="D13" i="13"/>
  <c r="D2" i="13"/>
  <c r="E2" i="13" s="1"/>
  <c r="F2" i="13" s="1"/>
  <c r="G2" i="13" s="1"/>
  <c r="H2" i="13" s="1"/>
  <c r="I2" i="13" s="1"/>
  <c r="G8" i="10" l="1"/>
  <c r="G29" i="10"/>
  <c r="G42" i="10" s="1"/>
  <c r="F29" i="10"/>
  <c r="F42" i="10" s="1"/>
  <c r="G186" i="12"/>
  <c r="H186" i="12"/>
  <c r="I186" i="12"/>
  <c r="F187" i="12"/>
  <c r="F186" i="12"/>
  <c r="F188" i="12" l="1"/>
  <c r="I25" i="2"/>
  <c r="J25" i="2" s="1"/>
  <c r="K25" i="2" s="1"/>
  <c r="C46" i="13"/>
  <c r="D27" i="13"/>
  <c r="E26" i="13"/>
  <c r="E25" i="13"/>
  <c r="E24" i="13"/>
  <c r="E23" i="13"/>
  <c r="E22" i="13"/>
  <c r="N4" i="68"/>
  <c r="T63" i="68"/>
  <c r="T62" i="68"/>
  <c r="T61" i="68"/>
  <c r="T60" i="68"/>
  <c r="T59" i="68"/>
  <c r="T58" i="68"/>
  <c r="T57" i="68"/>
  <c r="T56" i="68"/>
  <c r="T55" i="68"/>
  <c r="T54" i="68"/>
  <c r="T53" i="68"/>
  <c r="T52" i="68"/>
  <c r="T51" i="68"/>
  <c r="T50" i="68"/>
  <c r="T49" i="68"/>
  <c r="T48" i="68"/>
  <c r="T47" i="68"/>
  <c r="T46" i="68"/>
  <c r="T45" i="68"/>
  <c r="T44" i="68"/>
  <c r="T43" i="68"/>
  <c r="T42" i="68"/>
  <c r="T41" i="68"/>
  <c r="T40" i="68"/>
  <c r="T39" i="68"/>
  <c r="T38" i="68"/>
  <c r="T37" i="68"/>
  <c r="T36" i="68"/>
  <c r="T35" i="68"/>
  <c r="T34" i="68"/>
  <c r="T33" i="68"/>
  <c r="T32" i="68"/>
  <c r="T31" i="68"/>
  <c r="T30" i="68"/>
  <c r="T29" i="68"/>
  <c r="T28" i="68"/>
  <c r="T27" i="68"/>
  <c r="T26" i="68"/>
  <c r="T25" i="68"/>
  <c r="T24" i="68"/>
  <c r="T23" i="68"/>
  <c r="T22" i="68"/>
  <c r="T21" i="68"/>
  <c r="T20" i="68"/>
  <c r="T19" i="68"/>
  <c r="T18" i="68"/>
  <c r="T17" i="68"/>
  <c r="T16" i="68"/>
  <c r="T15" i="68"/>
  <c r="T14" i="68"/>
  <c r="S12" i="68"/>
  <c r="R12" i="68"/>
  <c r="T12" i="68" s="1"/>
  <c r="E27" i="13" l="1"/>
  <c r="K170" i="8"/>
  <c r="J170" i="8"/>
  <c r="L170" i="8" s="1"/>
  <c r="K169" i="8"/>
  <c r="J169" i="8"/>
  <c r="L169" i="8" s="1"/>
  <c r="K168" i="8"/>
  <c r="J168" i="8"/>
  <c r="L168" i="8" s="1"/>
  <c r="K167" i="8"/>
  <c r="J167" i="8"/>
  <c r="L167" i="8" s="1"/>
  <c r="K166" i="8"/>
  <c r="J166" i="8"/>
  <c r="L166" i="8" s="1"/>
  <c r="K165" i="8"/>
  <c r="J165" i="8"/>
  <c r="L165" i="8" s="1"/>
  <c r="K164" i="8"/>
  <c r="J164" i="8"/>
  <c r="L164" i="8" s="1"/>
  <c r="K163" i="8"/>
  <c r="J163" i="8"/>
  <c r="L163" i="8" s="1"/>
  <c r="K162" i="8"/>
  <c r="J162" i="8"/>
  <c r="L162" i="8" s="1"/>
  <c r="K161" i="8"/>
  <c r="J161" i="8"/>
  <c r="L161" i="8" s="1"/>
  <c r="K160" i="8"/>
  <c r="J160" i="8"/>
  <c r="L160" i="8" s="1"/>
  <c r="K159" i="8"/>
  <c r="J159" i="8"/>
  <c r="L159" i="8" s="1"/>
  <c r="K158" i="8"/>
  <c r="J158" i="8"/>
  <c r="L158" i="8" s="1"/>
  <c r="K157" i="8"/>
  <c r="J157" i="8"/>
  <c r="L157" i="8" s="1"/>
  <c r="K156" i="8"/>
  <c r="J156" i="8"/>
  <c r="L156" i="8" s="1"/>
  <c r="K155" i="8"/>
  <c r="J155" i="8"/>
  <c r="L155" i="8" s="1"/>
  <c r="K154" i="8"/>
  <c r="J154" i="8"/>
  <c r="L154" i="8" s="1"/>
  <c r="K153" i="8"/>
  <c r="J153" i="8"/>
  <c r="L153" i="8" s="1"/>
  <c r="K152" i="8"/>
  <c r="J152" i="8"/>
  <c r="L152" i="8" s="1"/>
  <c r="K151" i="8"/>
  <c r="J151" i="8"/>
  <c r="L151" i="8" s="1"/>
  <c r="K150" i="8"/>
  <c r="J150" i="8"/>
  <c r="L150" i="8" s="1"/>
  <c r="K149" i="8"/>
  <c r="J149" i="8"/>
  <c r="L149" i="8" s="1"/>
  <c r="K148" i="8"/>
  <c r="J148" i="8"/>
  <c r="L148" i="8" s="1"/>
  <c r="K147" i="8"/>
  <c r="J147" i="8"/>
  <c r="L147" i="8" s="1"/>
  <c r="K146" i="8"/>
  <c r="J146" i="8"/>
  <c r="L146" i="8" s="1"/>
  <c r="K145" i="8"/>
  <c r="J145" i="8"/>
  <c r="L145" i="8" s="1"/>
  <c r="K144" i="8"/>
  <c r="J144" i="8"/>
  <c r="L144" i="8" s="1"/>
  <c r="K143" i="8"/>
  <c r="J143" i="8"/>
  <c r="L143" i="8" s="1"/>
  <c r="K142" i="8"/>
  <c r="J142" i="8"/>
  <c r="L142" i="8" s="1"/>
  <c r="K141" i="8"/>
  <c r="J141" i="8"/>
  <c r="L141" i="8" s="1"/>
  <c r="K140" i="8"/>
  <c r="J140" i="8"/>
  <c r="L140" i="8" s="1"/>
  <c r="K139" i="8"/>
  <c r="J139" i="8"/>
  <c r="L139" i="8" s="1"/>
  <c r="K138" i="8"/>
  <c r="J138" i="8"/>
  <c r="L138" i="8" s="1"/>
  <c r="K137" i="8"/>
  <c r="J137" i="8"/>
  <c r="L137" i="8" s="1"/>
  <c r="F41" i="66"/>
  <c r="N5" i="68" l="1"/>
  <c r="E137" i="67"/>
  <c r="E136" i="67"/>
  <c r="E105" i="67"/>
  <c r="E11" i="13" l="1"/>
  <c r="E18" i="13"/>
  <c r="E20" i="13" l="1"/>
  <c r="E13" i="13"/>
  <c r="C5" i="68" l="1"/>
  <c r="C4" i="68"/>
  <c r="G14" i="66"/>
  <c r="H14" i="66" s="1"/>
  <c r="I14" i="66" s="1"/>
  <c r="G15" i="66"/>
  <c r="H15" i="66" s="1"/>
  <c r="I15" i="66" s="1"/>
  <c r="Q142" i="67"/>
  <c r="Q162" i="67" s="1"/>
  <c r="Q110" i="67"/>
  <c r="Q112" i="67" s="1"/>
  <c r="Q78" i="67"/>
  <c r="Q80" i="67" s="1"/>
  <c r="R34" i="67"/>
  <c r="R33" i="67"/>
  <c r="R32" i="67"/>
  <c r="R31" i="67"/>
  <c r="R30" i="67"/>
  <c r="R29" i="67"/>
  <c r="R28" i="67"/>
  <c r="R27" i="67"/>
  <c r="R26" i="67"/>
  <c r="R25" i="67"/>
  <c r="Q82" i="67" l="1"/>
  <c r="Q86" i="67"/>
  <c r="Q90" i="67"/>
  <c r="Q94" i="67"/>
  <c r="Q98" i="67"/>
  <c r="Q114" i="67"/>
  <c r="Q118" i="67"/>
  <c r="Q122" i="67"/>
  <c r="Q126" i="67"/>
  <c r="Q130" i="67"/>
  <c r="Q145" i="67"/>
  <c r="Q149" i="67"/>
  <c r="Q153" i="67"/>
  <c r="Q157" i="67"/>
  <c r="Q161" i="67"/>
  <c r="Q81" i="67"/>
  <c r="Q85" i="67"/>
  <c r="Q89" i="67"/>
  <c r="Q93" i="67"/>
  <c r="Q97" i="67"/>
  <c r="Q113" i="67"/>
  <c r="Q117" i="67"/>
  <c r="Q121" i="67"/>
  <c r="Q125" i="67"/>
  <c r="Q129" i="67"/>
  <c r="Q144" i="67"/>
  <c r="Q148" i="67"/>
  <c r="Q152" i="67"/>
  <c r="Q156" i="67"/>
  <c r="Q160" i="67"/>
  <c r="Q84" i="67"/>
  <c r="Q88" i="67"/>
  <c r="Q92" i="67"/>
  <c r="Q96" i="67"/>
  <c r="Q116" i="67"/>
  <c r="Q120" i="67"/>
  <c r="Q124" i="67"/>
  <c r="Q128" i="67"/>
  <c r="Q147" i="67"/>
  <c r="Q151" i="67"/>
  <c r="Q155" i="67"/>
  <c r="Q159" i="67"/>
  <c r="Q163" i="67"/>
  <c r="Q83" i="67"/>
  <c r="Q87" i="67"/>
  <c r="Q91" i="67"/>
  <c r="Q95" i="67"/>
  <c r="Q99" i="67"/>
  <c r="Q115" i="67"/>
  <c r="Q119" i="67"/>
  <c r="Q123" i="67"/>
  <c r="Q127" i="67"/>
  <c r="Q131" i="67"/>
  <c r="Q146" i="67"/>
  <c r="Q150" i="67"/>
  <c r="Q154" i="67"/>
  <c r="Q158" i="67"/>
  <c r="I63" i="68"/>
  <c r="I62" i="68"/>
  <c r="I61" i="68"/>
  <c r="I60" i="68"/>
  <c r="I59" i="68"/>
  <c r="I58" i="68"/>
  <c r="I57" i="68"/>
  <c r="I56" i="68"/>
  <c r="I55" i="68"/>
  <c r="I54" i="68"/>
  <c r="I53" i="68"/>
  <c r="I52" i="68"/>
  <c r="I51" i="68"/>
  <c r="I50" i="68"/>
  <c r="I49" i="68"/>
  <c r="I48" i="68"/>
  <c r="I47" i="68"/>
  <c r="I46" i="68"/>
  <c r="I45" i="68"/>
  <c r="I44" i="68"/>
  <c r="I43" i="68"/>
  <c r="I42" i="68"/>
  <c r="I41" i="68"/>
  <c r="I40" i="68"/>
  <c r="I39" i="68"/>
  <c r="I38" i="68"/>
  <c r="I37" i="68"/>
  <c r="I36" i="68"/>
  <c r="I35" i="68"/>
  <c r="I34" i="68"/>
  <c r="I33" i="68"/>
  <c r="I32" i="68"/>
  <c r="I31" i="68"/>
  <c r="I30" i="68"/>
  <c r="I29" i="68"/>
  <c r="I28" i="68"/>
  <c r="I27" i="68"/>
  <c r="I26" i="68"/>
  <c r="I25" i="68"/>
  <c r="I24" i="68"/>
  <c r="I23" i="68"/>
  <c r="I22" i="68"/>
  <c r="I21" i="68"/>
  <c r="I20" i="68"/>
  <c r="I19" i="68"/>
  <c r="I18" i="68"/>
  <c r="I17" i="68"/>
  <c r="I16" i="68"/>
  <c r="I15" i="68"/>
  <c r="I14" i="68"/>
  <c r="H12" i="68"/>
  <c r="G12" i="68"/>
  <c r="I12" i="68" l="1"/>
  <c r="W56" i="13"/>
  <c r="W57" i="13"/>
  <c r="W58" i="13"/>
  <c r="W59" i="13"/>
  <c r="W60" i="13"/>
  <c r="W34" i="13"/>
  <c r="F23" i="9"/>
  <c r="F34" i="9"/>
  <c r="G23" i="9"/>
  <c r="G34" i="9"/>
  <c r="H101" i="2" s="1"/>
  <c r="F24" i="9"/>
  <c r="F35" i="9"/>
  <c r="G24" i="9"/>
  <c r="G35" i="9"/>
  <c r="H102" i="2" s="1"/>
  <c r="J14" i="8"/>
  <c r="L14" i="8" s="1"/>
  <c r="K14" i="8"/>
  <c r="F27" i="9"/>
  <c r="F38" i="9"/>
  <c r="G27" i="9"/>
  <c r="G38" i="9"/>
  <c r="H105" i="2" s="1"/>
  <c r="F28" i="9"/>
  <c r="F39" i="9"/>
  <c r="G28" i="9"/>
  <c r="G39" i="9"/>
  <c r="H106" i="2" s="1"/>
  <c r="F23" i="66"/>
  <c r="F51" i="66" s="1"/>
  <c r="G160" i="12"/>
  <c r="I136" i="2"/>
  <c r="J136" i="2" s="1"/>
  <c r="K136" i="2" s="1"/>
  <c r="I135" i="2"/>
  <c r="J135" i="2" s="1"/>
  <c r="K135" i="2" s="1"/>
  <c r="I134" i="2"/>
  <c r="J134" i="2" s="1"/>
  <c r="I35" i="2"/>
  <c r="J35" i="2" s="1"/>
  <c r="I34" i="2"/>
  <c r="J34" i="2" s="1"/>
  <c r="K34" i="2" s="1"/>
  <c r="L47" i="67"/>
  <c r="I47" i="67"/>
  <c r="I80" i="67" s="1"/>
  <c r="E47" i="67"/>
  <c r="E80" i="67" s="1"/>
  <c r="L48" i="67"/>
  <c r="L81" i="67" s="1"/>
  <c r="I48" i="67"/>
  <c r="I81" i="67" s="1"/>
  <c r="I113" i="67" s="1"/>
  <c r="I145" i="67" s="1"/>
  <c r="E48" i="67"/>
  <c r="E81" i="67" s="1"/>
  <c r="E113" i="67" s="1"/>
  <c r="E145" i="67" s="1"/>
  <c r="L49" i="67"/>
  <c r="L82" i="67" s="1"/>
  <c r="L114" i="67" s="1"/>
  <c r="L146" i="67" s="1"/>
  <c r="I49" i="67"/>
  <c r="I82" i="67" s="1"/>
  <c r="E49" i="67"/>
  <c r="E82" i="67" s="1"/>
  <c r="L50" i="67"/>
  <c r="L83" i="67" s="1"/>
  <c r="I50" i="67"/>
  <c r="I83" i="67" s="1"/>
  <c r="I115" i="67" s="1"/>
  <c r="E50" i="67"/>
  <c r="E83" i="67" s="1"/>
  <c r="E115" i="67" s="1"/>
  <c r="E147" i="67" s="1"/>
  <c r="L51" i="67"/>
  <c r="L84" i="67" s="1"/>
  <c r="L116" i="67" s="1"/>
  <c r="L148" i="67" s="1"/>
  <c r="I51" i="67"/>
  <c r="I84" i="67" s="1"/>
  <c r="E51" i="67"/>
  <c r="E84" i="67" s="1"/>
  <c r="L52" i="67"/>
  <c r="L85" i="67" s="1"/>
  <c r="L53" i="67"/>
  <c r="L54" i="67"/>
  <c r="L55" i="67"/>
  <c r="L56" i="67"/>
  <c r="L89" i="67" s="1"/>
  <c r="L57" i="67"/>
  <c r="L90" i="67" s="1"/>
  <c r="L58" i="67"/>
  <c r="S58" i="67" s="1"/>
  <c r="L59" i="67"/>
  <c r="L92" i="67" s="1"/>
  <c r="L124" i="67" s="1"/>
  <c r="S124" i="67" s="1"/>
  <c r="L60" i="67"/>
  <c r="L93" i="67" s="1"/>
  <c r="L61" i="67"/>
  <c r="S61" i="67" s="1"/>
  <c r="L62" i="67"/>
  <c r="S62" i="67" s="1"/>
  <c r="L63" i="67"/>
  <c r="L64" i="67"/>
  <c r="L97" i="67" s="1"/>
  <c r="L129" i="67" s="1"/>
  <c r="L65" i="67"/>
  <c r="L66" i="67"/>
  <c r="S66" i="67" s="1"/>
  <c r="S57" i="67"/>
  <c r="S25" i="67"/>
  <c r="S26" i="67"/>
  <c r="S27" i="67"/>
  <c r="S28" i="67"/>
  <c r="S29" i="67"/>
  <c r="S30" i="67"/>
  <c r="S31" i="67"/>
  <c r="S32" i="67"/>
  <c r="S33" i="67"/>
  <c r="S34" i="67"/>
  <c r="E66" i="67"/>
  <c r="E65" i="67"/>
  <c r="E64" i="67"/>
  <c r="E63" i="67"/>
  <c r="R63" i="67" s="1"/>
  <c r="E62" i="67"/>
  <c r="E61" i="67"/>
  <c r="E60" i="67"/>
  <c r="E59" i="67"/>
  <c r="E58" i="67"/>
  <c r="E57" i="67"/>
  <c r="E56" i="67"/>
  <c r="E55" i="67"/>
  <c r="E54" i="67"/>
  <c r="E87" i="67" s="1"/>
  <c r="E53" i="67"/>
  <c r="E86" i="67" s="1"/>
  <c r="E118" i="67" s="1"/>
  <c r="E150" i="67" s="1"/>
  <c r="E52" i="67"/>
  <c r="E85" i="67" s="1"/>
  <c r="K51" i="67"/>
  <c r="K84" i="67" s="1"/>
  <c r="K116" i="67" s="1"/>
  <c r="M116" i="67" s="1"/>
  <c r="Q45" i="67"/>
  <c r="G51" i="67"/>
  <c r="U51" i="67" s="1"/>
  <c r="K50" i="67"/>
  <c r="K83" i="67" s="1"/>
  <c r="G50" i="67"/>
  <c r="U50" i="67" s="1"/>
  <c r="V50" i="67" s="1"/>
  <c r="K49" i="67"/>
  <c r="K82" i="67" s="1"/>
  <c r="G49" i="67"/>
  <c r="G82" i="67" s="1"/>
  <c r="K48" i="67"/>
  <c r="M48" i="67"/>
  <c r="G48" i="67"/>
  <c r="U48" i="67" s="1"/>
  <c r="V48" i="67" s="1"/>
  <c r="K47" i="67"/>
  <c r="M47" i="67" s="1"/>
  <c r="G47" i="67"/>
  <c r="U47" i="67" s="1"/>
  <c r="V47" i="67" s="1"/>
  <c r="M50" i="67"/>
  <c r="M49" i="67"/>
  <c r="M16" i="67"/>
  <c r="Q13" i="67"/>
  <c r="U16" i="67"/>
  <c r="V16" i="67" s="1"/>
  <c r="M17" i="67"/>
  <c r="U17" i="67"/>
  <c r="V17" i="67" s="1"/>
  <c r="M18" i="67"/>
  <c r="U18" i="67"/>
  <c r="V18" i="67" s="1"/>
  <c r="M19" i="67"/>
  <c r="U19" i="67"/>
  <c r="V19" i="67" s="1"/>
  <c r="M15" i="67"/>
  <c r="U15" i="67"/>
  <c r="V15" i="67" s="1"/>
  <c r="T58" i="67"/>
  <c r="T60" i="67"/>
  <c r="T62" i="67"/>
  <c r="T66" i="67"/>
  <c r="T25" i="67"/>
  <c r="T26" i="67"/>
  <c r="T27" i="67"/>
  <c r="T28" i="67"/>
  <c r="T29" i="67"/>
  <c r="T30" i="67"/>
  <c r="T31" i="67"/>
  <c r="T32" i="67"/>
  <c r="T33" i="67"/>
  <c r="T34" i="67"/>
  <c r="G173" i="12"/>
  <c r="H173" i="12" s="1"/>
  <c r="G166" i="12"/>
  <c r="H166" i="12" s="1"/>
  <c r="D84" i="13"/>
  <c r="D82" i="13"/>
  <c r="M9" i="8"/>
  <c r="O8" i="8" s="1"/>
  <c r="M88" i="8" s="1"/>
  <c r="G147" i="12"/>
  <c r="H147" i="12" s="1"/>
  <c r="F193" i="12"/>
  <c r="G55" i="12"/>
  <c r="H55" i="12"/>
  <c r="I55" i="12"/>
  <c r="F55" i="12"/>
  <c r="F58" i="12"/>
  <c r="G58" i="12"/>
  <c r="H58" i="12"/>
  <c r="I58" i="12"/>
  <c r="F59" i="12"/>
  <c r="G59" i="12"/>
  <c r="H59" i="12"/>
  <c r="I59" i="12"/>
  <c r="F60" i="12"/>
  <c r="G60" i="12"/>
  <c r="H60" i="12"/>
  <c r="I60" i="12"/>
  <c r="F61" i="12"/>
  <c r="G61" i="12"/>
  <c r="H61" i="12"/>
  <c r="I61" i="12"/>
  <c r="F62" i="12"/>
  <c r="G62" i="12"/>
  <c r="H62" i="12"/>
  <c r="I62" i="12"/>
  <c r="F63" i="12"/>
  <c r="G63" i="12"/>
  <c r="H63" i="12"/>
  <c r="I63" i="12"/>
  <c r="F64" i="12"/>
  <c r="G64" i="12"/>
  <c r="H64" i="12"/>
  <c r="I64" i="12"/>
  <c r="F65" i="12"/>
  <c r="G65" i="12"/>
  <c r="H65" i="12"/>
  <c r="I65" i="12"/>
  <c r="F66" i="12"/>
  <c r="G66" i="12"/>
  <c r="H66" i="12"/>
  <c r="I66" i="12"/>
  <c r="F67" i="12"/>
  <c r="G67" i="12"/>
  <c r="H67" i="12"/>
  <c r="I67" i="12"/>
  <c r="F68" i="12"/>
  <c r="G68" i="12"/>
  <c r="H68" i="12"/>
  <c r="I68" i="12"/>
  <c r="F69" i="12"/>
  <c r="G69" i="12"/>
  <c r="H69" i="12"/>
  <c r="I69" i="12"/>
  <c r="F70" i="12"/>
  <c r="G70" i="12"/>
  <c r="H70" i="12"/>
  <c r="I70" i="12"/>
  <c r="F71" i="12"/>
  <c r="G71" i="12"/>
  <c r="H71" i="12"/>
  <c r="I71" i="12"/>
  <c r="F72" i="12"/>
  <c r="G72" i="12"/>
  <c r="H72" i="12"/>
  <c r="I72" i="12"/>
  <c r="F73" i="12"/>
  <c r="G73" i="12"/>
  <c r="H73" i="12"/>
  <c r="I73" i="12"/>
  <c r="F74" i="12"/>
  <c r="G74" i="12"/>
  <c r="H74" i="12"/>
  <c r="I74" i="12"/>
  <c r="F75" i="12"/>
  <c r="G75" i="12"/>
  <c r="H75" i="12"/>
  <c r="I75" i="12"/>
  <c r="F76" i="12"/>
  <c r="G76" i="12"/>
  <c r="H76" i="12"/>
  <c r="I76" i="12"/>
  <c r="F77" i="12"/>
  <c r="G77" i="12"/>
  <c r="H77" i="12"/>
  <c r="I77" i="12"/>
  <c r="F78" i="12"/>
  <c r="G78" i="12"/>
  <c r="H78" i="12"/>
  <c r="I78" i="12"/>
  <c r="F79" i="12"/>
  <c r="G79" i="12"/>
  <c r="H79" i="12"/>
  <c r="I79" i="12"/>
  <c r="F80" i="12"/>
  <c r="G80" i="12"/>
  <c r="H80" i="12"/>
  <c r="I80" i="12"/>
  <c r="F81" i="12"/>
  <c r="G81" i="12"/>
  <c r="H81" i="12"/>
  <c r="I81" i="12"/>
  <c r="F82" i="12"/>
  <c r="G82" i="12"/>
  <c r="H82" i="12"/>
  <c r="I82" i="12"/>
  <c r="F83" i="12"/>
  <c r="G83" i="12"/>
  <c r="H83" i="12"/>
  <c r="I83" i="12"/>
  <c r="F84" i="12"/>
  <c r="G84" i="12"/>
  <c r="H84" i="12"/>
  <c r="I84" i="12"/>
  <c r="F85" i="12"/>
  <c r="G85" i="12"/>
  <c r="H85" i="12"/>
  <c r="I85" i="12"/>
  <c r="F86" i="12"/>
  <c r="G86" i="12"/>
  <c r="H86" i="12"/>
  <c r="I86" i="12"/>
  <c r="F87" i="12"/>
  <c r="G87" i="12"/>
  <c r="H87" i="12"/>
  <c r="I87" i="12"/>
  <c r="F91" i="12"/>
  <c r="G91" i="12"/>
  <c r="H91" i="12"/>
  <c r="I91" i="12"/>
  <c r="I57" i="12"/>
  <c r="H57" i="12"/>
  <c r="G57" i="12"/>
  <c r="F57" i="12"/>
  <c r="F94" i="12"/>
  <c r="G94" i="12" s="1"/>
  <c r="H27" i="9"/>
  <c r="H38" i="9"/>
  <c r="I105" i="2" s="1"/>
  <c r="I27" i="9"/>
  <c r="I38" i="9"/>
  <c r="J105" i="2" s="1"/>
  <c r="J27" i="9"/>
  <c r="J38" i="9"/>
  <c r="K105" i="2" s="1"/>
  <c r="G66" i="67"/>
  <c r="G99" i="67" s="1"/>
  <c r="G65" i="67"/>
  <c r="G98" i="67" s="1"/>
  <c r="G130" i="67" s="1"/>
  <c r="G64" i="67"/>
  <c r="G97" i="67" s="1"/>
  <c r="U97" i="67" s="1"/>
  <c r="V97" i="67" s="1"/>
  <c r="G63" i="67"/>
  <c r="G96" i="67" s="1"/>
  <c r="G62" i="67"/>
  <c r="G61" i="67"/>
  <c r="U61" i="67" s="1"/>
  <c r="V61" i="67" s="1"/>
  <c r="G60" i="67"/>
  <c r="U60" i="67" s="1"/>
  <c r="V60" i="67" s="1"/>
  <c r="G59" i="67"/>
  <c r="G92" i="67" s="1"/>
  <c r="G124" i="67" s="1"/>
  <c r="G58" i="67"/>
  <c r="G91" i="67" s="1"/>
  <c r="G57" i="67"/>
  <c r="G90" i="67" s="1"/>
  <c r="G56" i="67"/>
  <c r="G89" i="67" s="1"/>
  <c r="G55" i="67"/>
  <c r="G54" i="67"/>
  <c r="G87" i="67" s="1"/>
  <c r="G53" i="67"/>
  <c r="G86" i="67" s="1"/>
  <c r="G52" i="67"/>
  <c r="U52" i="67" s="1"/>
  <c r="V52" i="67" s="1"/>
  <c r="K66" i="67"/>
  <c r="K99" i="67" s="1"/>
  <c r="K131" i="67" s="1"/>
  <c r="K163" i="67" s="1"/>
  <c r="I66" i="67"/>
  <c r="I99" i="67" s="1"/>
  <c r="F66" i="67"/>
  <c r="F99" i="67" s="1"/>
  <c r="F131" i="67" s="1"/>
  <c r="F163" i="67" s="1"/>
  <c r="D66" i="67"/>
  <c r="D99" i="67" s="1"/>
  <c r="D131" i="67" s="1"/>
  <c r="D163" i="67" s="1"/>
  <c r="K65" i="67"/>
  <c r="K98" i="67" s="1"/>
  <c r="K130" i="67" s="1"/>
  <c r="K162" i="67" s="1"/>
  <c r="I65" i="67"/>
  <c r="F65" i="67"/>
  <c r="F98" i="67" s="1"/>
  <c r="F130" i="67" s="1"/>
  <c r="F162" i="67" s="1"/>
  <c r="D65" i="67"/>
  <c r="D98" i="67" s="1"/>
  <c r="D130" i="67" s="1"/>
  <c r="D162" i="67" s="1"/>
  <c r="K64" i="67"/>
  <c r="K97" i="67" s="1"/>
  <c r="K129" i="67" s="1"/>
  <c r="K161" i="67" s="1"/>
  <c r="I64" i="67"/>
  <c r="I97" i="67" s="1"/>
  <c r="F64" i="67"/>
  <c r="F97" i="67" s="1"/>
  <c r="F129" i="67" s="1"/>
  <c r="F161" i="67" s="1"/>
  <c r="D64" i="67"/>
  <c r="D97" i="67" s="1"/>
  <c r="D129" i="67" s="1"/>
  <c r="D161" i="67" s="1"/>
  <c r="K63" i="67"/>
  <c r="K96" i="67" s="1"/>
  <c r="K128" i="67" s="1"/>
  <c r="K160" i="67" s="1"/>
  <c r="I63" i="67"/>
  <c r="I96" i="67" s="1"/>
  <c r="F63" i="67"/>
  <c r="F96" i="67" s="1"/>
  <c r="F128" i="67" s="1"/>
  <c r="F160" i="67" s="1"/>
  <c r="D63" i="67"/>
  <c r="D96" i="67" s="1"/>
  <c r="D128" i="67" s="1"/>
  <c r="D160" i="67" s="1"/>
  <c r="K62" i="67"/>
  <c r="K95" i="67" s="1"/>
  <c r="K127" i="67" s="1"/>
  <c r="K159" i="67" s="1"/>
  <c r="I62" i="67"/>
  <c r="I95" i="67" s="1"/>
  <c r="F62" i="67"/>
  <c r="F95" i="67" s="1"/>
  <c r="F127" i="67" s="1"/>
  <c r="F159" i="67" s="1"/>
  <c r="D62" i="67"/>
  <c r="D95" i="67" s="1"/>
  <c r="D127" i="67" s="1"/>
  <c r="D159" i="67" s="1"/>
  <c r="K61" i="67"/>
  <c r="K94" i="67" s="1"/>
  <c r="K126" i="67" s="1"/>
  <c r="K158" i="67" s="1"/>
  <c r="I61" i="67"/>
  <c r="F61" i="67"/>
  <c r="F94" i="67" s="1"/>
  <c r="F126" i="67" s="1"/>
  <c r="F158" i="67" s="1"/>
  <c r="D61" i="67"/>
  <c r="D94" i="67" s="1"/>
  <c r="D126" i="67" s="1"/>
  <c r="D158" i="67" s="1"/>
  <c r="K60" i="67"/>
  <c r="K93" i="67" s="1"/>
  <c r="I60" i="67"/>
  <c r="I93" i="67" s="1"/>
  <c r="I125" i="67" s="1"/>
  <c r="I157" i="67" s="1"/>
  <c r="F60" i="67"/>
  <c r="F93" i="67" s="1"/>
  <c r="F125" i="67" s="1"/>
  <c r="F157" i="67" s="1"/>
  <c r="D60" i="67"/>
  <c r="D93" i="67" s="1"/>
  <c r="D125" i="67" s="1"/>
  <c r="D157" i="67" s="1"/>
  <c r="K59" i="67"/>
  <c r="M59" i="67" s="1"/>
  <c r="I59" i="67"/>
  <c r="I92" i="67" s="1"/>
  <c r="F59" i="67"/>
  <c r="F92" i="67" s="1"/>
  <c r="F124" i="67" s="1"/>
  <c r="F156" i="67" s="1"/>
  <c r="D59" i="67"/>
  <c r="D92" i="67" s="1"/>
  <c r="D124" i="67" s="1"/>
  <c r="D156" i="67" s="1"/>
  <c r="K58" i="67"/>
  <c r="I58" i="67"/>
  <c r="I91" i="67" s="1"/>
  <c r="F58" i="67"/>
  <c r="F91" i="67" s="1"/>
  <c r="F123" i="67" s="1"/>
  <c r="F155" i="67" s="1"/>
  <c r="D58" i="67"/>
  <c r="D91" i="67" s="1"/>
  <c r="D123" i="67" s="1"/>
  <c r="D155" i="67" s="1"/>
  <c r="K57" i="67"/>
  <c r="K90" i="67" s="1"/>
  <c r="K122" i="67" s="1"/>
  <c r="K154" i="67" s="1"/>
  <c r="I57" i="67"/>
  <c r="I90" i="67" s="1"/>
  <c r="F57" i="67"/>
  <c r="F90" i="67" s="1"/>
  <c r="F122" i="67" s="1"/>
  <c r="F154" i="67" s="1"/>
  <c r="D57" i="67"/>
  <c r="D90" i="67" s="1"/>
  <c r="D122" i="67" s="1"/>
  <c r="D154" i="67" s="1"/>
  <c r="K56" i="67"/>
  <c r="I56" i="67"/>
  <c r="I89" i="67" s="1"/>
  <c r="F56" i="67"/>
  <c r="F89" i="67" s="1"/>
  <c r="F121" i="67" s="1"/>
  <c r="F153" i="67" s="1"/>
  <c r="D56" i="67"/>
  <c r="D89" i="67" s="1"/>
  <c r="D121" i="67" s="1"/>
  <c r="D153" i="67" s="1"/>
  <c r="K55" i="67"/>
  <c r="K88" i="67" s="1"/>
  <c r="I55" i="67"/>
  <c r="I88" i="67" s="1"/>
  <c r="F55" i="67"/>
  <c r="F88" i="67" s="1"/>
  <c r="F120" i="67" s="1"/>
  <c r="F152" i="67" s="1"/>
  <c r="D55" i="67"/>
  <c r="D88" i="67" s="1"/>
  <c r="D120" i="67" s="1"/>
  <c r="D152" i="67" s="1"/>
  <c r="K54" i="67"/>
  <c r="I54" i="67"/>
  <c r="I87" i="67" s="1"/>
  <c r="F54" i="67"/>
  <c r="F87" i="67" s="1"/>
  <c r="F119" i="67" s="1"/>
  <c r="F151" i="67" s="1"/>
  <c r="D54" i="67"/>
  <c r="D87" i="67" s="1"/>
  <c r="D119" i="67" s="1"/>
  <c r="D151" i="67" s="1"/>
  <c r="K53" i="67"/>
  <c r="K86" i="67" s="1"/>
  <c r="I53" i="67"/>
  <c r="F53" i="67"/>
  <c r="F86" i="67" s="1"/>
  <c r="F118" i="67" s="1"/>
  <c r="F150" i="67" s="1"/>
  <c r="D53" i="67"/>
  <c r="D86" i="67" s="1"/>
  <c r="D118" i="67" s="1"/>
  <c r="D150" i="67" s="1"/>
  <c r="K52" i="67"/>
  <c r="K85" i="67" s="1"/>
  <c r="I52" i="67"/>
  <c r="I85" i="67" s="1"/>
  <c r="F52" i="67"/>
  <c r="F85" i="67" s="1"/>
  <c r="F117" i="67" s="1"/>
  <c r="F149" i="67" s="1"/>
  <c r="D52" i="67"/>
  <c r="D85" i="67" s="1"/>
  <c r="D117" i="67" s="1"/>
  <c r="D149" i="67" s="1"/>
  <c r="F51" i="67"/>
  <c r="F84" i="67" s="1"/>
  <c r="F116" i="67" s="1"/>
  <c r="F148" i="67" s="1"/>
  <c r="D51" i="67"/>
  <c r="D84" i="67" s="1"/>
  <c r="D116" i="67" s="1"/>
  <c r="D148" i="67" s="1"/>
  <c r="F50" i="67"/>
  <c r="F83" i="67" s="1"/>
  <c r="F115" i="67" s="1"/>
  <c r="F147" i="67" s="1"/>
  <c r="D50" i="67"/>
  <c r="D83" i="67" s="1"/>
  <c r="D115" i="67" s="1"/>
  <c r="D147" i="67" s="1"/>
  <c r="F49" i="67"/>
  <c r="F82" i="67" s="1"/>
  <c r="F114" i="67" s="1"/>
  <c r="F146" i="67" s="1"/>
  <c r="D49" i="67"/>
  <c r="D82" i="67" s="1"/>
  <c r="D114" i="67" s="1"/>
  <c r="D146" i="67" s="1"/>
  <c r="F48" i="67"/>
  <c r="F81" i="67" s="1"/>
  <c r="F113" i="67" s="1"/>
  <c r="F145" i="67" s="1"/>
  <c r="D48" i="67"/>
  <c r="D81" i="67" s="1"/>
  <c r="D113" i="67" s="1"/>
  <c r="D145" i="67" s="1"/>
  <c r="E82" i="13"/>
  <c r="F47" i="67"/>
  <c r="F80" i="67" s="1"/>
  <c r="F112" i="67" s="1"/>
  <c r="F144" i="67" s="1"/>
  <c r="D47" i="67"/>
  <c r="D80" i="67" s="1"/>
  <c r="D112" i="67" s="1"/>
  <c r="D144" i="67" s="1"/>
  <c r="J60" i="67"/>
  <c r="J63" i="67"/>
  <c r="E104" i="67"/>
  <c r="E73" i="67"/>
  <c r="E72" i="67"/>
  <c r="E40" i="67"/>
  <c r="E39" i="67"/>
  <c r="E8" i="67"/>
  <c r="E7" i="67"/>
  <c r="E84" i="13"/>
  <c r="S20" i="67"/>
  <c r="S21" i="67"/>
  <c r="S22" i="67"/>
  <c r="S23" i="67"/>
  <c r="S24" i="67"/>
  <c r="U57" i="67"/>
  <c r="V57" i="67" s="1"/>
  <c r="U59" i="67"/>
  <c r="V59" i="67" s="1"/>
  <c r="U63" i="67"/>
  <c r="V63" i="67" s="1"/>
  <c r="U65" i="67"/>
  <c r="V65" i="67" s="1"/>
  <c r="P57" i="67"/>
  <c r="P60" i="67"/>
  <c r="P63" i="67"/>
  <c r="P64" i="67"/>
  <c r="P65" i="67"/>
  <c r="U20" i="67"/>
  <c r="V20" i="67" s="1"/>
  <c r="U21" i="67"/>
  <c r="V21" i="67" s="1"/>
  <c r="U22" i="67"/>
  <c r="V22" i="67" s="1"/>
  <c r="U23" i="67"/>
  <c r="V23" i="67" s="1"/>
  <c r="U24" i="67"/>
  <c r="V24" i="67" s="1"/>
  <c r="U25" i="67"/>
  <c r="V25" i="67" s="1"/>
  <c r="U26" i="67"/>
  <c r="V26" i="67" s="1"/>
  <c r="U27" i="67"/>
  <c r="V27" i="67" s="1"/>
  <c r="U28" i="67"/>
  <c r="V28" i="67" s="1"/>
  <c r="U29" i="67"/>
  <c r="V29" i="67" s="1"/>
  <c r="U30" i="67"/>
  <c r="V30" i="67" s="1"/>
  <c r="U31" i="67"/>
  <c r="V31" i="67" s="1"/>
  <c r="U32" i="67"/>
  <c r="V32" i="67" s="1"/>
  <c r="U33" i="67"/>
  <c r="V33" i="67" s="1"/>
  <c r="U34" i="67"/>
  <c r="V34" i="67" s="1"/>
  <c r="P23" i="67"/>
  <c r="P25" i="67"/>
  <c r="P26" i="67"/>
  <c r="P27" i="67"/>
  <c r="P28" i="67"/>
  <c r="P29" i="67"/>
  <c r="P30" i="67"/>
  <c r="P31" i="67"/>
  <c r="P32" i="67"/>
  <c r="P33" i="67"/>
  <c r="P34" i="67"/>
  <c r="M20" i="67"/>
  <c r="M21" i="67"/>
  <c r="M22" i="67"/>
  <c r="M23" i="67"/>
  <c r="M24" i="67"/>
  <c r="M25" i="67"/>
  <c r="M26" i="67"/>
  <c r="M27" i="67"/>
  <c r="M28" i="67"/>
  <c r="M29" i="67"/>
  <c r="M30" i="67"/>
  <c r="M31" i="67"/>
  <c r="M32" i="67"/>
  <c r="M33" i="67"/>
  <c r="M34" i="67"/>
  <c r="L35" i="67"/>
  <c r="K35" i="67"/>
  <c r="W74" i="13"/>
  <c r="W73" i="13"/>
  <c r="W72" i="13"/>
  <c r="W71" i="13"/>
  <c r="W70" i="13"/>
  <c r="W69" i="13"/>
  <c r="W68" i="13"/>
  <c r="W67" i="13"/>
  <c r="W66" i="13"/>
  <c r="W65" i="13"/>
  <c r="W64" i="13"/>
  <c r="W63" i="13"/>
  <c r="W62" i="13"/>
  <c r="W61" i="13"/>
  <c r="C55" i="13"/>
  <c r="W55" i="13" s="1"/>
  <c r="C54" i="13"/>
  <c r="W53" i="13"/>
  <c r="W52" i="13"/>
  <c r="W51" i="13"/>
  <c r="W50" i="13"/>
  <c r="W49" i="13"/>
  <c r="C48" i="13"/>
  <c r="D48" i="13"/>
  <c r="E48" i="13"/>
  <c r="F48" i="13"/>
  <c r="G48" i="13"/>
  <c r="H48" i="13"/>
  <c r="I48" i="13"/>
  <c r="C47" i="13"/>
  <c r="D47" i="13"/>
  <c r="E47" i="13"/>
  <c r="F47" i="13"/>
  <c r="G47" i="13"/>
  <c r="H47" i="13"/>
  <c r="I47" i="13"/>
  <c r="J47" i="13"/>
  <c r="D46" i="13"/>
  <c r="E46" i="13"/>
  <c r="F46" i="13"/>
  <c r="G46" i="13"/>
  <c r="H46" i="13"/>
  <c r="I46" i="13"/>
  <c r="W45" i="13"/>
  <c r="W44" i="13"/>
  <c r="W43" i="13"/>
  <c r="W42" i="13"/>
  <c r="W41" i="13"/>
  <c r="W40" i="13"/>
  <c r="W39" i="13"/>
  <c r="W38" i="13"/>
  <c r="W37" i="13"/>
  <c r="W36" i="13"/>
  <c r="W35" i="13"/>
  <c r="I69" i="2"/>
  <c r="J69" i="2" s="1"/>
  <c r="K69" i="2" s="1"/>
  <c r="I70" i="2"/>
  <c r="J70" i="2" s="1"/>
  <c r="K70" i="2" s="1"/>
  <c r="I71" i="2"/>
  <c r="J71" i="2" s="1"/>
  <c r="I72" i="2"/>
  <c r="I73" i="2"/>
  <c r="J73" i="2" s="1"/>
  <c r="K73" i="2" s="1"/>
  <c r="I74" i="2"/>
  <c r="J74" i="2" s="1"/>
  <c r="K74" i="2" s="1"/>
  <c r="I75" i="2"/>
  <c r="J75" i="2" s="1"/>
  <c r="K75" i="2" s="1"/>
  <c r="I76" i="2"/>
  <c r="J76" i="2" s="1"/>
  <c r="K76" i="2" s="1"/>
  <c r="I77" i="2"/>
  <c r="J77" i="2" s="1"/>
  <c r="K77" i="2" s="1"/>
  <c r="I78" i="2"/>
  <c r="J78" i="2" s="1"/>
  <c r="K78" i="2" s="1"/>
  <c r="I79" i="2"/>
  <c r="J79" i="2" s="1"/>
  <c r="K79" i="2" s="1"/>
  <c r="I80" i="2"/>
  <c r="J80" i="2" s="1"/>
  <c r="K80" i="2" s="1"/>
  <c r="I81" i="2"/>
  <c r="J81" i="2" s="1"/>
  <c r="K81" i="2" s="1"/>
  <c r="I82" i="2"/>
  <c r="J82" i="2" s="1"/>
  <c r="K82" i="2" s="1"/>
  <c r="I83" i="2"/>
  <c r="J83" i="2" s="1"/>
  <c r="K83" i="2" s="1"/>
  <c r="I84" i="2"/>
  <c r="I85" i="2"/>
  <c r="J85" i="2" s="1"/>
  <c r="K85" i="2" s="1"/>
  <c r="I86" i="2"/>
  <c r="J86" i="2" s="1"/>
  <c r="K86" i="2" s="1"/>
  <c r="I87" i="2"/>
  <c r="J87" i="2" s="1"/>
  <c r="K87" i="2" s="1"/>
  <c r="I88" i="2"/>
  <c r="J88" i="2" s="1"/>
  <c r="K88" i="2" s="1"/>
  <c r="H39" i="9"/>
  <c r="I106" i="2" s="1"/>
  <c r="I114" i="2"/>
  <c r="I115" i="2"/>
  <c r="J115" i="2" s="1"/>
  <c r="K115" i="2" s="1"/>
  <c r="I116" i="2"/>
  <c r="J116" i="2" s="1"/>
  <c r="I117" i="2"/>
  <c r="J117" i="2" s="1"/>
  <c r="K117" i="2" s="1"/>
  <c r="I118" i="2"/>
  <c r="J118" i="2" s="1"/>
  <c r="K118" i="2" s="1"/>
  <c r="I119" i="2"/>
  <c r="I120" i="2"/>
  <c r="J120" i="2" s="1"/>
  <c r="K120" i="2" s="1"/>
  <c r="I121" i="2"/>
  <c r="J121" i="2" s="1"/>
  <c r="K121" i="2" s="1"/>
  <c r="I122" i="2"/>
  <c r="J122" i="2" s="1"/>
  <c r="K122" i="2" s="1"/>
  <c r="I123" i="2"/>
  <c r="J123" i="2" s="1"/>
  <c r="I131" i="2"/>
  <c r="J131" i="2" s="1"/>
  <c r="K131" i="2" s="1"/>
  <c r="I132" i="2"/>
  <c r="J132" i="2" s="1"/>
  <c r="K132" i="2" s="1"/>
  <c r="I133" i="2"/>
  <c r="J133" i="2" s="1"/>
  <c r="K133" i="2" s="1"/>
  <c r="I137" i="2"/>
  <c r="J137" i="2" s="1"/>
  <c r="K137" i="2" s="1"/>
  <c r="I138" i="2"/>
  <c r="J138" i="2" s="1"/>
  <c r="K138" i="2" s="1"/>
  <c r="I139" i="2"/>
  <c r="J139" i="2" s="1"/>
  <c r="K139" i="2" s="1"/>
  <c r="I140" i="2"/>
  <c r="J140" i="2" s="1"/>
  <c r="K140" i="2" s="1"/>
  <c r="I141" i="2"/>
  <c r="I142" i="2"/>
  <c r="J142" i="2" s="1"/>
  <c r="K142" i="2" s="1"/>
  <c r="I143" i="2"/>
  <c r="J143" i="2" s="1"/>
  <c r="K143" i="2" s="1"/>
  <c r="I144" i="2"/>
  <c r="J144" i="2" s="1"/>
  <c r="K144" i="2" s="1"/>
  <c r="I145" i="2"/>
  <c r="J145" i="2" s="1"/>
  <c r="K145" i="2" s="1"/>
  <c r="I146" i="2"/>
  <c r="J146" i="2" s="1"/>
  <c r="K146" i="2" s="1"/>
  <c r="I147" i="2"/>
  <c r="J147" i="2" s="1"/>
  <c r="K147" i="2" s="1"/>
  <c r="I148" i="2"/>
  <c r="J148" i="2" s="1"/>
  <c r="K148" i="2" s="1"/>
  <c r="I149" i="2"/>
  <c r="I150" i="2"/>
  <c r="J150" i="2" s="1"/>
  <c r="K150" i="2" s="1"/>
  <c r="I151" i="2"/>
  <c r="J151" i="2" s="1"/>
  <c r="K151" i="2" s="1"/>
  <c r="I152" i="2"/>
  <c r="J152" i="2" s="1"/>
  <c r="K152" i="2" s="1"/>
  <c r="I153" i="2"/>
  <c r="J153" i="2" s="1"/>
  <c r="K153" i="2" s="1"/>
  <c r="I154" i="2"/>
  <c r="J154" i="2" s="1"/>
  <c r="K154" i="2" s="1"/>
  <c r="I155" i="2"/>
  <c r="J155" i="2" s="1"/>
  <c r="K155" i="2" s="1"/>
  <c r="I14" i="2"/>
  <c r="I15" i="2"/>
  <c r="I16" i="2"/>
  <c r="I19" i="2"/>
  <c r="I20" i="2"/>
  <c r="J20" i="2" s="1"/>
  <c r="K20" i="2" s="1"/>
  <c r="I21" i="2"/>
  <c r="J21" i="2" s="1"/>
  <c r="I33" i="2"/>
  <c r="J33" i="2" s="1"/>
  <c r="K33" i="2" s="1"/>
  <c r="I36" i="2"/>
  <c r="J36" i="2" s="1"/>
  <c r="K36" i="2" s="1"/>
  <c r="I37" i="2"/>
  <c r="J37" i="2" s="1"/>
  <c r="K37" i="2" s="1"/>
  <c r="I45" i="2"/>
  <c r="J45" i="2" s="1"/>
  <c r="K45" i="2" s="1"/>
  <c r="K16" i="10" s="1"/>
  <c r="I46" i="2"/>
  <c r="I17" i="10" s="1"/>
  <c r="I47" i="2"/>
  <c r="J47" i="2" s="1"/>
  <c r="I48" i="2"/>
  <c r="J48" i="2" s="1"/>
  <c r="I24" i="2"/>
  <c r="G187" i="12" s="1"/>
  <c r="G188" i="12" s="1"/>
  <c r="I49" i="2"/>
  <c r="J49" i="2" s="1"/>
  <c r="K49" i="2" s="1"/>
  <c r="I50" i="2"/>
  <c r="J50" i="2" s="1"/>
  <c r="K50" i="2" s="1"/>
  <c r="I51" i="2"/>
  <c r="J51" i="2" s="1"/>
  <c r="K51" i="2" s="1"/>
  <c r="I52" i="2"/>
  <c r="J52" i="2" s="1"/>
  <c r="K52" i="2" s="1"/>
  <c r="I172" i="2"/>
  <c r="I35" i="10" s="1"/>
  <c r="I173" i="2"/>
  <c r="I36" i="10" s="1"/>
  <c r="G33" i="66"/>
  <c r="H33" i="66" s="1"/>
  <c r="I33" i="66" s="1"/>
  <c r="G34" i="66"/>
  <c r="H34" i="66" s="1"/>
  <c r="I34" i="66" s="1"/>
  <c r="G35" i="66"/>
  <c r="H35" i="66" s="1"/>
  <c r="I35" i="66" s="1"/>
  <c r="J72" i="2"/>
  <c r="K72" i="2" s="1"/>
  <c r="J84" i="2"/>
  <c r="K84" i="2" s="1"/>
  <c r="I39" i="9"/>
  <c r="J106" i="2" s="1"/>
  <c r="J114" i="2"/>
  <c r="J119" i="2"/>
  <c r="K119" i="2" s="1"/>
  <c r="K123" i="2"/>
  <c r="J141" i="2"/>
  <c r="K141" i="2" s="1"/>
  <c r="J149" i="2"/>
  <c r="K149" i="2" s="1"/>
  <c r="J14" i="2"/>
  <c r="J15" i="2"/>
  <c r="J16" i="2"/>
  <c r="J39" i="9"/>
  <c r="K106" i="2" s="1"/>
  <c r="K114" i="2"/>
  <c r="K14" i="2"/>
  <c r="K15" i="2"/>
  <c r="K16" i="2"/>
  <c r="F139" i="12"/>
  <c r="F142" i="12" s="1"/>
  <c r="F17" i="12"/>
  <c r="F20" i="12"/>
  <c r="F26" i="12"/>
  <c r="G38" i="66"/>
  <c r="H38" i="66" s="1"/>
  <c r="I38" i="66" s="1"/>
  <c r="G39" i="66"/>
  <c r="H39" i="66" s="1"/>
  <c r="I39" i="66" s="1"/>
  <c r="G40" i="66"/>
  <c r="H40" i="66" s="1"/>
  <c r="H28" i="9"/>
  <c r="I28" i="9"/>
  <c r="J28" i="9"/>
  <c r="H114" i="2"/>
  <c r="H125" i="2" s="1"/>
  <c r="H25" i="10" s="1"/>
  <c r="H157" i="2"/>
  <c r="H26" i="10" s="1"/>
  <c r="I40" i="12"/>
  <c r="I44" i="12"/>
  <c r="I48" i="12"/>
  <c r="H40" i="12"/>
  <c r="H44" i="12"/>
  <c r="H48" i="12"/>
  <c r="G40" i="12"/>
  <c r="G44" i="12"/>
  <c r="G48" i="12"/>
  <c r="F40" i="12"/>
  <c r="F44" i="12"/>
  <c r="F48" i="12"/>
  <c r="I121" i="12"/>
  <c r="H121" i="12"/>
  <c r="G121" i="12"/>
  <c r="I115" i="12"/>
  <c r="H115" i="12"/>
  <c r="G115" i="12"/>
  <c r="F121" i="12"/>
  <c r="F115" i="12"/>
  <c r="F122" i="12"/>
  <c r="F116" i="12"/>
  <c r="H54" i="2"/>
  <c r="H18" i="10" s="1"/>
  <c r="I17" i="12"/>
  <c r="I20" i="12"/>
  <c r="I26" i="12"/>
  <c r="H17" i="12"/>
  <c r="H20" i="12"/>
  <c r="H26" i="12"/>
  <c r="G17" i="12"/>
  <c r="G20" i="12"/>
  <c r="G26" i="12"/>
  <c r="H14" i="2"/>
  <c r="H15" i="2"/>
  <c r="H16" i="2"/>
  <c r="H39" i="2"/>
  <c r="H15" i="10" s="1"/>
  <c r="H16" i="10"/>
  <c r="H17" i="10"/>
  <c r="H90" i="2"/>
  <c r="H22" i="10" s="1"/>
  <c r="G16" i="66"/>
  <c r="H16" i="66" s="1"/>
  <c r="I16" i="66" s="1"/>
  <c r="G19" i="66"/>
  <c r="H19" i="66" s="1"/>
  <c r="I19" i="66" s="1"/>
  <c r="G20" i="66"/>
  <c r="H20" i="66" s="1"/>
  <c r="I20" i="66" s="1"/>
  <c r="G21" i="66"/>
  <c r="H21" i="66" s="1"/>
  <c r="I21" i="66" s="1"/>
  <c r="J15" i="8"/>
  <c r="L15" i="8" s="1"/>
  <c r="K15" i="8"/>
  <c r="J16" i="8"/>
  <c r="L16" i="8" s="1"/>
  <c r="K16" i="8"/>
  <c r="J17" i="8"/>
  <c r="L17" i="8" s="1"/>
  <c r="K17" i="8"/>
  <c r="J18" i="8"/>
  <c r="L18" i="8" s="1"/>
  <c r="K18" i="8"/>
  <c r="H175" i="2"/>
  <c r="H39" i="12"/>
  <c r="H43" i="12"/>
  <c r="H47" i="12"/>
  <c r="I39" i="12"/>
  <c r="I43" i="12"/>
  <c r="I47" i="12"/>
  <c r="G39" i="12"/>
  <c r="G43" i="12"/>
  <c r="G47" i="12"/>
  <c r="F39" i="12"/>
  <c r="F43" i="12"/>
  <c r="F47" i="12"/>
  <c r="F18" i="9"/>
  <c r="F48" i="9"/>
  <c r="G48" i="9"/>
  <c r="H48" i="9"/>
  <c r="I48" i="9"/>
  <c r="J48" i="9"/>
  <c r="F8" i="9"/>
  <c r="G8" i="9" s="1"/>
  <c r="H8" i="9" s="1"/>
  <c r="I8" i="9" s="1"/>
  <c r="J8" i="9" s="1"/>
  <c r="H35" i="10"/>
  <c r="H36" i="10"/>
  <c r="F109" i="12"/>
  <c r="G154" i="12"/>
  <c r="H154" i="12" s="1"/>
  <c r="G140" i="12"/>
  <c r="H140" i="12" s="1"/>
  <c r="I99" i="12"/>
  <c r="H99" i="12"/>
  <c r="G99" i="12"/>
  <c r="F99" i="12"/>
  <c r="I109" i="12"/>
  <c r="H109" i="12"/>
  <c r="G109" i="12"/>
  <c r="I192" i="12"/>
  <c r="H192" i="12"/>
  <c r="G192" i="12"/>
  <c r="F192" i="12"/>
  <c r="I178" i="12"/>
  <c r="G179" i="12"/>
  <c r="H179" i="12" s="1"/>
  <c r="H178" i="12"/>
  <c r="G178" i="12"/>
  <c r="G180" i="12" s="1"/>
  <c r="F178" i="12"/>
  <c r="F180" i="12" s="1"/>
  <c r="I172" i="12"/>
  <c r="H172" i="12"/>
  <c r="G172" i="12"/>
  <c r="F172" i="12"/>
  <c r="I165" i="12"/>
  <c r="H165" i="12"/>
  <c r="G165" i="12"/>
  <c r="F165" i="12"/>
  <c r="F168" i="12" s="1"/>
  <c r="I159" i="12"/>
  <c r="H159" i="12"/>
  <c r="G159" i="12"/>
  <c r="F159" i="12"/>
  <c r="F161" i="12" s="1"/>
  <c r="I153" i="12"/>
  <c r="H153" i="12"/>
  <c r="G153" i="12"/>
  <c r="G155" i="12" s="1"/>
  <c r="F153" i="12"/>
  <c r="F155" i="12" s="1"/>
  <c r="I146" i="12"/>
  <c r="G148" i="12"/>
  <c r="H148" i="12" s="1"/>
  <c r="I148" i="12" s="1"/>
  <c r="H146" i="12"/>
  <c r="G146" i="12"/>
  <c r="F146" i="12"/>
  <c r="F149" i="12" s="1"/>
  <c r="I139" i="12"/>
  <c r="G141" i="12"/>
  <c r="H141" i="12" s="1"/>
  <c r="I141" i="12" s="1"/>
  <c r="H139" i="12"/>
  <c r="G139" i="12"/>
  <c r="I49" i="12"/>
  <c r="H49" i="12"/>
  <c r="G49" i="12"/>
  <c r="F49" i="12"/>
  <c r="I35" i="12"/>
  <c r="H35" i="12"/>
  <c r="G35" i="12"/>
  <c r="F35" i="12"/>
  <c r="I34" i="12"/>
  <c r="H34" i="12"/>
  <c r="G34" i="12"/>
  <c r="F34" i="12"/>
  <c r="I33" i="12"/>
  <c r="H33" i="12"/>
  <c r="G33" i="12"/>
  <c r="F33" i="12"/>
  <c r="I32" i="12"/>
  <c r="H32" i="12"/>
  <c r="G32" i="12"/>
  <c r="F32" i="12"/>
  <c r="I31" i="12"/>
  <c r="H31" i="12"/>
  <c r="G31" i="12"/>
  <c r="F31" i="12"/>
  <c r="I30" i="12"/>
  <c r="H30" i="12"/>
  <c r="G30" i="12"/>
  <c r="F30" i="12"/>
  <c r="I29" i="12"/>
  <c r="H29" i="12"/>
  <c r="G29" i="12"/>
  <c r="F29" i="12"/>
  <c r="I28" i="12"/>
  <c r="H28" i="12"/>
  <c r="G28" i="12"/>
  <c r="F28" i="12"/>
  <c r="I27" i="12"/>
  <c r="H27" i="12"/>
  <c r="G27" i="12"/>
  <c r="F27" i="12"/>
  <c r="I25" i="12"/>
  <c r="H25" i="12"/>
  <c r="G25" i="12"/>
  <c r="F25" i="12"/>
  <c r="I24" i="12"/>
  <c r="H24" i="12"/>
  <c r="G24" i="12"/>
  <c r="F24" i="12"/>
  <c r="G167" i="12"/>
  <c r="I45" i="12"/>
  <c r="H45" i="12"/>
  <c r="G45" i="12"/>
  <c r="F45" i="12"/>
  <c r="I41" i="12"/>
  <c r="H41" i="12"/>
  <c r="G41" i="12"/>
  <c r="F41" i="12"/>
  <c r="F127" i="12"/>
  <c r="F133" i="12"/>
  <c r="I133" i="12"/>
  <c r="H133" i="12"/>
  <c r="G133" i="12"/>
  <c r="I127" i="12"/>
  <c r="H127" i="12"/>
  <c r="G127" i="12"/>
  <c r="I21" i="12"/>
  <c r="H21" i="12"/>
  <c r="G21" i="12"/>
  <c r="F21" i="12"/>
  <c r="F14" i="12"/>
  <c r="G14" i="12"/>
  <c r="H14" i="12"/>
  <c r="I14" i="12"/>
  <c r="F15" i="12"/>
  <c r="G15" i="12"/>
  <c r="H15" i="12"/>
  <c r="I15" i="12"/>
  <c r="F16" i="12"/>
  <c r="G16" i="12"/>
  <c r="H16" i="12"/>
  <c r="I16" i="12"/>
  <c r="J177" i="8"/>
  <c r="L177" i="8" s="1"/>
  <c r="K177" i="8"/>
  <c r="J176" i="8"/>
  <c r="L176" i="8" s="1"/>
  <c r="K176" i="8"/>
  <c r="J175" i="8"/>
  <c r="L175" i="8" s="1"/>
  <c r="K175" i="8"/>
  <c r="J174" i="8"/>
  <c r="L174" i="8" s="1"/>
  <c r="K174" i="8"/>
  <c r="J173" i="8"/>
  <c r="L173" i="8" s="1"/>
  <c r="K173" i="8"/>
  <c r="J172" i="8"/>
  <c r="L172" i="8" s="1"/>
  <c r="K172" i="8"/>
  <c r="J171" i="8"/>
  <c r="L171" i="8" s="1"/>
  <c r="K171" i="8"/>
  <c r="J136" i="8"/>
  <c r="L136" i="8" s="1"/>
  <c r="K136" i="8"/>
  <c r="J135" i="8"/>
  <c r="L135" i="8" s="1"/>
  <c r="K135" i="8"/>
  <c r="J134" i="8"/>
  <c r="L134" i="8" s="1"/>
  <c r="K134" i="8"/>
  <c r="J133" i="8"/>
  <c r="L133" i="8" s="1"/>
  <c r="K133" i="8"/>
  <c r="J132" i="8"/>
  <c r="L132" i="8" s="1"/>
  <c r="K132" i="8"/>
  <c r="J131" i="8"/>
  <c r="L131" i="8" s="1"/>
  <c r="K131" i="8"/>
  <c r="J130" i="8"/>
  <c r="L130" i="8" s="1"/>
  <c r="K130" i="8"/>
  <c r="J129" i="8"/>
  <c r="L129" i="8" s="1"/>
  <c r="K129" i="8"/>
  <c r="J128" i="8"/>
  <c r="L128" i="8" s="1"/>
  <c r="K128" i="8"/>
  <c r="J127" i="8"/>
  <c r="L127" i="8" s="1"/>
  <c r="K127" i="8"/>
  <c r="J126" i="8"/>
  <c r="L126" i="8" s="1"/>
  <c r="K126" i="8"/>
  <c r="J125" i="8"/>
  <c r="L125" i="8" s="1"/>
  <c r="K125" i="8"/>
  <c r="J124" i="8"/>
  <c r="L124" i="8" s="1"/>
  <c r="K124" i="8"/>
  <c r="J123" i="8"/>
  <c r="L123" i="8" s="1"/>
  <c r="K123" i="8"/>
  <c r="J122" i="8"/>
  <c r="L122" i="8" s="1"/>
  <c r="K122" i="8"/>
  <c r="J121" i="8"/>
  <c r="L121" i="8" s="1"/>
  <c r="K121" i="8"/>
  <c r="J120" i="8"/>
  <c r="L120" i="8" s="1"/>
  <c r="K120" i="8"/>
  <c r="J119" i="8"/>
  <c r="L119" i="8" s="1"/>
  <c r="K119" i="8"/>
  <c r="J118" i="8"/>
  <c r="L118" i="8" s="1"/>
  <c r="K118" i="8"/>
  <c r="J117" i="8"/>
  <c r="L117" i="8" s="1"/>
  <c r="K117" i="8"/>
  <c r="J116" i="8"/>
  <c r="L116" i="8" s="1"/>
  <c r="K116" i="8"/>
  <c r="J115" i="8"/>
  <c r="L115" i="8" s="1"/>
  <c r="K115" i="8"/>
  <c r="J114" i="8"/>
  <c r="L114" i="8" s="1"/>
  <c r="K114" i="8"/>
  <c r="J113" i="8"/>
  <c r="L113" i="8" s="1"/>
  <c r="K113" i="8"/>
  <c r="J112" i="8"/>
  <c r="L112" i="8" s="1"/>
  <c r="K112" i="8"/>
  <c r="J111" i="8"/>
  <c r="L111" i="8" s="1"/>
  <c r="K111" i="8"/>
  <c r="J110" i="8"/>
  <c r="L110" i="8" s="1"/>
  <c r="K110" i="8"/>
  <c r="J109" i="8"/>
  <c r="L109" i="8" s="1"/>
  <c r="K109" i="8"/>
  <c r="J108" i="8"/>
  <c r="L108" i="8" s="1"/>
  <c r="K108" i="8"/>
  <c r="J107" i="8"/>
  <c r="L107" i="8" s="1"/>
  <c r="K107" i="8"/>
  <c r="J106" i="8"/>
  <c r="L106" i="8" s="1"/>
  <c r="K106" i="8"/>
  <c r="J105" i="8"/>
  <c r="L105" i="8" s="1"/>
  <c r="K105" i="8"/>
  <c r="J104" i="8"/>
  <c r="L104" i="8" s="1"/>
  <c r="K104" i="8"/>
  <c r="J103" i="8"/>
  <c r="L103" i="8" s="1"/>
  <c r="K103" i="8"/>
  <c r="J102" i="8"/>
  <c r="L102" i="8" s="1"/>
  <c r="K102" i="8"/>
  <c r="J101" i="8"/>
  <c r="L101" i="8" s="1"/>
  <c r="K101" i="8"/>
  <c r="J100" i="8"/>
  <c r="L100" i="8" s="1"/>
  <c r="K100" i="8"/>
  <c r="J99" i="8"/>
  <c r="L99" i="8" s="1"/>
  <c r="K99" i="8"/>
  <c r="J98" i="8"/>
  <c r="L98" i="8" s="1"/>
  <c r="K98" i="8"/>
  <c r="J97" i="8"/>
  <c r="L97" i="8" s="1"/>
  <c r="K97" i="8"/>
  <c r="J96" i="8"/>
  <c r="L96" i="8" s="1"/>
  <c r="K96" i="8"/>
  <c r="J95" i="8"/>
  <c r="L95" i="8" s="1"/>
  <c r="K95" i="8"/>
  <c r="K94" i="8"/>
  <c r="K93" i="8"/>
  <c r="K92" i="8"/>
  <c r="K91" i="8"/>
  <c r="K90" i="8"/>
  <c r="K89" i="8"/>
  <c r="K88" i="8"/>
  <c r="K87" i="8"/>
  <c r="K86" i="8"/>
  <c r="K85" i="8"/>
  <c r="K84" i="8"/>
  <c r="K83" i="8"/>
  <c r="K82" i="8"/>
  <c r="K81" i="8"/>
  <c r="K80" i="8"/>
  <c r="K79" i="8"/>
  <c r="K78" i="8"/>
  <c r="K77" i="8"/>
  <c r="K76" i="8"/>
  <c r="K75" i="8"/>
  <c r="K74" i="8"/>
  <c r="K73" i="8"/>
  <c r="K72" i="8"/>
  <c r="K71" i="8"/>
  <c r="K70" i="8"/>
  <c r="K69" i="8"/>
  <c r="K68" i="8"/>
  <c r="K67" i="8"/>
  <c r="K66" i="8"/>
  <c r="K65" i="8"/>
  <c r="K64" i="8"/>
  <c r="K63" i="8"/>
  <c r="K62" i="8"/>
  <c r="K61" i="8"/>
  <c r="K60" i="8"/>
  <c r="K59" i="8"/>
  <c r="K58" i="8"/>
  <c r="K57"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J19" i="8"/>
  <c r="L19" i="8" s="1"/>
  <c r="K19" i="8"/>
  <c r="J20" i="8"/>
  <c r="L20" i="8" s="1"/>
  <c r="J21" i="8"/>
  <c r="L21" i="8" s="1"/>
  <c r="J22" i="8"/>
  <c r="L22" i="8" s="1"/>
  <c r="J23" i="8"/>
  <c r="L23" i="8" s="1"/>
  <c r="J24" i="8"/>
  <c r="L24" i="8" s="1"/>
  <c r="J25" i="8"/>
  <c r="L25" i="8" s="1"/>
  <c r="J26" i="8"/>
  <c r="L26" i="8" s="1"/>
  <c r="J27" i="8"/>
  <c r="L27" i="8" s="1"/>
  <c r="J28" i="8"/>
  <c r="L28" i="8" s="1"/>
  <c r="J29" i="8"/>
  <c r="L29" i="8" s="1"/>
  <c r="J30" i="8"/>
  <c r="L30" i="8" s="1"/>
  <c r="J31" i="8"/>
  <c r="L31" i="8" s="1"/>
  <c r="J32" i="8"/>
  <c r="L32" i="8" s="1"/>
  <c r="J33" i="8"/>
  <c r="L33" i="8" s="1"/>
  <c r="J34" i="8"/>
  <c r="L34" i="8" s="1"/>
  <c r="J35" i="8"/>
  <c r="L35" i="8" s="1"/>
  <c r="J36" i="8"/>
  <c r="L36" i="8" s="1"/>
  <c r="J37" i="8"/>
  <c r="L37" i="8" s="1"/>
  <c r="J38" i="8"/>
  <c r="L38" i="8" s="1"/>
  <c r="J39" i="8"/>
  <c r="L39" i="8" s="1"/>
  <c r="J40" i="8"/>
  <c r="L40" i="8" s="1"/>
  <c r="J41" i="8"/>
  <c r="L41" i="8" s="1"/>
  <c r="J42" i="8"/>
  <c r="L42" i="8" s="1"/>
  <c r="J43" i="8"/>
  <c r="L43" i="8" s="1"/>
  <c r="J44" i="8"/>
  <c r="L44" i="8" s="1"/>
  <c r="J45" i="8"/>
  <c r="L45" i="8" s="1"/>
  <c r="J46" i="8"/>
  <c r="L46" i="8" s="1"/>
  <c r="J47" i="8"/>
  <c r="L47" i="8" s="1"/>
  <c r="J48" i="8"/>
  <c r="L48" i="8" s="1"/>
  <c r="J49" i="8"/>
  <c r="L49" i="8" s="1"/>
  <c r="J50" i="8"/>
  <c r="L50" i="8" s="1"/>
  <c r="J51" i="8"/>
  <c r="L51" i="8" s="1"/>
  <c r="J52" i="8"/>
  <c r="L52" i="8" s="1"/>
  <c r="J53" i="8"/>
  <c r="L53" i="8" s="1"/>
  <c r="J54" i="8"/>
  <c r="L54" i="8" s="1"/>
  <c r="J55" i="8"/>
  <c r="L55" i="8" s="1"/>
  <c r="J56" i="8"/>
  <c r="L56" i="8" s="1"/>
  <c r="J57" i="8"/>
  <c r="L57" i="8" s="1"/>
  <c r="J58" i="8"/>
  <c r="L58" i="8" s="1"/>
  <c r="J59" i="8"/>
  <c r="L59" i="8" s="1"/>
  <c r="J60" i="8"/>
  <c r="L60" i="8" s="1"/>
  <c r="J61" i="8"/>
  <c r="L61" i="8" s="1"/>
  <c r="J62" i="8"/>
  <c r="L62" i="8" s="1"/>
  <c r="J63" i="8"/>
  <c r="L63" i="8" s="1"/>
  <c r="J64" i="8"/>
  <c r="L64" i="8" s="1"/>
  <c r="J65" i="8"/>
  <c r="L65" i="8" s="1"/>
  <c r="J66" i="8"/>
  <c r="L66" i="8" s="1"/>
  <c r="J67" i="8"/>
  <c r="L67" i="8" s="1"/>
  <c r="J68" i="8"/>
  <c r="L68" i="8" s="1"/>
  <c r="J69" i="8"/>
  <c r="L69" i="8" s="1"/>
  <c r="J70" i="8"/>
  <c r="L70" i="8" s="1"/>
  <c r="J71" i="8"/>
  <c r="L71" i="8" s="1"/>
  <c r="J72" i="8"/>
  <c r="L72" i="8" s="1"/>
  <c r="J73" i="8"/>
  <c r="L73" i="8" s="1"/>
  <c r="J74" i="8"/>
  <c r="L74" i="8" s="1"/>
  <c r="J75" i="8"/>
  <c r="L75" i="8" s="1"/>
  <c r="J76" i="8"/>
  <c r="L76" i="8" s="1"/>
  <c r="J77" i="8"/>
  <c r="L77" i="8" s="1"/>
  <c r="J78" i="8"/>
  <c r="L78" i="8" s="1"/>
  <c r="J79" i="8"/>
  <c r="L79" i="8" s="1"/>
  <c r="J80" i="8"/>
  <c r="L80" i="8" s="1"/>
  <c r="J81" i="8"/>
  <c r="L81" i="8" s="1"/>
  <c r="J82" i="8"/>
  <c r="L82" i="8" s="1"/>
  <c r="J83" i="8"/>
  <c r="L83" i="8" s="1"/>
  <c r="J84" i="8"/>
  <c r="L84" i="8" s="1"/>
  <c r="J85" i="8"/>
  <c r="L85" i="8" s="1"/>
  <c r="J86" i="8"/>
  <c r="L86" i="8" s="1"/>
  <c r="J87" i="8"/>
  <c r="L87" i="8" s="1"/>
  <c r="J88" i="8"/>
  <c r="L88" i="8" s="1"/>
  <c r="J89" i="8"/>
  <c r="L89" i="8" s="1"/>
  <c r="J90" i="8"/>
  <c r="L90" i="8" s="1"/>
  <c r="J91" i="8"/>
  <c r="L91" i="8" s="1"/>
  <c r="J92" i="8"/>
  <c r="L92" i="8" s="1"/>
  <c r="J93" i="8"/>
  <c r="L93" i="8" s="1"/>
  <c r="J94" i="8"/>
  <c r="L94" i="8" s="1"/>
  <c r="F18" i="7"/>
  <c r="G15" i="7" s="1"/>
  <c r="G18" i="7" s="1"/>
  <c r="H15" i="7" s="1"/>
  <c r="H18" i="7" s="1"/>
  <c r="I15" i="7" s="1"/>
  <c r="I18" i="7" s="1"/>
  <c r="J15" i="7" s="1"/>
  <c r="J18" i="7" s="1"/>
  <c r="K15" i="7" s="1"/>
  <c r="K18" i="7" s="1"/>
  <c r="L15" i="7" s="1"/>
  <c r="L18" i="7" s="1"/>
  <c r="M15" i="7" s="1"/>
  <c r="M18" i="7" s="1"/>
  <c r="N15" i="7" s="1"/>
  <c r="N18" i="7" s="1"/>
  <c r="O15" i="7" s="1"/>
  <c r="O18" i="7" s="1"/>
  <c r="F25" i="7" s="1"/>
  <c r="F28" i="7" s="1"/>
  <c r="G25" i="7" s="1"/>
  <c r="G28" i="7" s="1"/>
  <c r="H25" i="7" s="1"/>
  <c r="H28" i="7" s="1"/>
  <c r="I25" i="7" s="1"/>
  <c r="I28" i="7" s="1"/>
  <c r="J25" i="7" s="1"/>
  <c r="J28" i="7" s="1"/>
  <c r="K25" i="7" s="1"/>
  <c r="K28" i="7" s="1"/>
  <c r="L25" i="7" s="1"/>
  <c r="L28" i="7" s="1"/>
  <c r="M25" i="7" s="1"/>
  <c r="M28" i="7" s="1"/>
  <c r="N25" i="7" s="1"/>
  <c r="N28" i="7" s="1"/>
  <c r="O25" i="7" s="1"/>
  <c r="O28" i="7" s="1"/>
  <c r="F12" i="7"/>
  <c r="G12" i="7" s="1"/>
  <c r="H12" i="7" s="1"/>
  <c r="I12" i="7" s="1"/>
  <c r="J12" i="7" s="1"/>
  <c r="K12" i="7" s="1"/>
  <c r="L12" i="7" s="1"/>
  <c r="M12" i="7" s="1"/>
  <c r="N12" i="7" s="1"/>
  <c r="O12" i="7" s="1"/>
  <c r="F22" i="7" s="1"/>
  <c r="G22" i="7" s="1"/>
  <c r="H22" i="7" s="1"/>
  <c r="I22" i="7" s="1"/>
  <c r="J22" i="7" s="1"/>
  <c r="K22" i="7" s="1"/>
  <c r="L22" i="7" s="1"/>
  <c r="M22" i="7" s="1"/>
  <c r="N22" i="7" s="1"/>
  <c r="O22" i="7" s="1"/>
  <c r="W46" i="13"/>
  <c r="G116" i="12"/>
  <c r="J48" i="67"/>
  <c r="U66" i="67"/>
  <c r="V66" i="67" s="1"/>
  <c r="U54" i="67"/>
  <c r="V54" i="67" s="1"/>
  <c r="J173" i="2"/>
  <c r="J36" i="10" s="1"/>
  <c r="P66" i="67"/>
  <c r="P62" i="67"/>
  <c r="P58" i="67"/>
  <c r="J66" i="67"/>
  <c r="J62" i="67"/>
  <c r="J58" i="67"/>
  <c r="J54" i="67"/>
  <c r="P54" i="67" s="1"/>
  <c r="F174" i="12"/>
  <c r="G41" i="66"/>
  <c r="M172" i="8"/>
  <c r="M53" i="8"/>
  <c r="M78" i="8"/>
  <c r="M18" i="8"/>
  <c r="O126" i="8"/>
  <c r="M75" i="8"/>
  <c r="M50" i="8"/>
  <c r="O75" i="8"/>
  <c r="M98" i="8"/>
  <c r="M86" i="8"/>
  <c r="M71" i="8"/>
  <c r="M74" i="8"/>
  <c r="M70" i="8"/>
  <c r="O34" i="8"/>
  <c r="H94" i="12"/>
  <c r="I94" i="12" s="1"/>
  <c r="I35" i="9"/>
  <c r="J102" i="2" s="1"/>
  <c r="I34" i="9"/>
  <c r="J101" i="2" s="1"/>
  <c r="I24" i="9"/>
  <c r="H24" i="9"/>
  <c r="J34" i="9"/>
  <c r="K101" i="2" s="1"/>
  <c r="I23" i="9"/>
  <c r="J24" i="9"/>
  <c r="H23" i="9"/>
  <c r="J23" i="9"/>
  <c r="I40" i="66"/>
  <c r="H41" i="66"/>
  <c r="J35" i="9"/>
  <c r="K102" i="2" s="1"/>
  <c r="H35" i="9"/>
  <c r="I102" i="2" s="1"/>
  <c r="L96" i="67"/>
  <c r="L128" i="67" s="1"/>
  <c r="L160" i="67" s="1"/>
  <c r="G128" i="67"/>
  <c r="G160" i="67" s="1"/>
  <c r="U160" i="67" s="1"/>
  <c r="V160" i="67" s="1"/>
  <c r="U96" i="67"/>
  <c r="V96" i="67" s="1"/>
  <c r="M51" i="67"/>
  <c r="S64" i="67"/>
  <c r="M82" i="67"/>
  <c r="L99" i="67"/>
  <c r="S99" i="67" s="1"/>
  <c r="L95" i="67"/>
  <c r="L91" i="67"/>
  <c r="S91" i="67" s="1"/>
  <c r="L87" i="67"/>
  <c r="L119" i="67" s="1"/>
  <c r="L151" i="67" s="1"/>
  <c r="K125" i="67"/>
  <c r="K157" i="67" s="1"/>
  <c r="U124" i="67"/>
  <c r="V124" i="67" s="1"/>
  <c r="G156" i="67"/>
  <c r="U156" i="67" s="1"/>
  <c r="V156" i="67" s="1"/>
  <c r="U92" i="67"/>
  <c r="V92" i="67" s="1"/>
  <c r="U35" i="67"/>
  <c r="M52" i="67"/>
  <c r="J64" i="67"/>
  <c r="T64" i="67"/>
  <c r="P18" i="67"/>
  <c r="U49" i="67"/>
  <c r="V49" i="67" s="1"/>
  <c r="G80" i="67"/>
  <c r="G112" i="67" s="1"/>
  <c r="G84" i="67"/>
  <c r="G116" i="67" s="1"/>
  <c r="M60" i="67"/>
  <c r="J56" i="67"/>
  <c r="S56" i="67" s="1"/>
  <c r="G94" i="67"/>
  <c r="G126" i="67" s="1"/>
  <c r="E89" i="67"/>
  <c r="J89" i="67" s="1"/>
  <c r="M61" i="67"/>
  <c r="J50" i="67"/>
  <c r="U56" i="67"/>
  <c r="V56" i="67" s="1"/>
  <c r="P15" i="67"/>
  <c r="K115" i="67"/>
  <c r="K147" i="67" s="1"/>
  <c r="L156" i="67"/>
  <c r="P16" i="67"/>
  <c r="S16" i="67"/>
  <c r="J49" i="67"/>
  <c r="S48" i="67"/>
  <c r="P48" i="67"/>
  <c r="S17" i="67"/>
  <c r="P17" i="67"/>
  <c r="I116" i="67"/>
  <c r="I112" i="67"/>
  <c r="I144" i="67" s="1"/>
  <c r="J81" i="67"/>
  <c r="J47" i="67"/>
  <c r="O47" i="67" s="1"/>
  <c r="T59" i="67"/>
  <c r="P19" i="67"/>
  <c r="K114" i="67"/>
  <c r="K146" i="67" s="1"/>
  <c r="M146" i="67" s="1"/>
  <c r="E88" i="67"/>
  <c r="E120" i="67" s="1"/>
  <c r="E96" i="67"/>
  <c r="R96" i="67" s="1"/>
  <c r="I147" i="67"/>
  <c r="W54" i="13"/>
  <c r="I86" i="67"/>
  <c r="I118" i="67" s="1"/>
  <c r="K92" i="67"/>
  <c r="M92" i="67" s="1"/>
  <c r="I94" i="67"/>
  <c r="I98" i="67"/>
  <c r="G85" i="67"/>
  <c r="G117" i="67" s="1"/>
  <c r="G93" i="67"/>
  <c r="U93" i="67" s="1"/>
  <c r="V93" i="67" s="1"/>
  <c r="T65" i="67"/>
  <c r="T57" i="67"/>
  <c r="G81" i="67"/>
  <c r="G113" i="67" s="1"/>
  <c r="K81" i="67"/>
  <c r="K113" i="67" s="1"/>
  <c r="K145" i="67" s="1"/>
  <c r="L127" i="67"/>
  <c r="L159" i="67" s="1"/>
  <c r="S159" i="67" s="1"/>
  <c r="H34" i="9"/>
  <c r="I101" i="2" s="1"/>
  <c r="U128" i="67"/>
  <c r="V128" i="67" s="1"/>
  <c r="S95" i="67"/>
  <c r="M99" i="67"/>
  <c r="U94" i="67"/>
  <c r="V94" i="67" s="1"/>
  <c r="I126" i="67"/>
  <c r="I158" i="67" s="1"/>
  <c r="I148" i="67"/>
  <c r="U85" i="67"/>
  <c r="P96" i="67"/>
  <c r="S127" i="67"/>
  <c r="S156" i="67"/>
  <c r="U80" i="67" l="1"/>
  <c r="H27" i="2"/>
  <c r="H58" i="2" s="1"/>
  <c r="F110" i="12" s="1"/>
  <c r="F111" i="12" s="1"/>
  <c r="F112" i="12" s="1"/>
  <c r="J19" i="2"/>
  <c r="I27" i="2"/>
  <c r="I14" i="10" s="1"/>
  <c r="J172" i="2"/>
  <c r="J35" i="10" s="1"/>
  <c r="I90" i="2"/>
  <c r="I22" i="10" s="1"/>
  <c r="J46" i="2"/>
  <c r="J17" i="10" s="1"/>
  <c r="J16" i="10"/>
  <c r="K173" i="2"/>
  <c r="K36" i="10" s="1"/>
  <c r="I175" i="2"/>
  <c r="G122" i="12"/>
  <c r="G123" i="12" s="1"/>
  <c r="G124" i="12" s="1"/>
  <c r="G189" i="12"/>
  <c r="M17" i="8"/>
  <c r="M20" i="8"/>
  <c r="M120" i="8"/>
  <c r="M25" i="8"/>
  <c r="M123" i="8"/>
  <c r="M40" i="8"/>
  <c r="M64" i="8"/>
  <c r="M16" i="8"/>
  <c r="M19" i="8"/>
  <c r="M72" i="8"/>
  <c r="O26" i="8"/>
  <c r="M31" i="8"/>
  <c r="M21" i="8"/>
  <c r="M29" i="8"/>
  <c r="M39" i="8"/>
  <c r="M43" i="8"/>
  <c r="M69" i="8"/>
  <c r="M73" i="8"/>
  <c r="M96" i="8"/>
  <c r="M121" i="8"/>
  <c r="M126" i="8"/>
  <c r="M131" i="8"/>
  <c r="M171" i="8"/>
  <c r="U90" i="67"/>
  <c r="V90" i="67" s="1"/>
  <c r="G122" i="67"/>
  <c r="I130" i="67"/>
  <c r="I162" i="67" s="1"/>
  <c r="O118" i="8"/>
  <c r="O17" i="8"/>
  <c r="G149" i="67"/>
  <c r="U149" i="67" s="1"/>
  <c r="V149" i="67" s="1"/>
  <c r="U117" i="67"/>
  <c r="V117" i="67" s="1"/>
  <c r="M35" i="67"/>
  <c r="M55" i="67"/>
  <c r="M127" i="67"/>
  <c r="M114" i="67"/>
  <c r="E128" i="67"/>
  <c r="P128" i="67" s="1"/>
  <c r="O21" i="8"/>
  <c r="F123" i="12"/>
  <c r="F124" i="12" s="1"/>
  <c r="M62" i="67"/>
  <c r="G117" i="12"/>
  <c r="G118" i="12" s="1"/>
  <c r="G93" i="12"/>
  <c r="I93" i="12"/>
  <c r="F93" i="12"/>
  <c r="H93" i="12"/>
  <c r="F117" i="12"/>
  <c r="U126" i="67"/>
  <c r="V126" i="67" s="1"/>
  <c r="G158" i="67"/>
  <c r="U158" i="67" s="1"/>
  <c r="V158" i="67" s="1"/>
  <c r="K87" i="67"/>
  <c r="M87" i="67" s="1"/>
  <c r="M54" i="67"/>
  <c r="M85" i="8"/>
  <c r="M125" i="8"/>
  <c r="M129" i="8"/>
  <c r="M60" i="8"/>
  <c r="M61" i="8"/>
  <c r="M124" i="8"/>
  <c r="M28" i="8"/>
  <c r="M117" i="8"/>
  <c r="M49" i="8"/>
  <c r="M77" i="8"/>
  <c r="M99" i="8"/>
  <c r="M41" i="8"/>
  <c r="M63" i="8"/>
  <c r="M128" i="8"/>
  <c r="M62" i="8"/>
  <c r="M30" i="8"/>
  <c r="M133" i="8"/>
  <c r="R59" i="67"/>
  <c r="P59" i="67"/>
  <c r="L80" i="67"/>
  <c r="L67" i="67"/>
  <c r="H160" i="12"/>
  <c r="G161" i="12"/>
  <c r="G162" i="12" s="1"/>
  <c r="R128" i="67"/>
  <c r="H167" i="12"/>
  <c r="I167" i="12" s="1"/>
  <c r="G168" i="12"/>
  <c r="G169" i="12" s="1"/>
  <c r="K89" i="67"/>
  <c r="K121" i="67" s="1"/>
  <c r="K153" i="67" s="1"/>
  <c r="M56" i="67"/>
  <c r="K91" i="67"/>
  <c r="M58" i="67"/>
  <c r="G88" i="67"/>
  <c r="U55" i="67"/>
  <c r="V55" i="67" s="1"/>
  <c r="G95" i="67"/>
  <c r="U62" i="67"/>
  <c r="V62" i="67" s="1"/>
  <c r="E90" i="67"/>
  <c r="R57" i="67"/>
  <c r="J57" i="67"/>
  <c r="E94" i="67"/>
  <c r="R61" i="67"/>
  <c r="J61" i="67"/>
  <c r="P61" i="67"/>
  <c r="E98" i="67"/>
  <c r="R65" i="67"/>
  <c r="J65" i="67"/>
  <c r="L98" i="67"/>
  <c r="S98" i="67" s="1"/>
  <c r="M65" i="67"/>
  <c r="S63" i="67"/>
  <c r="M63" i="67"/>
  <c r="M53" i="67"/>
  <c r="T128" i="67"/>
  <c r="M84" i="67"/>
  <c r="K124" i="67"/>
  <c r="K156" i="67" s="1"/>
  <c r="M156" i="67" s="1"/>
  <c r="J96" i="67"/>
  <c r="T96" i="67"/>
  <c r="M95" i="67"/>
  <c r="L131" i="67"/>
  <c r="P51" i="67"/>
  <c r="T61" i="67"/>
  <c r="S92" i="67"/>
  <c r="E92" i="67"/>
  <c r="T92" i="67" s="1"/>
  <c r="U84" i="67"/>
  <c r="T63" i="67"/>
  <c r="K67" i="67"/>
  <c r="K80" i="67"/>
  <c r="K112" i="67" s="1"/>
  <c r="K144" i="67" s="1"/>
  <c r="U64" i="67"/>
  <c r="V64" i="67" s="1"/>
  <c r="G129" i="67"/>
  <c r="J51" i="67"/>
  <c r="J59" i="67"/>
  <c r="U53" i="67"/>
  <c r="V53" i="67" s="1"/>
  <c r="L88" i="67"/>
  <c r="L120" i="67" s="1"/>
  <c r="L152" i="67" s="1"/>
  <c r="M65" i="8"/>
  <c r="M45" i="8"/>
  <c r="M101" i="8"/>
  <c r="M42" i="8"/>
  <c r="M52" i="8"/>
  <c r="M104" i="8"/>
  <c r="M136" i="8"/>
  <c r="M87" i="8"/>
  <c r="M55" i="8"/>
  <c r="M23" i="8"/>
  <c r="M56" i="8"/>
  <c r="M107" i="8"/>
  <c r="O24" i="8"/>
  <c r="M118" i="8"/>
  <c r="M66" i="8"/>
  <c r="O15" i="8"/>
  <c r="M93" i="8"/>
  <c r="M37" i="8"/>
  <c r="M92" i="8"/>
  <c r="M26" i="8"/>
  <c r="M44" i="8"/>
  <c r="M116" i="8"/>
  <c r="M59" i="8"/>
  <c r="M27" i="8"/>
  <c r="M48" i="8"/>
  <c r="M119" i="8"/>
  <c r="M175" i="8"/>
  <c r="M102" i="8"/>
  <c r="M46" i="8"/>
  <c r="O18" i="8"/>
  <c r="M33" i="8"/>
  <c r="M58" i="8"/>
  <c r="M36" i="8"/>
  <c r="M173" i="8"/>
  <c r="M68" i="8"/>
  <c r="M24" i="8"/>
  <c r="M90" i="8"/>
  <c r="M51" i="8"/>
  <c r="M82" i="8"/>
  <c r="M109" i="8"/>
  <c r="I39" i="2"/>
  <c r="I15" i="10" s="1"/>
  <c r="I157" i="2"/>
  <c r="I26" i="10" s="1"/>
  <c r="K172" i="2"/>
  <c r="K35" i="10" s="1"/>
  <c r="K38" i="10" s="1"/>
  <c r="J175" i="2"/>
  <c r="M57" i="67"/>
  <c r="M64" i="67"/>
  <c r="U58" i="67"/>
  <c r="V58" i="67" s="1"/>
  <c r="O69" i="8"/>
  <c r="G193" i="12"/>
  <c r="J24" i="2"/>
  <c r="H187" i="12" s="1"/>
  <c r="H188" i="12" s="1"/>
  <c r="H189" i="12" s="1"/>
  <c r="I16" i="10"/>
  <c r="I54" i="2"/>
  <c r="I18" i="10" s="1"/>
  <c r="W47" i="13"/>
  <c r="W48" i="13"/>
  <c r="M66" i="67"/>
  <c r="O88" i="8"/>
  <c r="O52" i="8"/>
  <c r="O32" i="8"/>
  <c r="O30" i="8"/>
  <c r="O28" i="8"/>
  <c r="M47" i="8"/>
  <c r="M83" i="8"/>
  <c r="M91" i="8"/>
  <c r="M100" i="8"/>
  <c r="M103" i="8"/>
  <c r="M106" i="8"/>
  <c r="M111" i="8"/>
  <c r="M114" i="8"/>
  <c r="M130" i="8"/>
  <c r="M135" i="8"/>
  <c r="G156" i="12"/>
  <c r="G174" i="12"/>
  <c r="G175" i="12" s="1"/>
  <c r="G181" i="12"/>
  <c r="F189" i="12"/>
  <c r="F194" i="12"/>
  <c r="F195" i="12" s="1"/>
  <c r="I38" i="10"/>
  <c r="I125" i="2"/>
  <c r="I25" i="10" s="1"/>
  <c r="E91" i="67"/>
  <c r="R91" i="67" s="1"/>
  <c r="R58" i="67"/>
  <c r="E93" i="67"/>
  <c r="R93" i="67" s="1"/>
  <c r="R60" i="67"/>
  <c r="E95" i="67"/>
  <c r="R95" i="67" s="1"/>
  <c r="R62" i="67"/>
  <c r="E97" i="67"/>
  <c r="R97" i="67" s="1"/>
  <c r="R64" i="67"/>
  <c r="E99" i="67"/>
  <c r="R99" i="67" s="1"/>
  <c r="R66" i="67"/>
  <c r="M170" i="8"/>
  <c r="M168" i="8"/>
  <c r="M166" i="8"/>
  <c r="M164" i="8"/>
  <c r="M162" i="8"/>
  <c r="M160" i="8"/>
  <c r="M158" i="8"/>
  <c r="M156" i="8"/>
  <c r="M154" i="8"/>
  <c r="M152" i="8"/>
  <c r="M150" i="8"/>
  <c r="M148" i="8"/>
  <c r="M146" i="8"/>
  <c r="M144" i="8"/>
  <c r="M142" i="8"/>
  <c r="M140" i="8"/>
  <c r="M138" i="8"/>
  <c r="M151" i="8"/>
  <c r="M167" i="8"/>
  <c r="M155" i="8"/>
  <c r="O138" i="8"/>
  <c r="O144" i="8"/>
  <c r="O142" i="8"/>
  <c r="O156" i="8"/>
  <c r="O166" i="8"/>
  <c r="O139" i="8"/>
  <c r="O147" i="8"/>
  <c r="O155" i="8"/>
  <c r="O163" i="8"/>
  <c r="M165" i="8"/>
  <c r="M147" i="8"/>
  <c r="M163" i="8"/>
  <c r="M153" i="8"/>
  <c r="O164" i="8"/>
  <c r="O154" i="8"/>
  <c r="O162" i="8"/>
  <c r="O137" i="8"/>
  <c r="O145" i="8"/>
  <c r="O153" i="8"/>
  <c r="O161" i="8"/>
  <c r="O169" i="8"/>
  <c r="O157" i="8"/>
  <c r="M145" i="8"/>
  <c r="M143" i="8"/>
  <c r="M161" i="8"/>
  <c r="M149" i="8"/>
  <c r="M169" i="8"/>
  <c r="O140" i="8"/>
  <c r="O152" i="8"/>
  <c r="O150" i="8"/>
  <c r="O160" i="8"/>
  <c r="O170" i="8"/>
  <c r="O143" i="8"/>
  <c r="O151" i="8"/>
  <c r="O159" i="8"/>
  <c r="O167" i="8"/>
  <c r="O149" i="8"/>
  <c r="M141" i="8"/>
  <c r="M139" i="8"/>
  <c r="M157" i="8"/>
  <c r="M137" i="8"/>
  <c r="M159" i="8"/>
  <c r="O148" i="8"/>
  <c r="O146" i="8"/>
  <c r="O158" i="8"/>
  <c r="O168" i="8"/>
  <c r="O141" i="8"/>
  <c r="O165" i="8"/>
  <c r="F162" i="12"/>
  <c r="F169" i="12"/>
  <c r="F118" i="12"/>
  <c r="F156" i="12"/>
  <c r="F181" i="12"/>
  <c r="G142" i="12"/>
  <c r="G143" i="12" s="1"/>
  <c r="F150" i="12"/>
  <c r="F175" i="12"/>
  <c r="G149" i="12"/>
  <c r="G150" i="12" s="1"/>
  <c r="P20" i="67"/>
  <c r="J55" i="67"/>
  <c r="P55" i="67" s="1"/>
  <c r="R55" i="67" s="1"/>
  <c r="J52" i="67"/>
  <c r="P52" i="67" s="1"/>
  <c r="O35" i="67"/>
  <c r="Q32" i="67"/>
  <c r="Q28" i="67"/>
  <c r="Q24" i="67"/>
  <c r="Q20" i="67"/>
  <c r="Q16" i="67"/>
  <c r="Q33" i="67"/>
  <c r="Q29" i="67"/>
  <c r="Q25" i="67"/>
  <c r="Q21" i="67"/>
  <c r="Q17" i="67"/>
  <c r="Q34" i="67"/>
  <c r="Q30" i="67"/>
  <c r="Q26" i="67"/>
  <c r="Q22" i="67"/>
  <c r="Q18" i="67"/>
  <c r="Q31" i="67"/>
  <c r="Q27" i="67"/>
  <c r="Q23" i="67"/>
  <c r="Q19" i="67"/>
  <c r="Q15" i="67"/>
  <c r="R23" i="67" s="1"/>
  <c r="T23" i="67" s="1"/>
  <c r="Q66" i="67"/>
  <c r="Q62" i="67"/>
  <c r="Q58" i="67"/>
  <c r="Q54" i="67"/>
  <c r="R54" i="67" s="1"/>
  <c r="Q50" i="67"/>
  <c r="Q63" i="67"/>
  <c r="Q59" i="67"/>
  <c r="Q55" i="67"/>
  <c r="Q51" i="67"/>
  <c r="R51" i="67" s="1"/>
  <c r="Q47" i="67"/>
  <c r="Q64" i="67"/>
  <c r="Q60" i="67"/>
  <c r="Q56" i="67"/>
  <c r="Q52" i="67"/>
  <c r="Q48" i="67"/>
  <c r="R48" i="67" s="1"/>
  <c r="T48" i="67" s="1"/>
  <c r="Q65" i="67"/>
  <c r="Q61" i="67"/>
  <c r="Q57" i="67"/>
  <c r="Q53" i="67"/>
  <c r="Q49" i="67"/>
  <c r="P22" i="67"/>
  <c r="R22" i="67" s="1"/>
  <c r="P24" i="67"/>
  <c r="R24" i="67" s="1"/>
  <c r="T24" i="67" s="1"/>
  <c r="R17" i="67"/>
  <c r="T17" i="67" s="1"/>
  <c r="S51" i="67"/>
  <c r="P21" i="67"/>
  <c r="R21" i="67" s="1"/>
  <c r="I173" i="12"/>
  <c r="I174" i="12" s="1"/>
  <c r="I175" i="12" s="1"/>
  <c r="H174" i="12"/>
  <c r="H175" i="12" s="1"/>
  <c r="I154" i="12"/>
  <c r="I155" i="12" s="1"/>
  <c r="I156" i="12" s="1"/>
  <c r="H155" i="12"/>
  <c r="H156" i="12" s="1"/>
  <c r="I147" i="12"/>
  <c r="I149" i="12" s="1"/>
  <c r="I150" i="12" s="1"/>
  <c r="H149" i="12"/>
  <c r="H150" i="12" s="1"/>
  <c r="I166" i="12"/>
  <c r="I168" i="12" s="1"/>
  <c r="I169" i="12" s="1"/>
  <c r="H168" i="12"/>
  <c r="H169" i="12" s="1"/>
  <c r="I41" i="66"/>
  <c r="O20" i="8"/>
  <c r="O98" i="8"/>
  <c r="O22" i="8"/>
  <c r="O175" i="8"/>
  <c r="O63" i="8"/>
  <c r="O116" i="8"/>
  <c r="O96" i="8"/>
  <c r="O112" i="8"/>
  <c r="O128" i="8"/>
  <c r="O173" i="8"/>
  <c r="O177" i="8"/>
  <c r="O132" i="8"/>
  <c r="O104" i="8"/>
  <c r="O108" i="8"/>
  <c r="O114" i="8"/>
  <c r="M132" i="8"/>
  <c r="O106" i="8"/>
  <c r="F56" i="9"/>
  <c r="G13" i="9" s="1"/>
  <c r="G56" i="9" s="1"/>
  <c r="H13" i="9" s="1"/>
  <c r="H56" i="9" s="1"/>
  <c r="I13" i="9" s="1"/>
  <c r="I56" i="9" s="1"/>
  <c r="J13" i="9" s="1"/>
  <c r="J56" i="9" s="1"/>
  <c r="F55" i="9"/>
  <c r="G12" i="9" s="1"/>
  <c r="G55" i="9" s="1"/>
  <c r="H12" i="9" s="1"/>
  <c r="H55" i="9" s="1"/>
  <c r="I12" i="9" s="1"/>
  <c r="I55" i="9" s="1"/>
  <c r="J12" i="9" s="1"/>
  <c r="F60" i="9"/>
  <c r="G17" i="9" s="1"/>
  <c r="G60" i="9" s="1"/>
  <c r="H17" i="9" s="1"/>
  <c r="H60" i="9" s="1"/>
  <c r="I17" i="9" s="1"/>
  <c r="I60" i="9" s="1"/>
  <c r="J17" i="9" s="1"/>
  <c r="J60" i="9" s="1"/>
  <c r="F59" i="9"/>
  <c r="G16" i="9" s="1"/>
  <c r="G59" i="9" s="1"/>
  <c r="H16" i="9" s="1"/>
  <c r="H59" i="9" s="1"/>
  <c r="I16" i="9" s="1"/>
  <c r="I59" i="9" s="1"/>
  <c r="J16" i="9" s="1"/>
  <c r="J59" i="9" s="1"/>
  <c r="S18" i="67"/>
  <c r="S15" i="67"/>
  <c r="S19" i="67"/>
  <c r="T22" i="67"/>
  <c r="E152" i="67"/>
  <c r="P49" i="67"/>
  <c r="R49" i="67" s="1"/>
  <c r="S49" i="67"/>
  <c r="S50" i="67"/>
  <c r="P50" i="67"/>
  <c r="R50" i="67" s="1"/>
  <c r="J113" i="67"/>
  <c r="U81" i="67"/>
  <c r="V81" i="67" s="1"/>
  <c r="J88" i="67"/>
  <c r="K148" i="67"/>
  <c r="M148" i="67" s="1"/>
  <c r="S54" i="67"/>
  <c r="J53" i="67"/>
  <c r="P56" i="67"/>
  <c r="R56" i="67" s="1"/>
  <c r="S52" i="67"/>
  <c r="M129" i="67"/>
  <c r="M160" i="67"/>
  <c r="S160" i="67"/>
  <c r="G162" i="67"/>
  <c r="U162" i="67" s="1"/>
  <c r="V162" i="67" s="1"/>
  <c r="U130" i="67"/>
  <c r="V130" i="67" s="1"/>
  <c r="M159" i="67"/>
  <c r="E124" i="67"/>
  <c r="R124" i="67" s="1"/>
  <c r="E121" i="67"/>
  <c r="S129" i="67"/>
  <c r="J83" i="67"/>
  <c r="S97" i="67"/>
  <c r="U98" i="67"/>
  <c r="V98" i="67" s="1"/>
  <c r="I131" i="67"/>
  <c r="I127" i="67"/>
  <c r="L117" i="67"/>
  <c r="I129" i="67"/>
  <c r="G125" i="67"/>
  <c r="S96" i="67"/>
  <c r="L161" i="67"/>
  <c r="I114" i="67"/>
  <c r="S128" i="67"/>
  <c r="I123" i="67"/>
  <c r="M128" i="67"/>
  <c r="L123" i="67"/>
  <c r="L155" i="67" s="1"/>
  <c r="S155" i="67" s="1"/>
  <c r="M96" i="67"/>
  <c r="M97" i="67"/>
  <c r="L113" i="67"/>
  <c r="S81" i="67"/>
  <c r="T91" i="67"/>
  <c r="J91" i="67"/>
  <c r="S59" i="67"/>
  <c r="L122" i="67"/>
  <c r="M122" i="67" s="1"/>
  <c r="M90" i="67"/>
  <c r="S90" i="67"/>
  <c r="M81" i="67"/>
  <c r="J128" i="67"/>
  <c r="E131" i="67"/>
  <c r="R131" i="67" s="1"/>
  <c r="T99" i="67"/>
  <c r="J84" i="67"/>
  <c r="S84" i="67" s="1"/>
  <c r="E116" i="67"/>
  <c r="G120" i="67"/>
  <c r="U88" i="67"/>
  <c r="U82" i="67"/>
  <c r="G114" i="67"/>
  <c r="G118" i="67"/>
  <c r="U86" i="67"/>
  <c r="M67" i="67"/>
  <c r="L86" i="67"/>
  <c r="M86" i="67" s="1"/>
  <c r="G148" i="67"/>
  <c r="U148" i="67" s="1"/>
  <c r="V148" i="67" s="1"/>
  <c r="U116" i="67"/>
  <c r="V116" i="67" s="1"/>
  <c r="E117" i="67"/>
  <c r="J85" i="67"/>
  <c r="S85" i="67" s="1"/>
  <c r="L121" i="67"/>
  <c r="M89" i="67"/>
  <c r="M85" i="67"/>
  <c r="K117" i="67"/>
  <c r="K118" i="67"/>
  <c r="K150" i="67" s="1"/>
  <c r="K119" i="67"/>
  <c r="K120" i="67"/>
  <c r="K152" i="67" s="1"/>
  <c r="M88" i="67"/>
  <c r="G119" i="67"/>
  <c r="U87" i="67"/>
  <c r="T95" i="67"/>
  <c r="P95" i="67"/>
  <c r="I117" i="67"/>
  <c r="I119" i="67"/>
  <c r="I120" i="67"/>
  <c r="J120" i="67" s="1"/>
  <c r="I121" i="67"/>
  <c r="P89" i="67"/>
  <c r="R89" i="67" s="1"/>
  <c r="I124" i="67"/>
  <c r="U89" i="67"/>
  <c r="G121" i="67"/>
  <c r="E119" i="67"/>
  <c r="J87" i="67"/>
  <c r="E114" i="67"/>
  <c r="J82" i="67"/>
  <c r="G123" i="67"/>
  <c r="U91" i="67"/>
  <c r="V91" i="67" s="1"/>
  <c r="V51" i="67"/>
  <c r="J93" i="67"/>
  <c r="P93" i="67"/>
  <c r="P97" i="67"/>
  <c r="E129" i="67"/>
  <c r="R129" i="67" s="1"/>
  <c r="M93" i="67"/>
  <c r="S93" i="67"/>
  <c r="L125" i="67"/>
  <c r="L115" i="67"/>
  <c r="M83" i="67"/>
  <c r="E112" i="67"/>
  <c r="J80" i="67"/>
  <c r="S60" i="67"/>
  <c r="L94" i="67"/>
  <c r="G83" i="67"/>
  <c r="H38" i="10"/>
  <c r="J38" i="10"/>
  <c r="G194" i="12"/>
  <c r="G195" i="12" s="1"/>
  <c r="K48" i="2"/>
  <c r="I122" i="12" s="1"/>
  <c r="I123" i="12" s="1"/>
  <c r="I124" i="12" s="1"/>
  <c r="H122" i="12"/>
  <c r="H123" i="12" s="1"/>
  <c r="H124" i="12" s="1"/>
  <c r="K116" i="2"/>
  <c r="K125" i="2" s="1"/>
  <c r="K25" i="10" s="1"/>
  <c r="J125" i="2"/>
  <c r="J25" i="10" s="1"/>
  <c r="K21" i="2"/>
  <c r="K71" i="2"/>
  <c r="K90" i="2" s="1"/>
  <c r="K22" i="10" s="1"/>
  <c r="J90" i="2"/>
  <c r="J22" i="10" s="1"/>
  <c r="K134" i="2"/>
  <c r="K157" i="2" s="1"/>
  <c r="K26" i="10" s="1"/>
  <c r="J157" i="2"/>
  <c r="J26" i="10" s="1"/>
  <c r="K35" i="2"/>
  <c r="J39" i="2"/>
  <c r="J15" i="10" s="1"/>
  <c r="K39" i="2"/>
  <c r="K15" i="10" s="1"/>
  <c r="F143" i="12"/>
  <c r="M80" i="67"/>
  <c r="L112" i="67"/>
  <c r="L145" i="67"/>
  <c r="M113" i="67"/>
  <c r="G144" i="67"/>
  <c r="U144" i="67" s="1"/>
  <c r="V144" i="67" s="1"/>
  <c r="U112" i="67"/>
  <c r="V112" i="67" s="1"/>
  <c r="V35" i="67"/>
  <c r="G145" i="67"/>
  <c r="U145" i="67" s="1"/>
  <c r="V145" i="67" s="1"/>
  <c r="U113" i="67"/>
  <c r="P81" i="67"/>
  <c r="R81" i="67" s="1"/>
  <c r="P47" i="67"/>
  <c r="R47" i="67" s="1"/>
  <c r="S47" i="67"/>
  <c r="I150" i="67"/>
  <c r="P124" i="67"/>
  <c r="I179" i="12"/>
  <c r="I180" i="12" s="1"/>
  <c r="I181" i="12" s="1"/>
  <c r="H180" i="12"/>
  <c r="H181" i="12" s="1"/>
  <c r="H116" i="12"/>
  <c r="H117" i="12" s="1"/>
  <c r="H118" i="12" s="1"/>
  <c r="K47" i="2"/>
  <c r="O14" i="8"/>
  <c r="F36" i="9" s="1"/>
  <c r="P8" i="8"/>
  <c r="O176" i="8"/>
  <c r="O131" i="8"/>
  <c r="O123" i="8"/>
  <c r="O115" i="8"/>
  <c r="O107" i="8"/>
  <c r="O99" i="8"/>
  <c r="O23" i="8"/>
  <c r="O31" i="8"/>
  <c r="O37" i="8"/>
  <c r="O41" i="8"/>
  <c r="O45" i="8"/>
  <c r="O49" i="8"/>
  <c r="O56" i="8"/>
  <c r="O60" i="8"/>
  <c r="O67" i="8"/>
  <c r="O70" i="8"/>
  <c r="O74" i="8"/>
  <c r="O77" i="8"/>
  <c r="O81" i="8"/>
  <c r="O85" i="8"/>
  <c r="O92" i="8"/>
  <c r="O102" i="8"/>
  <c r="O134" i="8"/>
  <c r="O120" i="8"/>
  <c r="O124" i="8"/>
  <c r="O136" i="8"/>
  <c r="M105" i="8"/>
  <c r="O122" i="8"/>
  <c r="M174" i="8"/>
  <c r="M89" i="8"/>
  <c r="M94" i="8"/>
  <c r="M127" i="8"/>
  <c r="M34" i="8"/>
  <c r="M67" i="8"/>
  <c r="M108" i="8"/>
  <c r="M38" i="8"/>
  <c r="M76" i="8"/>
  <c r="M177" i="8"/>
  <c r="M110" i="8"/>
  <c r="M176" i="8"/>
  <c r="O174" i="8"/>
  <c r="O129" i="8"/>
  <c r="O121" i="8"/>
  <c r="O113" i="8"/>
  <c r="O105" i="8"/>
  <c r="O97" i="8"/>
  <c r="O29" i="8"/>
  <c r="O38" i="8"/>
  <c r="O42" i="8"/>
  <c r="O46" i="8"/>
  <c r="O50" i="8"/>
  <c r="O53" i="8"/>
  <c r="O57" i="8"/>
  <c r="O61" i="8"/>
  <c r="O64" i="8"/>
  <c r="O68" i="8"/>
  <c r="O71" i="8"/>
  <c r="O78" i="8"/>
  <c r="O82" i="8"/>
  <c r="O86" i="8"/>
  <c r="O89" i="8"/>
  <c r="O93" i="8"/>
  <c r="U8" i="8"/>
  <c r="Q8" i="8"/>
  <c r="R8" i="8"/>
  <c r="O172" i="8"/>
  <c r="O135" i="8"/>
  <c r="O127" i="8"/>
  <c r="O119" i="8"/>
  <c r="O111" i="8"/>
  <c r="O103" i="8"/>
  <c r="O95" i="8"/>
  <c r="O19" i="8"/>
  <c r="O27" i="8"/>
  <c r="O35" i="8"/>
  <c r="O39" i="8"/>
  <c r="O43" i="8"/>
  <c r="O47" i="8"/>
  <c r="O51" i="8"/>
  <c r="O54" i="8"/>
  <c r="O58" i="8"/>
  <c r="O62" i="8"/>
  <c r="O65" i="8"/>
  <c r="O72" i="8"/>
  <c r="O79" i="8"/>
  <c r="O83" i="8"/>
  <c r="O87" i="8"/>
  <c r="O90" i="8"/>
  <c r="O94" i="8"/>
  <c r="M14" i="8"/>
  <c r="M81" i="8"/>
  <c r="O110" i="8"/>
  <c r="O171" i="8"/>
  <c r="O100" i="8"/>
  <c r="M97" i="8"/>
  <c r="M113" i="8"/>
  <c r="O130" i="8"/>
  <c r="M80" i="8"/>
  <c r="M122" i="8"/>
  <c r="M32" i="8"/>
  <c r="M134" i="8"/>
  <c r="M95" i="8"/>
  <c r="M35" i="8"/>
  <c r="M57" i="8"/>
  <c r="M22" i="8"/>
  <c r="O16" i="8"/>
  <c r="M54" i="8"/>
  <c r="M115" i="8"/>
  <c r="M15" i="8"/>
  <c r="M79" i="8"/>
  <c r="M112" i="8"/>
  <c r="M84" i="8"/>
  <c r="O133" i="8"/>
  <c r="O125" i="8"/>
  <c r="O117" i="8"/>
  <c r="O109" i="8"/>
  <c r="O101" i="8"/>
  <c r="O25" i="8"/>
  <c r="O33" i="8"/>
  <c r="O36" i="8"/>
  <c r="O40" i="8"/>
  <c r="O44" i="8"/>
  <c r="O48" i="8"/>
  <c r="O55" i="8"/>
  <c r="O59" i="8"/>
  <c r="O66" i="8"/>
  <c r="O73" i="8"/>
  <c r="O76" i="8"/>
  <c r="O80" i="8"/>
  <c r="O84" i="8"/>
  <c r="O91" i="8"/>
  <c r="J86" i="67"/>
  <c r="H142" i="12"/>
  <c r="H143" i="12" s="1"/>
  <c r="I140" i="12"/>
  <c r="I142" i="12" s="1"/>
  <c r="I143" i="12" s="1"/>
  <c r="I122" i="67"/>
  <c r="I128" i="67"/>
  <c r="G127" i="67"/>
  <c r="U95" i="67"/>
  <c r="U99" i="67"/>
  <c r="V99" i="67" s="1"/>
  <c r="G131" i="67"/>
  <c r="M98" i="67"/>
  <c r="L130" i="67"/>
  <c r="S65" i="67"/>
  <c r="K100" i="67" l="1"/>
  <c r="K19" i="2"/>
  <c r="J27" i="2"/>
  <c r="J14" i="10" s="1"/>
  <c r="K175" i="2"/>
  <c r="K46" i="2"/>
  <c r="K17" i="10" s="1"/>
  <c r="V80" i="67"/>
  <c r="O80" i="67"/>
  <c r="G154" i="67"/>
  <c r="U154" i="67" s="1"/>
  <c r="V154" i="67" s="1"/>
  <c r="U122" i="67"/>
  <c r="V122" i="67" s="1"/>
  <c r="M112" i="67"/>
  <c r="P112" i="67" s="1"/>
  <c r="R112" i="67" s="1"/>
  <c r="J97" i="67"/>
  <c r="T97" i="67"/>
  <c r="T93" i="67"/>
  <c r="E125" i="67"/>
  <c r="R125" i="67" s="1"/>
  <c r="U67" i="67"/>
  <c r="E127" i="67"/>
  <c r="R127" i="67" s="1"/>
  <c r="J95" i="67"/>
  <c r="J99" i="67"/>
  <c r="P99" i="67"/>
  <c r="E160" i="67"/>
  <c r="T160" i="67" s="1"/>
  <c r="P91" i="67"/>
  <c r="E123" i="67"/>
  <c r="R123" i="67" s="1"/>
  <c r="H14" i="10"/>
  <c r="H19" i="10" s="1"/>
  <c r="I19" i="10"/>
  <c r="H193" i="12"/>
  <c r="H194" i="12" s="1"/>
  <c r="H195" i="12" s="1"/>
  <c r="K24" i="2"/>
  <c r="S131" i="67"/>
  <c r="M131" i="67"/>
  <c r="L163" i="67"/>
  <c r="R98" i="67"/>
  <c r="E130" i="67"/>
  <c r="J98" i="67"/>
  <c r="T98" i="67"/>
  <c r="R94" i="67"/>
  <c r="J94" i="67"/>
  <c r="P94" i="67"/>
  <c r="T94" i="67"/>
  <c r="E126" i="67"/>
  <c r="P98" i="67"/>
  <c r="M124" i="67"/>
  <c r="I58" i="2"/>
  <c r="G110" i="12" s="1"/>
  <c r="G111" i="12" s="1"/>
  <c r="G112" i="12" s="1"/>
  <c r="V67" i="67"/>
  <c r="L154" i="67"/>
  <c r="S123" i="67"/>
  <c r="G161" i="67"/>
  <c r="U161" i="67" s="1"/>
  <c r="V161" i="67" s="1"/>
  <c r="U129" i="67"/>
  <c r="V129" i="67" s="1"/>
  <c r="J92" i="67"/>
  <c r="R92" i="67"/>
  <c r="P92" i="67"/>
  <c r="J54" i="2"/>
  <c r="J18" i="10" s="1"/>
  <c r="R90" i="67"/>
  <c r="P90" i="67"/>
  <c r="J90" i="67"/>
  <c r="E122" i="67"/>
  <c r="T90" i="67"/>
  <c r="K123" i="67"/>
  <c r="M91" i="67"/>
  <c r="I160" i="12"/>
  <c r="I161" i="12" s="1"/>
  <c r="I162" i="12" s="1"/>
  <c r="H161" i="12"/>
  <c r="H162" i="12" s="1"/>
  <c r="R140" i="8"/>
  <c r="R152" i="8"/>
  <c r="R150" i="8"/>
  <c r="R160" i="8"/>
  <c r="R170" i="8"/>
  <c r="R143" i="8"/>
  <c r="R151" i="8"/>
  <c r="R159" i="8"/>
  <c r="R167" i="8"/>
  <c r="R148" i="8"/>
  <c r="R146" i="8"/>
  <c r="R158" i="8"/>
  <c r="R168" i="8"/>
  <c r="R141" i="8"/>
  <c r="R149" i="8"/>
  <c r="R157" i="8"/>
  <c r="R165" i="8"/>
  <c r="R138" i="8"/>
  <c r="R144" i="8"/>
  <c r="R142" i="8"/>
  <c r="R156" i="8"/>
  <c r="R166" i="8"/>
  <c r="R139" i="8"/>
  <c r="R147" i="8"/>
  <c r="R155" i="8"/>
  <c r="R163" i="8"/>
  <c r="R164" i="8"/>
  <c r="R154" i="8"/>
  <c r="R162" i="8"/>
  <c r="R137" i="8"/>
  <c r="R145" i="8"/>
  <c r="R153" i="8"/>
  <c r="R161" i="8"/>
  <c r="R169" i="8"/>
  <c r="U170" i="8"/>
  <c r="U169" i="8"/>
  <c r="U168" i="8"/>
  <c r="U167" i="8"/>
  <c r="U166" i="8"/>
  <c r="U165" i="8"/>
  <c r="U164" i="8"/>
  <c r="U163" i="8"/>
  <c r="U162" i="8"/>
  <c r="U161" i="8"/>
  <c r="U160" i="8"/>
  <c r="U159" i="8"/>
  <c r="U158" i="8"/>
  <c r="U157" i="8"/>
  <c r="U156" i="8"/>
  <c r="U155" i="8"/>
  <c r="U154" i="8"/>
  <c r="U153" i="8"/>
  <c r="U152" i="8"/>
  <c r="U151" i="8"/>
  <c r="U150" i="8"/>
  <c r="U149" i="8"/>
  <c r="U148" i="8"/>
  <c r="U147" i="8"/>
  <c r="U146" i="8"/>
  <c r="U145" i="8"/>
  <c r="U144" i="8"/>
  <c r="U143" i="8"/>
  <c r="U142" i="8"/>
  <c r="U141" i="8"/>
  <c r="U140" i="8"/>
  <c r="U139" i="8"/>
  <c r="U138" i="8"/>
  <c r="U137" i="8"/>
  <c r="Q140" i="8"/>
  <c r="Q164" i="8"/>
  <c r="Q154" i="8"/>
  <c r="Q162" i="8"/>
  <c r="Q145" i="8"/>
  <c r="Q153" i="8"/>
  <c r="Q161" i="8"/>
  <c r="Q169" i="8"/>
  <c r="Q155" i="8"/>
  <c r="Q138" i="8"/>
  <c r="Q152" i="8"/>
  <c r="Q150" i="8"/>
  <c r="Q160" i="8"/>
  <c r="Q170" i="8"/>
  <c r="Q143" i="8"/>
  <c r="Q151" i="8"/>
  <c r="Q159" i="8"/>
  <c r="Q167" i="8"/>
  <c r="Q148" i="8"/>
  <c r="Q146" i="8"/>
  <c r="Q158" i="8"/>
  <c r="Q168" i="8"/>
  <c r="Q141" i="8"/>
  <c r="Q149" i="8"/>
  <c r="Q157" i="8"/>
  <c r="Q165" i="8"/>
  <c r="Q139" i="8"/>
  <c r="Q137" i="8"/>
  <c r="Q144" i="8"/>
  <c r="Q142" i="8"/>
  <c r="Q156" i="8"/>
  <c r="Q166" i="8"/>
  <c r="Q147" i="8"/>
  <c r="Q163" i="8"/>
  <c r="P164" i="8"/>
  <c r="P154" i="8"/>
  <c r="P162" i="8"/>
  <c r="P137" i="8"/>
  <c r="P143" i="8"/>
  <c r="P151" i="8"/>
  <c r="P159" i="8"/>
  <c r="P167" i="8"/>
  <c r="P153" i="8"/>
  <c r="P169" i="8"/>
  <c r="P140" i="8"/>
  <c r="P152" i="8"/>
  <c r="P150" i="8"/>
  <c r="P160" i="8"/>
  <c r="P170" i="8"/>
  <c r="P141" i="8"/>
  <c r="P149" i="8"/>
  <c r="P157" i="8"/>
  <c r="P165" i="8"/>
  <c r="P148" i="8"/>
  <c r="P146" i="8"/>
  <c r="P158" i="8"/>
  <c r="P168" i="8"/>
  <c r="P139" i="8"/>
  <c r="P147" i="8"/>
  <c r="P155" i="8"/>
  <c r="P163" i="8"/>
  <c r="P138" i="8"/>
  <c r="P144" i="8"/>
  <c r="P142" i="8"/>
  <c r="P156" i="8"/>
  <c r="P166" i="8"/>
  <c r="P145" i="8"/>
  <c r="P161" i="8"/>
  <c r="S55" i="67"/>
  <c r="T55" i="67" s="1"/>
  <c r="S35" i="67"/>
  <c r="T51" i="67"/>
  <c r="T54" i="67"/>
  <c r="P35" i="67"/>
  <c r="R19" i="67"/>
  <c r="T19" i="67" s="1"/>
  <c r="R52" i="67"/>
  <c r="T52" i="67" s="1"/>
  <c r="R16" i="67"/>
  <c r="T16" i="67" s="1"/>
  <c r="R18" i="67"/>
  <c r="T18" i="67" s="1"/>
  <c r="R15" i="67"/>
  <c r="R20" i="67"/>
  <c r="T20" i="67" s="1"/>
  <c r="T21" i="67"/>
  <c r="P85" i="67"/>
  <c r="R85" i="67" s="1"/>
  <c r="S82" i="67"/>
  <c r="P82" i="67"/>
  <c r="R82" i="67" s="1"/>
  <c r="P53" i="67"/>
  <c r="R53" i="67" s="1"/>
  <c r="S53" i="67"/>
  <c r="S67" i="67" s="1"/>
  <c r="O67" i="67"/>
  <c r="S87" i="67"/>
  <c r="P87" i="67"/>
  <c r="R87" i="67" s="1"/>
  <c r="J115" i="67"/>
  <c r="T56" i="67"/>
  <c r="T50" i="67"/>
  <c r="S89" i="67"/>
  <c r="T89" i="67" s="1"/>
  <c r="V82" i="67"/>
  <c r="J118" i="67"/>
  <c r="P86" i="67"/>
  <c r="R86" i="67" s="1"/>
  <c r="T49" i="67"/>
  <c r="S80" i="67"/>
  <c r="P80" i="67"/>
  <c r="R80" i="67" s="1"/>
  <c r="V85" i="67"/>
  <c r="S88" i="67"/>
  <c r="P88" i="67"/>
  <c r="R88" i="67" s="1"/>
  <c r="P84" i="67"/>
  <c r="R84" i="67" s="1"/>
  <c r="V84" i="67"/>
  <c r="J145" i="67"/>
  <c r="S145" i="67" s="1"/>
  <c r="S113" i="67"/>
  <c r="V89" i="67"/>
  <c r="V87" i="67"/>
  <c r="V88" i="67"/>
  <c r="I146" i="67"/>
  <c r="L149" i="67"/>
  <c r="J121" i="67"/>
  <c r="E153" i="67"/>
  <c r="I161" i="67"/>
  <c r="I155" i="67"/>
  <c r="G157" i="67"/>
  <c r="U157" i="67" s="1"/>
  <c r="V157" i="67" s="1"/>
  <c r="U125" i="67"/>
  <c r="V125" i="67" s="1"/>
  <c r="I163" i="67"/>
  <c r="M161" i="67"/>
  <c r="S161" i="67"/>
  <c r="I159" i="67"/>
  <c r="T124" i="67"/>
  <c r="J124" i="67"/>
  <c r="E156" i="67"/>
  <c r="R156" i="67" s="1"/>
  <c r="M145" i="67"/>
  <c r="M120" i="67"/>
  <c r="T123" i="67"/>
  <c r="E155" i="67"/>
  <c r="R155" i="67" s="1"/>
  <c r="J160" i="67"/>
  <c r="S122" i="67"/>
  <c r="G150" i="67"/>
  <c r="U150" i="67" s="1"/>
  <c r="V150" i="67" s="1"/>
  <c r="U118" i="67"/>
  <c r="V118" i="67" s="1"/>
  <c r="U120" i="67"/>
  <c r="V120" i="67" s="1"/>
  <c r="G152" i="67"/>
  <c r="U152" i="67" s="1"/>
  <c r="V152" i="67" s="1"/>
  <c r="E163" i="67"/>
  <c r="R163" i="67" s="1"/>
  <c r="J131" i="67"/>
  <c r="T131" i="67"/>
  <c r="P131" i="67"/>
  <c r="E148" i="67"/>
  <c r="J116" i="67"/>
  <c r="S116" i="67" s="1"/>
  <c r="L118" i="67"/>
  <c r="S86" i="67"/>
  <c r="S154" i="67"/>
  <c r="M154" i="67"/>
  <c r="U114" i="67"/>
  <c r="V114" i="67" s="1"/>
  <c r="G146" i="67"/>
  <c r="U146" i="67" s="1"/>
  <c r="V146" i="67" s="1"/>
  <c r="L126" i="67"/>
  <c r="M94" i="67"/>
  <c r="M100" i="67" s="1"/>
  <c r="S94" i="67"/>
  <c r="U123" i="67"/>
  <c r="V123" i="67" s="1"/>
  <c r="G155" i="67"/>
  <c r="U155" i="67" s="1"/>
  <c r="V155" i="67" s="1"/>
  <c r="G153" i="67"/>
  <c r="U153" i="67" s="1"/>
  <c r="V153" i="67" s="1"/>
  <c r="U121" i="67"/>
  <c r="V121" i="67" s="1"/>
  <c r="U119" i="67"/>
  <c r="V119" i="67" s="1"/>
  <c r="G151" i="67"/>
  <c r="U151" i="67" s="1"/>
  <c r="V151" i="67" s="1"/>
  <c r="K151" i="67"/>
  <c r="M151" i="67" s="1"/>
  <c r="M119" i="67"/>
  <c r="M117" i="67"/>
  <c r="K149" i="67"/>
  <c r="M121" i="67"/>
  <c r="L153" i="67"/>
  <c r="G115" i="67"/>
  <c r="U83" i="67"/>
  <c r="V83" i="67" s="1"/>
  <c r="E161" i="67"/>
  <c r="R161" i="67" s="1"/>
  <c r="P129" i="67"/>
  <c r="T129" i="67"/>
  <c r="J129" i="67"/>
  <c r="E151" i="67"/>
  <c r="J119" i="67"/>
  <c r="I156" i="67"/>
  <c r="I152" i="67"/>
  <c r="J152" i="67" s="1"/>
  <c r="T127" i="67"/>
  <c r="P127" i="67"/>
  <c r="E144" i="67"/>
  <c r="J112" i="67"/>
  <c r="O112" i="67" s="1"/>
  <c r="M125" i="67"/>
  <c r="L157" i="67"/>
  <c r="S125" i="67"/>
  <c r="T125" i="67"/>
  <c r="J125" i="67"/>
  <c r="I149" i="67"/>
  <c r="E149" i="67"/>
  <c r="J117" i="67"/>
  <c r="I151" i="67"/>
  <c r="S119" i="67"/>
  <c r="M115" i="67"/>
  <c r="L147" i="67"/>
  <c r="M152" i="67"/>
  <c r="E146" i="67"/>
  <c r="J114" i="67"/>
  <c r="S121" i="67"/>
  <c r="I153" i="67"/>
  <c r="L100" i="67"/>
  <c r="S112" i="67"/>
  <c r="L144" i="67"/>
  <c r="G163" i="67"/>
  <c r="U163" i="67" s="1"/>
  <c r="V163" i="67" s="1"/>
  <c r="U131" i="67"/>
  <c r="V131" i="67" s="1"/>
  <c r="M130" i="67"/>
  <c r="L132" i="67"/>
  <c r="L162" i="67"/>
  <c r="S130" i="67"/>
  <c r="G159" i="67"/>
  <c r="U159" i="67" s="1"/>
  <c r="V159" i="67" s="1"/>
  <c r="U127" i="67"/>
  <c r="V127" i="67" s="1"/>
  <c r="V113" i="67"/>
  <c r="V95" i="67"/>
  <c r="I154" i="67"/>
  <c r="U14" i="8"/>
  <c r="F25" i="9" s="1"/>
  <c r="F57" i="9" s="1"/>
  <c r="G14" i="9" s="1"/>
  <c r="U15" i="8"/>
  <c r="U72" i="8"/>
  <c r="U16" i="8"/>
  <c r="U68" i="8"/>
  <c r="U104" i="8"/>
  <c r="U51" i="8"/>
  <c r="U115" i="8"/>
  <c r="U66" i="8"/>
  <c r="U130" i="8"/>
  <c r="U81" i="8"/>
  <c r="U174" i="8"/>
  <c r="U32" i="8"/>
  <c r="U132" i="8"/>
  <c r="U79" i="8"/>
  <c r="U172" i="8"/>
  <c r="U30" i="8"/>
  <c r="U94" i="8"/>
  <c r="U45" i="8"/>
  <c r="U109" i="8"/>
  <c r="U92" i="8"/>
  <c r="U43" i="8"/>
  <c r="U107" i="8"/>
  <c r="U58" i="8"/>
  <c r="U122" i="8"/>
  <c r="U73" i="8"/>
  <c r="U18" i="8"/>
  <c r="U56" i="8"/>
  <c r="U52" i="8"/>
  <c r="U76" i="8"/>
  <c r="U35" i="8"/>
  <c r="U99" i="8"/>
  <c r="U50" i="8"/>
  <c r="U114" i="8"/>
  <c r="U65" i="8"/>
  <c r="U129" i="8"/>
  <c r="U116" i="8"/>
  <c r="U63" i="8"/>
  <c r="U127" i="8"/>
  <c r="U78" i="8"/>
  <c r="U171" i="8"/>
  <c r="U29" i="8"/>
  <c r="U93" i="8"/>
  <c r="U60" i="8"/>
  <c r="U173" i="8"/>
  <c r="U27" i="8"/>
  <c r="U91" i="8"/>
  <c r="U42" i="8"/>
  <c r="U106" i="8"/>
  <c r="U57" i="8"/>
  <c r="U121" i="8"/>
  <c r="U108" i="8"/>
  <c r="U40" i="8"/>
  <c r="U36" i="8"/>
  <c r="U100" i="8"/>
  <c r="U44" i="8"/>
  <c r="U136" i="8"/>
  <c r="U19" i="8"/>
  <c r="U83" i="8"/>
  <c r="U176" i="8"/>
  <c r="U34" i="8"/>
  <c r="U98" i="8"/>
  <c r="U49" i="8"/>
  <c r="U113" i="8"/>
  <c r="U96" i="8"/>
  <c r="U47" i="8"/>
  <c r="U111" i="8"/>
  <c r="U62" i="8"/>
  <c r="U126" i="8"/>
  <c r="U77" i="8"/>
  <c r="U28" i="8"/>
  <c r="U128" i="8"/>
  <c r="U75" i="8"/>
  <c r="U26" i="8"/>
  <c r="U90" i="8"/>
  <c r="U41" i="8"/>
  <c r="U105" i="8"/>
  <c r="U80" i="8"/>
  <c r="U39" i="8"/>
  <c r="U103" i="8"/>
  <c r="U54" i="8"/>
  <c r="U118" i="8"/>
  <c r="U24" i="8"/>
  <c r="U88" i="8"/>
  <c r="U20" i="8"/>
  <c r="U84" i="8"/>
  <c r="U17" i="8"/>
  <c r="U120" i="8"/>
  <c r="U67" i="8"/>
  <c r="U131" i="8"/>
  <c r="U82" i="8"/>
  <c r="U175" i="8"/>
  <c r="U33" i="8"/>
  <c r="U97" i="8"/>
  <c r="U64" i="8"/>
  <c r="U177" i="8"/>
  <c r="U31" i="8"/>
  <c r="U95" i="8"/>
  <c r="U46" i="8"/>
  <c r="U110" i="8"/>
  <c r="U61" i="8"/>
  <c r="U125" i="8"/>
  <c r="U112" i="8"/>
  <c r="U59" i="8"/>
  <c r="U123" i="8"/>
  <c r="U74" i="8"/>
  <c r="U25" i="8"/>
  <c r="U89" i="8"/>
  <c r="U48" i="8"/>
  <c r="U23" i="8"/>
  <c r="U87" i="8"/>
  <c r="U38" i="8"/>
  <c r="U102" i="8"/>
  <c r="U71" i="8"/>
  <c r="U86" i="8"/>
  <c r="U69" i="8"/>
  <c r="U133" i="8"/>
  <c r="U55" i="8"/>
  <c r="U70" i="8"/>
  <c r="U53" i="8"/>
  <c r="U117" i="8"/>
  <c r="U124" i="8"/>
  <c r="U135" i="8"/>
  <c r="U22" i="8"/>
  <c r="U37" i="8"/>
  <c r="U101" i="8"/>
  <c r="U119" i="8"/>
  <c r="U134" i="8"/>
  <c r="U21" i="8"/>
  <c r="U85" i="8"/>
  <c r="I116" i="12"/>
  <c r="I117" i="12" s="1"/>
  <c r="I118" i="12" s="1"/>
  <c r="H8" i="10"/>
  <c r="J2" i="13"/>
  <c r="F8" i="66"/>
  <c r="G8" i="66" s="1"/>
  <c r="H8" i="66" s="1"/>
  <c r="I8" i="66" s="1"/>
  <c r="H8" i="2"/>
  <c r="F8" i="12"/>
  <c r="F105" i="12" s="1"/>
  <c r="I160" i="67"/>
  <c r="Q14" i="8"/>
  <c r="H36" i="9" s="1"/>
  <c r="I103" i="2" s="1"/>
  <c r="W8" i="8"/>
  <c r="Q27" i="8"/>
  <c r="Q103" i="8"/>
  <c r="Q65" i="8"/>
  <c r="Q101" i="8"/>
  <c r="Q26" i="8"/>
  <c r="Q17" i="8"/>
  <c r="Q39" i="8"/>
  <c r="Q60" i="8"/>
  <c r="Q80" i="8"/>
  <c r="Q171" i="8"/>
  <c r="Q40" i="8"/>
  <c r="Q67" i="8"/>
  <c r="Q18" i="8"/>
  <c r="Q76" i="8"/>
  <c r="Q21" i="8"/>
  <c r="Q42" i="8"/>
  <c r="Q36" i="8"/>
  <c r="Q63" i="8"/>
  <c r="Q46" i="8"/>
  <c r="Q68" i="8"/>
  <c r="Q82" i="8"/>
  <c r="Q177" i="8"/>
  <c r="Q94" i="8"/>
  <c r="Q127" i="8"/>
  <c r="Q172" i="8"/>
  <c r="Q97" i="8"/>
  <c r="Q174" i="8"/>
  <c r="Q116" i="8"/>
  <c r="Q104" i="8"/>
  <c r="Q115" i="8"/>
  <c r="Q106" i="8"/>
  <c r="Q173" i="8"/>
  <c r="Q48" i="8"/>
  <c r="Q75" i="8"/>
  <c r="Q41" i="8"/>
  <c r="Q64" i="8"/>
  <c r="Q84" i="8"/>
  <c r="Q120" i="8"/>
  <c r="Q23" i="8"/>
  <c r="Q87" i="8"/>
  <c r="Q33" i="8"/>
  <c r="Q58" i="8"/>
  <c r="Q78" i="8"/>
  <c r="Q98" i="8"/>
  <c r="Q24" i="8"/>
  <c r="Q51" i="8"/>
  <c r="Q54" i="8"/>
  <c r="Q74" i="8"/>
  <c r="Q121" i="8"/>
  <c r="Q20" i="8"/>
  <c r="Q47" i="8"/>
  <c r="Q113" i="8"/>
  <c r="Q45" i="8"/>
  <c r="Q61" i="8"/>
  <c r="Q102" i="8"/>
  <c r="Q131" i="8"/>
  <c r="Q118" i="8"/>
  <c r="Q108" i="8"/>
  <c r="Q128" i="8"/>
  <c r="Q96" i="8"/>
  <c r="Q136" i="8"/>
  <c r="Q107" i="8"/>
  <c r="Q90" i="8"/>
  <c r="Q91" i="8"/>
  <c r="Q95" i="8"/>
  <c r="Q32" i="8"/>
  <c r="Q59" i="8"/>
  <c r="Q38" i="8"/>
  <c r="Q62" i="8"/>
  <c r="Q77" i="8"/>
  <c r="Q44" i="8"/>
  <c r="Q71" i="8"/>
  <c r="Q30" i="8"/>
  <c r="Q57" i="8"/>
  <c r="Q72" i="8"/>
  <c r="Q35" i="8"/>
  <c r="Q135" i="8"/>
  <c r="Q25" i="8"/>
  <c r="Q53" i="8"/>
  <c r="Q73" i="8"/>
  <c r="Q88" i="8"/>
  <c r="Q31" i="8"/>
  <c r="Q119" i="8"/>
  <c r="Q70" i="8"/>
  <c r="Q122" i="8"/>
  <c r="Q34" i="8"/>
  <c r="Q124" i="8"/>
  <c r="Q109" i="8"/>
  <c r="Q111" i="8"/>
  <c r="Q114" i="8"/>
  <c r="Q126" i="8"/>
  <c r="Q112" i="8"/>
  <c r="Q130" i="8"/>
  <c r="Q133" i="8"/>
  <c r="Q125" i="8"/>
  <c r="Q176" i="8"/>
  <c r="Q123" i="8"/>
  <c r="Q16" i="8"/>
  <c r="Q43" i="8"/>
  <c r="Q92" i="8"/>
  <c r="Q37" i="8"/>
  <c r="Q56" i="8"/>
  <c r="Q28" i="8"/>
  <c r="Q55" i="8"/>
  <c r="Q86" i="8"/>
  <c r="Q29" i="8"/>
  <c r="Q50" i="8"/>
  <c r="Q19" i="8"/>
  <c r="Q83" i="8"/>
  <c r="Q134" i="8"/>
  <c r="Q22" i="8"/>
  <c r="Q52" i="8"/>
  <c r="Q66" i="8"/>
  <c r="Q15" i="8"/>
  <c r="Q79" i="8"/>
  <c r="Q49" i="8"/>
  <c r="Q69" i="8"/>
  <c r="Q100" i="8"/>
  <c r="Q85" i="8"/>
  <c r="Q93" i="8"/>
  <c r="Q81" i="8"/>
  <c r="Q105" i="8"/>
  <c r="Q175" i="8"/>
  <c r="Q89" i="8"/>
  <c r="Q129" i="8"/>
  <c r="Q117" i="8"/>
  <c r="Q132" i="8"/>
  <c r="Q110" i="8"/>
  <c r="Q99" i="8"/>
  <c r="F37" i="9"/>
  <c r="F40" i="9" s="1"/>
  <c r="F50" i="9" s="1"/>
  <c r="O12" i="8"/>
  <c r="M12" i="8"/>
  <c r="X8" i="8"/>
  <c r="R14" i="8"/>
  <c r="I36" i="9" s="1"/>
  <c r="J103" i="2" s="1"/>
  <c r="R45" i="8"/>
  <c r="R20" i="8"/>
  <c r="R84" i="8"/>
  <c r="R55" i="8"/>
  <c r="R78" i="8"/>
  <c r="R25" i="8"/>
  <c r="R117" i="8"/>
  <c r="R64" i="8"/>
  <c r="R35" i="8"/>
  <c r="R127" i="8"/>
  <c r="R58" i="8"/>
  <c r="R22" i="8"/>
  <c r="R31" i="8"/>
  <c r="R38" i="8"/>
  <c r="R47" i="8"/>
  <c r="R54" i="8"/>
  <c r="R63" i="8"/>
  <c r="R70" i="8"/>
  <c r="R79" i="8"/>
  <c r="R86" i="8"/>
  <c r="R91" i="8"/>
  <c r="R96" i="8"/>
  <c r="R100" i="8"/>
  <c r="R104" i="8"/>
  <c r="R108" i="8"/>
  <c r="R114" i="8"/>
  <c r="R119" i="8"/>
  <c r="R123" i="8"/>
  <c r="R128" i="8"/>
  <c r="R132" i="8"/>
  <c r="R175" i="8"/>
  <c r="R29" i="8"/>
  <c r="R133" i="8"/>
  <c r="R68" i="8"/>
  <c r="R39" i="8"/>
  <c r="R172" i="8"/>
  <c r="R62" i="8"/>
  <c r="R73" i="8"/>
  <c r="R48" i="8"/>
  <c r="R83" i="8"/>
  <c r="R42" i="8"/>
  <c r="R21" i="8"/>
  <c r="R28" i="8"/>
  <c r="R37" i="8"/>
  <c r="R44" i="8"/>
  <c r="R53" i="8"/>
  <c r="R60" i="8"/>
  <c r="R69" i="8"/>
  <c r="R76" i="8"/>
  <c r="R85" i="8"/>
  <c r="R90" i="8"/>
  <c r="R95" i="8"/>
  <c r="R99" i="8"/>
  <c r="R103" i="8"/>
  <c r="R107" i="8"/>
  <c r="R113" i="8"/>
  <c r="R118" i="8"/>
  <c r="R122" i="8"/>
  <c r="R126" i="8"/>
  <c r="R131" i="8"/>
  <c r="R136" i="8"/>
  <c r="R174" i="8"/>
  <c r="R112" i="8"/>
  <c r="R15" i="8"/>
  <c r="R77" i="8"/>
  <c r="R52" i="8"/>
  <c r="R23" i="8"/>
  <c r="R87" i="8"/>
  <c r="R46" i="8"/>
  <c r="R17" i="8"/>
  <c r="R57" i="8"/>
  <c r="R32" i="8"/>
  <c r="R67" i="8"/>
  <c r="R26" i="8"/>
  <c r="R94" i="8"/>
  <c r="R16" i="8"/>
  <c r="R27" i="8"/>
  <c r="R34" i="8"/>
  <c r="R43" i="8"/>
  <c r="R50" i="8"/>
  <c r="R59" i="8"/>
  <c r="R66" i="8"/>
  <c r="R75" i="8"/>
  <c r="R82" i="8"/>
  <c r="R89" i="8"/>
  <c r="R93" i="8"/>
  <c r="R98" i="8"/>
  <c r="R102" i="8"/>
  <c r="R106" i="8"/>
  <c r="R111" i="8"/>
  <c r="R116" i="8"/>
  <c r="R121" i="8"/>
  <c r="R125" i="8"/>
  <c r="R130" i="8"/>
  <c r="R135" i="8"/>
  <c r="R173" i="8"/>
  <c r="R177" i="8"/>
  <c r="R61" i="8"/>
  <c r="R36" i="8"/>
  <c r="R71" i="8"/>
  <c r="R30" i="8"/>
  <c r="R110" i="8"/>
  <c r="R19" i="8"/>
  <c r="R41" i="8"/>
  <c r="R80" i="8"/>
  <c r="R51" i="8"/>
  <c r="R74" i="8"/>
  <c r="R18" i="8"/>
  <c r="R24" i="8"/>
  <c r="R33" i="8"/>
  <c r="R40" i="8"/>
  <c r="R49" i="8"/>
  <c r="R56" i="8"/>
  <c r="R65" i="8"/>
  <c r="R72" i="8"/>
  <c r="R81" i="8"/>
  <c r="R88" i="8"/>
  <c r="R92" i="8"/>
  <c r="R97" i="8"/>
  <c r="R101" i="8"/>
  <c r="R105" i="8"/>
  <c r="R109" i="8"/>
  <c r="R115" i="8"/>
  <c r="R120" i="8"/>
  <c r="R124" i="8"/>
  <c r="R129" i="8"/>
  <c r="R134" i="8"/>
  <c r="R171" i="8"/>
  <c r="R176" i="8"/>
  <c r="P14" i="8"/>
  <c r="G36" i="9" s="1"/>
  <c r="H103" i="2" s="1"/>
  <c r="S8" i="8"/>
  <c r="V8" i="8"/>
  <c r="P83" i="8"/>
  <c r="P89" i="8"/>
  <c r="P66" i="8"/>
  <c r="P38" i="8"/>
  <c r="P107" i="8"/>
  <c r="P71" i="8"/>
  <c r="P84" i="8"/>
  <c r="P61" i="8"/>
  <c r="P33" i="8"/>
  <c r="P90" i="8"/>
  <c r="P75" i="8"/>
  <c r="P122" i="8"/>
  <c r="P77" i="8"/>
  <c r="P49" i="8"/>
  <c r="P15" i="8"/>
  <c r="P31" i="8"/>
  <c r="P73" i="8"/>
  <c r="P50" i="8"/>
  <c r="P22" i="8"/>
  <c r="P74" i="8"/>
  <c r="P81" i="8"/>
  <c r="P110" i="8"/>
  <c r="P120" i="8"/>
  <c r="P119" i="8"/>
  <c r="P100" i="8"/>
  <c r="P91" i="8"/>
  <c r="P105" i="8"/>
  <c r="P116" i="8"/>
  <c r="P174" i="8"/>
  <c r="P121" i="8"/>
  <c r="P111" i="8"/>
  <c r="P128" i="8"/>
  <c r="P115" i="8"/>
  <c r="P35" i="8"/>
  <c r="P68" i="8"/>
  <c r="P45" i="8"/>
  <c r="P69" i="8"/>
  <c r="P87" i="8"/>
  <c r="P23" i="8"/>
  <c r="P62" i="8"/>
  <c r="P40" i="8"/>
  <c r="P124" i="8"/>
  <c r="P64" i="8"/>
  <c r="P17" i="8"/>
  <c r="P27" i="8"/>
  <c r="P78" i="8"/>
  <c r="P56" i="8"/>
  <c r="P28" i="8"/>
  <c r="P80" i="8"/>
  <c r="P16" i="8"/>
  <c r="P47" i="8"/>
  <c r="P52" i="8"/>
  <c r="P29" i="8"/>
  <c r="P92" i="8"/>
  <c r="P53" i="8"/>
  <c r="P102" i="8"/>
  <c r="P101" i="8"/>
  <c r="P103" i="8"/>
  <c r="P171" i="8"/>
  <c r="P113" i="8"/>
  <c r="P131" i="8"/>
  <c r="P98" i="8"/>
  <c r="P96" i="8"/>
  <c r="P177" i="8"/>
  <c r="P114" i="8"/>
  <c r="P51" i="8"/>
  <c r="P46" i="8"/>
  <c r="P24" i="8"/>
  <c r="P86" i="8"/>
  <c r="P48" i="8"/>
  <c r="P39" i="8"/>
  <c r="P41" i="8"/>
  <c r="P125" i="8"/>
  <c r="P76" i="8"/>
  <c r="P42" i="8"/>
  <c r="P19" i="8"/>
  <c r="P43" i="8"/>
  <c r="P57" i="8"/>
  <c r="P34" i="8"/>
  <c r="P108" i="8"/>
  <c r="P58" i="8"/>
  <c r="P18" i="8"/>
  <c r="P63" i="8"/>
  <c r="P30" i="8"/>
  <c r="P93" i="8"/>
  <c r="P65" i="8"/>
  <c r="P32" i="8"/>
  <c r="P94" i="8"/>
  <c r="P95" i="8"/>
  <c r="P126" i="8"/>
  <c r="P136" i="8"/>
  <c r="P130" i="8"/>
  <c r="P133" i="8"/>
  <c r="P132" i="8"/>
  <c r="P99" i="8"/>
  <c r="P134" i="8"/>
  <c r="P172" i="8"/>
  <c r="P97" i="8"/>
  <c r="P123" i="8"/>
  <c r="P67" i="8"/>
  <c r="P25" i="8"/>
  <c r="P88" i="8"/>
  <c r="P60" i="8"/>
  <c r="P26" i="8"/>
  <c r="P55" i="8"/>
  <c r="P20" i="8"/>
  <c r="P82" i="8"/>
  <c r="P54" i="8"/>
  <c r="P21" i="8"/>
  <c r="P59" i="8"/>
  <c r="P36" i="8"/>
  <c r="P109" i="8"/>
  <c r="P70" i="8"/>
  <c r="P37" i="8"/>
  <c r="P79" i="8"/>
  <c r="P106" i="8"/>
  <c r="P72" i="8"/>
  <c r="P44" i="8"/>
  <c r="P85" i="8"/>
  <c r="P173" i="8"/>
  <c r="P118" i="8"/>
  <c r="P112" i="8"/>
  <c r="P129" i="8"/>
  <c r="P117" i="8"/>
  <c r="P127" i="8"/>
  <c r="P176" i="8"/>
  <c r="P175" i="8"/>
  <c r="P104" i="8"/>
  <c r="P135" i="8"/>
  <c r="J55" i="9"/>
  <c r="J19" i="10" l="1"/>
  <c r="K27" i="2"/>
  <c r="K14" i="10" s="1"/>
  <c r="K54" i="2"/>
  <c r="E157" i="67"/>
  <c r="R157" i="67" s="1"/>
  <c r="P125" i="67"/>
  <c r="E159" i="67"/>
  <c r="R159" i="67" s="1"/>
  <c r="J127" i="67"/>
  <c r="M149" i="67"/>
  <c r="P123" i="67"/>
  <c r="J123" i="67"/>
  <c r="I193" i="12"/>
  <c r="I194" i="12" s="1"/>
  <c r="I195" i="12" s="1"/>
  <c r="I187" i="12"/>
  <c r="I188" i="12" s="1"/>
  <c r="I189" i="12" s="1"/>
  <c r="R160" i="67"/>
  <c r="P160" i="67"/>
  <c r="J58" i="2"/>
  <c r="H110" i="12" s="1"/>
  <c r="H111" i="12" s="1"/>
  <c r="H112" i="12" s="1"/>
  <c r="P67" i="67"/>
  <c r="K155" i="67"/>
  <c r="M155" i="67" s="1"/>
  <c r="M123" i="67"/>
  <c r="J122" i="67"/>
  <c r="R122" i="67"/>
  <c r="E154" i="67"/>
  <c r="T122" i="67"/>
  <c r="P122" i="67"/>
  <c r="R126" i="67"/>
  <c r="T126" i="67"/>
  <c r="P126" i="67"/>
  <c r="E158" i="67"/>
  <c r="J126" i="67"/>
  <c r="K164" i="67"/>
  <c r="K132" i="67"/>
  <c r="R130" i="67"/>
  <c r="T130" i="67"/>
  <c r="P130" i="67"/>
  <c r="E162" i="67"/>
  <c r="J130" i="67"/>
  <c r="M163" i="67"/>
  <c r="S163" i="67"/>
  <c r="O100" i="67"/>
  <c r="R35" i="67"/>
  <c r="S137" i="8"/>
  <c r="S145" i="8"/>
  <c r="S153" i="8"/>
  <c r="S161" i="8"/>
  <c r="S169" i="8"/>
  <c r="S148" i="8"/>
  <c r="S146" i="8"/>
  <c r="S158" i="8"/>
  <c r="S168" i="8"/>
  <c r="S143" i="8"/>
  <c r="S151" i="8"/>
  <c r="S159" i="8"/>
  <c r="S167" i="8"/>
  <c r="S138" i="8"/>
  <c r="S144" i="8"/>
  <c r="S142" i="8"/>
  <c r="S156" i="8"/>
  <c r="S166" i="8"/>
  <c r="S141" i="8"/>
  <c r="S149" i="8"/>
  <c r="S157" i="8"/>
  <c r="S165" i="8"/>
  <c r="S164" i="8"/>
  <c r="S154" i="8"/>
  <c r="S162" i="8"/>
  <c r="S139" i="8"/>
  <c r="S147" i="8"/>
  <c r="S155" i="8"/>
  <c r="S163" i="8"/>
  <c r="S140" i="8"/>
  <c r="S152" i="8"/>
  <c r="S150" i="8"/>
  <c r="S160" i="8"/>
  <c r="S170" i="8"/>
  <c r="X170" i="8"/>
  <c r="X169" i="8"/>
  <c r="X168" i="8"/>
  <c r="X167" i="8"/>
  <c r="X166" i="8"/>
  <c r="X165" i="8"/>
  <c r="X164" i="8"/>
  <c r="X163" i="8"/>
  <c r="X162" i="8"/>
  <c r="X161" i="8"/>
  <c r="X160" i="8"/>
  <c r="X159" i="8"/>
  <c r="X158" i="8"/>
  <c r="X157" i="8"/>
  <c r="X156" i="8"/>
  <c r="X155" i="8"/>
  <c r="X154" i="8"/>
  <c r="X153" i="8"/>
  <c r="X152" i="8"/>
  <c r="X151" i="8"/>
  <c r="X150" i="8"/>
  <c r="X149" i="8"/>
  <c r="X148" i="8"/>
  <c r="X147" i="8"/>
  <c r="X146" i="8"/>
  <c r="X145" i="8"/>
  <c r="X144" i="8"/>
  <c r="X143" i="8"/>
  <c r="X142" i="8"/>
  <c r="X141" i="8"/>
  <c r="X140" i="8"/>
  <c r="X139" i="8"/>
  <c r="X138" i="8"/>
  <c r="X137" i="8"/>
  <c r="V170" i="8"/>
  <c r="V169" i="8"/>
  <c r="V168" i="8"/>
  <c r="V167" i="8"/>
  <c r="V166" i="8"/>
  <c r="V165" i="8"/>
  <c r="V164" i="8"/>
  <c r="V163" i="8"/>
  <c r="V162" i="8"/>
  <c r="V161" i="8"/>
  <c r="V160" i="8"/>
  <c r="V159" i="8"/>
  <c r="V158" i="8"/>
  <c r="V157" i="8"/>
  <c r="V156" i="8"/>
  <c r="V155" i="8"/>
  <c r="V154" i="8"/>
  <c r="V153" i="8"/>
  <c r="V152" i="8"/>
  <c r="V151" i="8"/>
  <c r="V150" i="8"/>
  <c r="V149" i="8"/>
  <c r="V148" i="8"/>
  <c r="V147" i="8"/>
  <c r="V146" i="8"/>
  <c r="V145" i="8"/>
  <c r="V144" i="8"/>
  <c r="V143" i="8"/>
  <c r="V142" i="8"/>
  <c r="V141" i="8"/>
  <c r="V140" i="8"/>
  <c r="V139" i="8"/>
  <c r="V138" i="8"/>
  <c r="V137" i="8"/>
  <c r="W169" i="8"/>
  <c r="W160" i="8"/>
  <c r="W149" i="8"/>
  <c r="W146" i="8"/>
  <c r="W145" i="8"/>
  <c r="W143" i="8"/>
  <c r="W142" i="8"/>
  <c r="W141" i="8"/>
  <c r="W139" i="8"/>
  <c r="W138" i="8"/>
  <c r="W170" i="8"/>
  <c r="W168" i="8"/>
  <c r="W167" i="8"/>
  <c r="W164" i="8"/>
  <c r="W163" i="8"/>
  <c r="W162" i="8"/>
  <c r="W161" i="8"/>
  <c r="W159" i="8"/>
  <c r="W158" i="8"/>
  <c r="W157" i="8"/>
  <c r="W156" i="8"/>
  <c r="W155" i="8"/>
  <c r="W154" i="8"/>
  <c r="W153" i="8"/>
  <c r="W152" i="8"/>
  <c r="W151" i="8"/>
  <c r="W148" i="8"/>
  <c r="W147" i="8"/>
  <c r="W144" i="8"/>
  <c r="W140" i="8"/>
  <c r="W166" i="8"/>
  <c r="W165" i="8"/>
  <c r="W150" i="8"/>
  <c r="W137" i="8"/>
  <c r="T15" i="67"/>
  <c r="T35" i="67" s="1"/>
  <c r="T85" i="67"/>
  <c r="J144" i="67"/>
  <c r="P116" i="67"/>
  <c r="S114" i="67"/>
  <c r="P114" i="67"/>
  <c r="R114" i="67" s="1"/>
  <c r="P117" i="67"/>
  <c r="R117" i="67" s="1"/>
  <c r="S117" i="67"/>
  <c r="P120" i="67"/>
  <c r="R120" i="67" s="1"/>
  <c r="S120" i="67"/>
  <c r="T88" i="67"/>
  <c r="T80" i="67"/>
  <c r="T86" i="67"/>
  <c r="J147" i="67"/>
  <c r="S147" i="67" s="1"/>
  <c r="T84" i="67"/>
  <c r="T53" i="67"/>
  <c r="R67" i="67"/>
  <c r="P121" i="67"/>
  <c r="R121" i="67" s="1"/>
  <c r="V86" i="67"/>
  <c r="V100" i="67" s="1"/>
  <c r="T87" i="67"/>
  <c r="T82" i="67"/>
  <c r="P119" i="67"/>
  <c r="R119" i="67" s="1"/>
  <c r="P113" i="67"/>
  <c r="R113" i="67" s="1"/>
  <c r="S118" i="67"/>
  <c r="J150" i="67"/>
  <c r="P83" i="67"/>
  <c r="R83" i="67" s="1"/>
  <c r="S83" i="67"/>
  <c r="S100" i="67" s="1"/>
  <c r="G95" i="12" s="1"/>
  <c r="G96" i="12" s="1"/>
  <c r="T81" i="67"/>
  <c r="P145" i="67"/>
  <c r="M144" i="67"/>
  <c r="T156" i="67"/>
  <c r="P156" i="67"/>
  <c r="J156" i="67"/>
  <c r="J153" i="67"/>
  <c r="P155" i="67"/>
  <c r="J155" i="67"/>
  <c r="T155" i="67"/>
  <c r="J163" i="67"/>
  <c r="T163" i="67"/>
  <c r="P163" i="67"/>
  <c r="L150" i="67"/>
  <c r="M118" i="67"/>
  <c r="J148" i="67"/>
  <c r="S148" i="67" s="1"/>
  <c r="J161" i="67"/>
  <c r="P161" i="67"/>
  <c r="T161" i="67"/>
  <c r="U115" i="67"/>
  <c r="G147" i="67"/>
  <c r="U147" i="67" s="1"/>
  <c r="M126" i="67"/>
  <c r="L158" i="67"/>
  <c r="S126" i="67"/>
  <c r="J146" i="67"/>
  <c r="T157" i="67"/>
  <c r="P157" i="67"/>
  <c r="J157" i="67"/>
  <c r="J149" i="67"/>
  <c r="T159" i="67"/>
  <c r="J159" i="67"/>
  <c r="P159" i="67"/>
  <c r="U100" i="67"/>
  <c r="M147" i="67"/>
  <c r="M157" i="67"/>
  <c r="S157" i="67"/>
  <c r="J151" i="67"/>
  <c r="M153" i="67"/>
  <c r="G37" i="9"/>
  <c r="H104" i="2" s="1"/>
  <c r="P12" i="8"/>
  <c r="H37" i="9"/>
  <c r="I104" i="2" s="1"/>
  <c r="Q12" i="8"/>
  <c r="H96" i="2"/>
  <c r="I8" i="2"/>
  <c r="S14" i="8"/>
  <c r="J36" i="9" s="1"/>
  <c r="K103" i="2" s="1"/>
  <c r="Y8" i="8"/>
  <c r="S84" i="8"/>
  <c r="S25" i="8"/>
  <c r="S94" i="8"/>
  <c r="S61" i="8"/>
  <c r="S44" i="8"/>
  <c r="S172" i="8"/>
  <c r="S51" i="8"/>
  <c r="S75" i="8"/>
  <c r="S129" i="8"/>
  <c r="S86" i="8"/>
  <c r="S53" i="8"/>
  <c r="S23" i="8"/>
  <c r="S63" i="8"/>
  <c r="S134" i="8"/>
  <c r="S72" i="8"/>
  <c r="S54" i="8"/>
  <c r="S26" i="8"/>
  <c r="S83" i="8"/>
  <c r="S57" i="8"/>
  <c r="S45" i="8"/>
  <c r="S28" i="8"/>
  <c r="S85" i="8"/>
  <c r="S67" i="8"/>
  <c r="S81" i="8"/>
  <c r="S89" i="8"/>
  <c r="S177" i="8"/>
  <c r="S132" i="8"/>
  <c r="S117" i="8"/>
  <c r="S107" i="8"/>
  <c r="S119" i="8"/>
  <c r="S113" i="8"/>
  <c r="S91" i="8"/>
  <c r="S41" i="8"/>
  <c r="S68" i="8"/>
  <c r="S174" i="8"/>
  <c r="S97" i="8"/>
  <c r="S58" i="8"/>
  <c r="S39" i="8"/>
  <c r="S79" i="8"/>
  <c r="S78" i="8"/>
  <c r="S56" i="8"/>
  <c r="S38" i="8"/>
  <c r="S127" i="8"/>
  <c r="S35" i="8"/>
  <c r="S30" i="8"/>
  <c r="S29" i="8"/>
  <c r="S136" i="8"/>
  <c r="S20" i="8"/>
  <c r="S46" i="8"/>
  <c r="S82" i="8"/>
  <c r="S65" i="8"/>
  <c r="S37" i="8"/>
  <c r="S15" i="8"/>
  <c r="S36" i="8"/>
  <c r="S34" i="8"/>
  <c r="S74" i="8"/>
  <c r="S87" i="8"/>
  <c r="S59" i="8"/>
  <c r="S109" i="8"/>
  <c r="S76" i="8"/>
  <c r="S48" i="8"/>
  <c r="S17" i="8"/>
  <c r="S47" i="8"/>
  <c r="S116" i="8"/>
  <c r="S66" i="8"/>
  <c r="S49" i="8"/>
  <c r="S21" i="8"/>
  <c r="S31" i="8"/>
  <c r="S110" i="8"/>
  <c r="S93" i="8"/>
  <c r="S133" i="8"/>
  <c r="S124" i="8"/>
  <c r="S114" i="8"/>
  <c r="S128" i="8"/>
  <c r="S125" i="8"/>
  <c r="S92" i="8"/>
  <c r="S176" i="8"/>
  <c r="S112" i="8"/>
  <c r="S115" i="8"/>
  <c r="S80" i="8"/>
  <c r="S60" i="8"/>
  <c r="S50" i="8"/>
  <c r="S95" i="8"/>
  <c r="S126" i="8"/>
  <c r="S101" i="8"/>
  <c r="S122" i="8"/>
  <c r="S108" i="8"/>
  <c r="S130" i="8"/>
  <c r="S120" i="8"/>
  <c r="S62" i="8"/>
  <c r="S40" i="8"/>
  <c r="S16" i="8"/>
  <c r="S106" i="8"/>
  <c r="S19" i="8"/>
  <c r="S118" i="8"/>
  <c r="S64" i="8"/>
  <c r="S55" i="8"/>
  <c r="S131" i="8"/>
  <c r="S99" i="8"/>
  <c r="S90" i="8"/>
  <c r="S121" i="8"/>
  <c r="S100" i="8"/>
  <c r="S105" i="8"/>
  <c r="S104" i="8"/>
  <c r="S103" i="8"/>
  <c r="S77" i="8"/>
  <c r="S32" i="8"/>
  <c r="S73" i="8"/>
  <c r="S33" i="8"/>
  <c r="S69" i="8"/>
  <c r="S71" i="8"/>
  <c r="S88" i="8"/>
  <c r="S70" i="8"/>
  <c r="S42" i="8"/>
  <c r="S96" i="8"/>
  <c r="S52" i="8"/>
  <c r="S22" i="8"/>
  <c r="S18" i="8"/>
  <c r="S43" i="8"/>
  <c r="S24" i="8"/>
  <c r="S27" i="8"/>
  <c r="S171" i="8"/>
  <c r="S102" i="8"/>
  <c r="S111" i="8"/>
  <c r="S175" i="8"/>
  <c r="S98" i="8"/>
  <c r="S135" i="8"/>
  <c r="S173" i="8"/>
  <c r="S123" i="8"/>
  <c r="W14" i="8"/>
  <c r="H25" i="9" s="1"/>
  <c r="W15" i="8"/>
  <c r="W67" i="8"/>
  <c r="W131" i="8"/>
  <c r="W62" i="8"/>
  <c r="W126" i="8"/>
  <c r="W41" i="8"/>
  <c r="W105" i="8"/>
  <c r="W52" i="8"/>
  <c r="W44" i="8"/>
  <c r="W47" i="8"/>
  <c r="W111" i="8"/>
  <c r="W42" i="8"/>
  <c r="W106" i="8"/>
  <c r="W21" i="8"/>
  <c r="W85" i="8"/>
  <c r="W136" i="8"/>
  <c r="W96" i="8"/>
  <c r="W18" i="8"/>
  <c r="W75" i="8"/>
  <c r="W70" i="8"/>
  <c r="W134" i="8"/>
  <c r="W49" i="8"/>
  <c r="W113" i="8"/>
  <c r="W84" i="8"/>
  <c r="W76" i="8"/>
  <c r="W39" i="8"/>
  <c r="W103" i="8"/>
  <c r="W34" i="8"/>
  <c r="W98" i="8"/>
  <c r="W77" i="8"/>
  <c r="W104" i="8"/>
  <c r="W64" i="8"/>
  <c r="W51" i="8"/>
  <c r="W115" i="8"/>
  <c r="W46" i="8"/>
  <c r="W110" i="8"/>
  <c r="W25" i="8"/>
  <c r="W89" i="8"/>
  <c r="W112" i="8"/>
  <c r="W31" i="8"/>
  <c r="W95" i="8"/>
  <c r="W26" i="8"/>
  <c r="W90" i="8"/>
  <c r="W69" i="8"/>
  <c r="W133" i="8"/>
  <c r="W72" i="8"/>
  <c r="W32" i="8"/>
  <c r="W59" i="8"/>
  <c r="W123" i="8"/>
  <c r="W54" i="8"/>
  <c r="W118" i="8"/>
  <c r="W33" i="8"/>
  <c r="W97" i="8"/>
  <c r="W20" i="8"/>
  <c r="W173" i="8"/>
  <c r="W23" i="8"/>
  <c r="W87" i="8"/>
  <c r="W82" i="8"/>
  <c r="W175" i="8"/>
  <c r="W61" i="8"/>
  <c r="W125" i="8"/>
  <c r="W40" i="8"/>
  <c r="W132" i="8"/>
  <c r="W124" i="8"/>
  <c r="W35" i="8"/>
  <c r="W99" i="8"/>
  <c r="W30" i="8"/>
  <c r="W94" i="8"/>
  <c r="W73" i="8"/>
  <c r="W88" i="8"/>
  <c r="W48" i="8"/>
  <c r="W16" i="8"/>
  <c r="W79" i="8"/>
  <c r="W172" i="8"/>
  <c r="W74" i="8"/>
  <c r="W53" i="8"/>
  <c r="W117" i="8"/>
  <c r="W100" i="8"/>
  <c r="W92" i="8"/>
  <c r="W43" i="8"/>
  <c r="W107" i="8"/>
  <c r="W38" i="8"/>
  <c r="W102" i="8"/>
  <c r="W81" i="8"/>
  <c r="W174" i="8"/>
  <c r="W120" i="8"/>
  <c r="W80" i="8"/>
  <c r="W17" i="8"/>
  <c r="W71" i="8"/>
  <c r="W135" i="8"/>
  <c r="W66" i="8"/>
  <c r="W130" i="8"/>
  <c r="W45" i="8"/>
  <c r="W109" i="8"/>
  <c r="W68" i="8"/>
  <c r="W60" i="8"/>
  <c r="W19" i="8"/>
  <c r="W83" i="8"/>
  <c r="W176" i="8"/>
  <c r="W78" i="8"/>
  <c r="W171" i="8"/>
  <c r="W57" i="8"/>
  <c r="W121" i="8"/>
  <c r="W24" i="8"/>
  <c r="W116" i="8"/>
  <c r="W108" i="8"/>
  <c r="W63" i="8"/>
  <c r="W127" i="8"/>
  <c r="W58" i="8"/>
  <c r="W122" i="8"/>
  <c r="W37" i="8"/>
  <c r="W101" i="8"/>
  <c r="W36" i="8"/>
  <c r="W28" i="8"/>
  <c r="W27" i="8"/>
  <c r="W91" i="8"/>
  <c r="W22" i="8"/>
  <c r="W86" i="8"/>
  <c r="W65" i="8"/>
  <c r="W129" i="8"/>
  <c r="W56" i="8"/>
  <c r="W177" i="8"/>
  <c r="W55" i="8"/>
  <c r="W119" i="8"/>
  <c r="W50" i="8"/>
  <c r="W114" i="8"/>
  <c r="W29" i="8"/>
  <c r="W93" i="8"/>
  <c r="W128" i="8"/>
  <c r="F4" i="24"/>
  <c r="F4" i="41"/>
  <c r="F4" i="55"/>
  <c r="F4" i="23"/>
  <c r="F4" i="40"/>
  <c r="F4" i="54"/>
  <c r="F4" i="14"/>
  <c r="F4" i="39"/>
  <c r="F4" i="53"/>
  <c r="F4" i="27"/>
  <c r="F4" i="38"/>
  <c r="F4" i="17"/>
  <c r="F4" i="22"/>
  <c r="F4" i="36"/>
  <c r="F4" i="37"/>
  <c r="F4" i="52"/>
  <c r="F4" i="21"/>
  <c r="F4" i="35"/>
  <c r="F4" i="51"/>
  <c r="F4" i="20"/>
  <c r="F4" i="34"/>
  <c r="F4" i="50"/>
  <c r="F4" i="19"/>
  <c r="F4" i="33"/>
  <c r="F4" i="49"/>
  <c r="F4" i="63"/>
  <c r="F4" i="15"/>
  <c r="F4" i="48"/>
  <c r="F4" i="18"/>
  <c r="F4" i="32"/>
  <c r="F4" i="47"/>
  <c r="F4" i="62"/>
  <c r="F4" i="31"/>
  <c r="F4" i="46"/>
  <c r="F4" i="61"/>
  <c r="F4" i="30"/>
  <c r="F4" i="45"/>
  <c r="F4" i="60"/>
  <c r="F4" i="29"/>
  <c r="F4" i="44"/>
  <c r="F4" i="59"/>
  <c r="F4" i="28"/>
  <c r="F4" i="43"/>
  <c r="F4" i="58"/>
  <c r="F4" i="26"/>
  <c r="F4" i="16"/>
  <c r="F4" i="57"/>
  <c r="F4" i="25"/>
  <c r="F4" i="42"/>
  <c r="F4" i="56"/>
  <c r="F26" i="9"/>
  <c r="U12" i="8"/>
  <c r="M162" i="67"/>
  <c r="S162" i="67"/>
  <c r="L164" i="67"/>
  <c r="T47" i="67"/>
  <c r="F95" i="12"/>
  <c r="F96" i="12" s="1"/>
  <c r="V14" i="8"/>
  <c r="G25" i="9" s="1"/>
  <c r="G57" i="9" s="1"/>
  <c r="H14" i="9" s="1"/>
  <c r="V18" i="8"/>
  <c r="V80" i="8"/>
  <c r="V173" i="8"/>
  <c r="V27" i="8"/>
  <c r="V91" i="8"/>
  <c r="V42" i="8"/>
  <c r="V106" i="8"/>
  <c r="V57" i="8"/>
  <c r="V121" i="8"/>
  <c r="V28" i="8"/>
  <c r="V92" i="8"/>
  <c r="V39" i="8"/>
  <c r="V103" i="8"/>
  <c r="V54" i="8"/>
  <c r="V118" i="8"/>
  <c r="V56" i="8"/>
  <c r="V120" i="8"/>
  <c r="V67" i="8"/>
  <c r="V131" i="8"/>
  <c r="V82" i="8"/>
  <c r="V175" i="8"/>
  <c r="V33" i="8"/>
  <c r="V97" i="8"/>
  <c r="V15" i="8"/>
  <c r="V68" i="8"/>
  <c r="V132" i="8"/>
  <c r="V79" i="8"/>
  <c r="V172" i="8"/>
  <c r="V30" i="8"/>
  <c r="V94" i="8"/>
  <c r="V45" i="8"/>
  <c r="V109" i="8"/>
  <c r="V117" i="8"/>
  <c r="V37" i="8"/>
  <c r="V133" i="8"/>
  <c r="V64" i="8"/>
  <c r="V128" i="8"/>
  <c r="V75" i="8"/>
  <c r="V26" i="8"/>
  <c r="V90" i="8"/>
  <c r="V41" i="8"/>
  <c r="V105" i="8"/>
  <c r="V17" i="8"/>
  <c r="V76" i="8"/>
  <c r="V23" i="8"/>
  <c r="V87" i="8"/>
  <c r="V38" i="8"/>
  <c r="V102" i="8"/>
  <c r="V40" i="8"/>
  <c r="V104" i="8"/>
  <c r="V51" i="8"/>
  <c r="V115" i="8"/>
  <c r="V66" i="8"/>
  <c r="V130" i="8"/>
  <c r="V81" i="8"/>
  <c r="V174" i="8"/>
  <c r="V52" i="8"/>
  <c r="V116" i="8"/>
  <c r="V63" i="8"/>
  <c r="V127" i="8"/>
  <c r="V78" i="8"/>
  <c r="V171" i="8"/>
  <c r="V29" i="8"/>
  <c r="V93" i="8"/>
  <c r="V53" i="8"/>
  <c r="V69" i="8"/>
  <c r="V48" i="8"/>
  <c r="V112" i="8"/>
  <c r="V59" i="8"/>
  <c r="V123" i="8"/>
  <c r="V74" i="8"/>
  <c r="V25" i="8"/>
  <c r="V89" i="8"/>
  <c r="V60" i="8"/>
  <c r="V124" i="8"/>
  <c r="V71" i="8"/>
  <c r="V135" i="8"/>
  <c r="V22" i="8"/>
  <c r="V86" i="8"/>
  <c r="V24" i="8"/>
  <c r="V88" i="8"/>
  <c r="V35" i="8"/>
  <c r="V99" i="8"/>
  <c r="V50" i="8"/>
  <c r="V114" i="8"/>
  <c r="V65" i="8"/>
  <c r="V129" i="8"/>
  <c r="V36" i="8"/>
  <c r="V100" i="8"/>
  <c r="V47" i="8"/>
  <c r="V111" i="8"/>
  <c r="V62" i="8"/>
  <c r="V126" i="8"/>
  <c r="V77" i="8"/>
  <c r="V85" i="8"/>
  <c r="V32" i="8"/>
  <c r="V96" i="8"/>
  <c r="V43" i="8"/>
  <c r="V107" i="8"/>
  <c r="V58" i="8"/>
  <c r="V122" i="8"/>
  <c r="V73" i="8"/>
  <c r="V44" i="8"/>
  <c r="V108" i="8"/>
  <c r="V55" i="8"/>
  <c r="V119" i="8"/>
  <c r="V70" i="8"/>
  <c r="V134" i="8"/>
  <c r="V16" i="8"/>
  <c r="V72" i="8"/>
  <c r="V136" i="8"/>
  <c r="V19" i="8"/>
  <c r="V83" i="8"/>
  <c r="V176" i="8"/>
  <c r="V34" i="8"/>
  <c r="V98" i="8"/>
  <c r="V49" i="8"/>
  <c r="V113" i="8"/>
  <c r="V20" i="8"/>
  <c r="V84" i="8"/>
  <c r="V177" i="8"/>
  <c r="V31" i="8"/>
  <c r="V95" i="8"/>
  <c r="V46" i="8"/>
  <c r="V110" i="8"/>
  <c r="V61" i="8"/>
  <c r="V125" i="8"/>
  <c r="V101" i="8"/>
  <c r="V21" i="8"/>
  <c r="X14" i="8"/>
  <c r="I25" i="9" s="1"/>
  <c r="X34" i="8"/>
  <c r="X98" i="8"/>
  <c r="X49" i="8"/>
  <c r="X113" i="8"/>
  <c r="X60" i="8"/>
  <c r="X124" i="8"/>
  <c r="X71" i="8"/>
  <c r="X135" i="8"/>
  <c r="X42" i="8"/>
  <c r="X106" i="8"/>
  <c r="X57" i="8"/>
  <c r="X121" i="8"/>
  <c r="X68" i="8"/>
  <c r="X132" i="8"/>
  <c r="X38" i="8"/>
  <c r="X102" i="8"/>
  <c r="X53" i="8"/>
  <c r="X117" i="8"/>
  <c r="X64" i="8"/>
  <c r="X128" i="8"/>
  <c r="X75" i="8"/>
  <c r="X15" i="8"/>
  <c r="X29" i="8"/>
  <c r="X40" i="8"/>
  <c r="X51" i="8"/>
  <c r="X62" i="8"/>
  <c r="X77" i="8"/>
  <c r="X88" i="8"/>
  <c r="X83" i="8"/>
  <c r="X172" i="8"/>
  <c r="X30" i="8"/>
  <c r="X45" i="8"/>
  <c r="X56" i="8"/>
  <c r="X67" i="8"/>
  <c r="X17" i="8"/>
  <c r="X82" i="8"/>
  <c r="X175" i="8"/>
  <c r="X33" i="8"/>
  <c r="X97" i="8"/>
  <c r="X44" i="8"/>
  <c r="X108" i="8"/>
  <c r="X55" i="8"/>
  <c r="X119" i="8"/>
  <c r="X26" i="8"/>
  <c r="X90" i="8"/>
  <c r="X41" i="8"/>
  <c r="X105" i="8"/>
  <c r="X52" i="8"/>
  <c r="X116" i="8"/>
  <c r="X63" i="8"/>
  <c r="X22" i="8"/>
  <c r="X86" i="8"/>
  <c r="X37" i="8"/>
  <c r="X101" i="8"/>
  <c r="X48" i="8"/>
  <c r="X112" i="8"/>
  <c r="X59" i="8"/>
  <c r="X123" i="8"/>
  <c r="X16" i="8"/>
  <c r="X24" i="8"/>
  <c r="X35" i="8"/>
  <c r="X110" i="8"/>
  <c r="X125" i="8"/>
  <c r="X136" i="8"/>
  <c r="X111" i="8"/>
  <c r="X66" i="8"/>
  <c r="X130" i="8"/>
  <c r="X81" i="8"/>
  <c r="X174" i="8"/>
  <c r="X28" i="8"/>
  <c r="X92" i="8"/>
  <c r="X39" i="8"/>
  <c r="X103" i="8"/>
  <c r="X18" i="8"/>
  <c r="X74" i="8"/>
  <c r="X25" i="8"/>
  <c r="X89" i="8"/>
  <c r="X36" i="8"/>
  <c r="X100" i="8"/>
  <c r="X47" i="8"/>
  <c r="X70" i="8"/>
  <c r="X134" i="8"/>
  <c r="X21" i="8"/>
  <c r="X85" i="8"/>
  <c r="X32" i="8"/>
  <c r="X96" i="8"/>
  <c r="X43" i="8"/>
  <c r="X107" i="8"/>
  <c r="X171" i="8"/>
  <c r="X127" i="8"/>
  <c r="X176" i="8"/>
  <c r="X46" i="8"/>
  <c r="X61" i="8"/>
  <c r="X72" i="8"/>
  <c r="X79" i="8"/>
  <c r="X131" i="8"/>
  <c r="X50" i="8"/>
  <c r="X114" i="8"/>
  <c r="X65" i="8"/>
  <c r="X129" i="8"/>
  <c r="X76" i="8"/>
  <c r="X23" i="8"/>
  <c r="X87" i="8"/>
  <c r="X58" i="8"/>
  <c r="X122" i="8"/>
  <c r="X73" i="8"/>
  <c r="X20" i="8"/>
  <c r="X84" i="8"/>
  <c r="X177" i="8"/>
  <c r="X31" i="8"/>
  <c r="X54" i="8"/>
  <c r="X118" i="8"/>
  <c r="X69" i="8"/>
  <c r="X133" i="8"/>
  <c r="X80" i="8"/>
  <c r="X173" i="8"/>
  <c r="X27" i="8"/>
  <c r="X91" i="8"/>
  <c r="X78" i="8"/>
  <c r="X93" i="8"/>
  <c r="X104" i="8"/>
  <c r="X95" i="8"/>
  <c r="X126" i="8"/>
  <c r="X115" i="8"/>
  <c r="X19" i="8"/>
  <c r="X94" i="8"/>
  <c r="X109" i="8"/>
  <c r="X120" i="8"/>
  <c r="X99" i="8"/>
  <c r="I37" i="9"/>
  <c r="J104" i="2" s="1"/>
  <c r="R12" i="8"/>
  <c r="K18" i="10"/>
  <c r="H57" i="9" l="1"/>
  <c r="I14" i="9" s="1"/>
  <c r="I57" i="9"/>
  <c r="J14" i="9" s="1"/>
  <c r="K19" i="10"/>
  <c r="K58" i="2"/>
  <c r="I110" i="12" s="1"/>
  <c r="I111" i="12" s="1"/>
  <c r="I112" i="12" s="1"/>
  <c r="S144" i="67"/>
  <c r="O144" i="67"/>
  <c r="P144" i="67" s="1"/>
  <c r="R144" i="67" s="1"/>
  <c r="O132" i="67"/>
  <c r="T162" i="67"/>
  <c r="R162" i="67"/>
  <c r="P162" i="67"/>
  <c r="J162" i="67"/>
  <c r="O164" i="67" s="1"/>
  <c r="R158" i="67"/>
  <c r="P158" i="67"/>
  <c r="T158" i="67"/>
  <c r="J158" i="67"/>
  <c r="R154" i="67"/>
  <c r="J154" i="67"/>
  <c r="T154" i="67"/>
  <c r="P154" i="67"/>
  <c r="Y170" i="8"/>
  <c r="Y169" i="8"/>
  <c r="Y168" i="8"/>
  <c r="Y167" i="8"/>
  <c r="Y166" i="8"/>
  <c r="Y165" i="8"/>
  <c r="Y164" i="8"/>
  <c r="Y163" i="8"/>
  <c r="Y162" i="8"/>
  <c r="Y161" i="8"/>
  <c r="Y160" i="8"/>
  <c r="Y159" i="8"/>
  <c r="Y158" i="8"/>
  <c r="Y157" i="8"/>
  <c r="Y156" i="8"/>
  <c r="Y155" i="8"/>
  <c r="Y154" i="8"/>
  <c r="Y153" i="8"/>
  <c r="Y152" i="8"/>
  <c r="Y151" i="8"/>
  <c r="Y150" i="8"/>
  <c r="Y149" i="8"/>
  <c r="Y148" i="8"/>
  <c r="Y147" i="8"/>
  <c r="Y146" i="8"/>
  <c r="Y145" i="8"/>
  <c r="Y144" i="8"/>
  <c r="Y143" i="8"/>
  <c r="Y142" i="8"/>
  <c r="Y141" i="8"/>
  <c r="Y140" i="8"/>
  <c r="Y139" i="8"/>
  <c r="Y138" i="8"/>
  <c r="Y137" i="8"/>
  <c r="R116" i="67"/>
  <c r="T116" i="67" s="1"/>
  <c r="R145" i="67"/>
  <c r="T145" i="67" s="1"/>
  <c r="P153" i="67"/>
  <c r="R153" i="67" s="1"/>
  <c r="S153" i="67"/>
  <c r="S151" i="67"/>
  <c r="P151" i="67"/>
  <c r="R151" i="67" s="1"/>
  <c r="S146" i="67"/>
  <c r="P146" i="67"/>
  <c r="R146" i="67" s="1"/>
  <c r="P149" i="67"/>
  <c r="R149" i="67" s="1"/>
  <c r="S149" i="67"/>
  <c r="R100" i="67"/>
  <c r="P100" i="67"/>
  <c r="P152" i="67"/>
  <c r="R152" i="67" s="1"/>
  <c r="S152" i="67"/>
  <c r="T120" i="67"/>
  <c r="P148" i="67"/>
  <c r="R148" i="67" s="1"/>
  <c r="P147" i="67"/>
  <c r="R147" i="67" s="1"/>
  <c r="T113" i="67"/>
  <c r="T121" i="67"/>
  <c r="P115" i="67"/>
  <c r="R115" i="67" s="1"/>
  <c r="S115" i="67"/>
  <c r="S132" i="67" s="1"/>
  <c r="H95" i="12" s="1"/>
  <c r="H96" i="12" s="1"/>
  <c r="T114" i="67"/>
  <c r="T117" i="67"/>
  <c r="P118" i="67"/>
  <c r="R118" i="67" s="1"/>
  <c r="T119" i="67"/>
  <c r="M132" i="67"/>
  <c r="S150" i="67"/>
  <c r="M150" i="67"/>
  <c r="P150" i="67" s="1"/>
  <c r="R150" i="67" s="1"/>
  <c r="M158" i="67"/>
  <c r="S158" i="67"/>
  <c r="V115" i="67"/>
  <c r="V132" i="67" s="1"/>
  <c r="U132" i="67"/>
  <c r="V147" i="67"/>
  <c r="V164" i="67" s="1"/>
  <c r="U164" i="67"/>
  <c r="H26" i="9"/>
  <c r="H29" i="9" s="1"/>
  <c r="G98" i="12" s="1"/>
  <c r="W12" i="8"/>
  <c r="G26" i="9"/>
  <c r="G29" i="9" s="1"/>
  <c r="F98" i="12" s="1"/>
  <c r="V12" i="8"/>
  <c r="F58" i="9"/>
  <c r="F29" i="9"/>
  <c r="H108" i="2"/>
  <c r="H24" i="10" s="1"/>
  <c r="G40" i="9"/>
  <c r="G50" i="9" s="1"/>
  <c r="I26" i="9"/>
  <c r="I29" i="9" s="1"/>
  <c r="H98" i="12" s="1"/>
  <c r="X12" i="8"/>
  <c r="J37" i="9"/>
  <c r="K104" i="2" s="1"/>
  <c r="S12" i="8"/>
  <c r="I108" i="2"/>
  <c r="I24" i="10" s="1"/>
  <c r="H40" i="9"/>
  <c r="H50" i="9" s="1"/>
  <c r="T67" i="67"/>
  <c r="J8" i="2"/>
  <c r="I8" i="10"/>
  <c r="I96" i="2"/>
  <c r="J108" i="2"/>
  <c r="J24" i="10" s="1"/>
  <c r="I40" i="9"/>
  <c r="I50" i="9" s="1"/>
  <c r="Y14" i="8"/>
  <c r="J25" i="9" s="1"/>
  <c r="Y25" i="8"/>
  <c r="Y18" i="8"/>
  <c r="Y21" i="8"/>
  <c r="Y27" i="8"/>
  <c r="Y46" i="8"/>
  <c r="Y49" i="8"/>
  <c r="Y26" i="8"/>
  <c r="Y45" i="8"/>
  <c r="Y20" i="8"/>
  <c r="Y35" i="8"/>
  <c r="Y54" i="8"/>
  <c r="Y73" i="8"/>
  <c r="Y48" i="8"/>
  <c r="Y47" i="8"/>
  <c r="Y50" i="8"/>
  <c r="Y69" i="8"/>
  <c r="Y124" i="8"/>
  <c r="Y40" i="8"/>
  <c r="Y55" i="8"/>
  <c r="Y74" i="8"/>
  <c r="Y93" i="8"/>
  <c r="Y68" i="8"/>
  <c r="Y83" i="8"/>
  <c r="Y102" i="8"/>
  <c r="Y121" i="8"/>
  <c r="Y96" i="8"/>
  <c r="Y95" i="8"/>
  <c r="Y98" i="8"/>
  <c r="Y117" i="8"/>
  <c r="Y108" i="8"/>
  <c r="Y123" i="8"/>
  <c r="Y171" i="8"/>
  <c r="Y174" i="8"/>
  <c r="Y88" i="8"/>
  <c r="Y103" i="8"/>
  <c r="Y122" i="8"/>
  <c r="Y116" i="8"/>
  <c r="Y131" i="8"/>
  <c r="Y173" i="8"/>
  <c r="Y172" i="8"/>
  <c r="Y175" i="8"/>
  <c r="Y136" i="8"/>
  <c r="Y60" i="8"/>
  <c r="Y75" i="8"/>
  <c r="Y94" i="8"/>
  <c r="Y97" i="8"/>
  <c r="Y29" i="8"/>
  <c r="Y16" i="8"/>
  <c r="Y19" i="8"/>
  <c r="Y38" i="8"/>
  <c r="Y57" i="8"/>
  <c r="Y32" i="8"/>
  <c r="Y31" i="8"/>
  <c r="Y34" i="8"/>
  <c r="Y53" i="8"/>
  <c r="Y44" i="8"/>
  <c r="Y59" i="8"/>
  <c r="Y78" i="8"/>
  <c r="Y81" i="8"/>
  <c r="Y24" i="8"/>
  <c r="Y39" i="8"/>
  <c r="Y58" i="8"/>
  <c r="Y77" i="8"/>
  <c r="Y52" i="8"/>
  <c r="Y67" i="8"/>
  <c r="Y86" i="8"/>
  <c r="Y105" i="8"/>
  <c r="Y80" i="8"/>
  <c r="Y79" i="8"/>
  <c r="Y82" i="8"/>
  <c r="Y101" i="8"/>
  <c r="Y92" i="8"/>
  <c r="Y107" i="8"/>
  <c r="Y126" i="8"/>
  <c r="Y129" i="8"/>
  <c r="Y72" i="8"/>
  <c r="Y87" i="8"/>
  <c r="Y106" i="8"/>
  <c r="Y125" i="8"/>
  <c r="Y100" i="8"/>
  <c r="Y115" i="8"/>
  <c r="Y134" i="8"/>
  <c r="Y128" i="8"/>
  <c r="Y127" i="8"/>
  <c r="Y130" i="8"/>
  <c r="Y120" i="8"/>
  <c r="Y135" i="8"/>
  <c r="Y177" i="8"/>
  <c r="Y30" i="8"/>
  <c r="Y33" i="8"/>
  <c r="Y22" i="8"/>
  <c r="Y41" i="8"/>
  <c r="Y15" i="8"/>
  <c r="Y37" i="8"/>
  <c r="Y28" i="8"/>
  <c r="Y43" i="8"/>
  <c r="Y62" i="8"/>
  <c r="Y65" i="8"/>
  <c r="Y17" i="8"/>
  <c r="Y23" i="8"/>
  <c r="Y42" i="8"/>
  <c r="Y61" i="8"/>
  <c r="Y36" i="8"/>
  <c r="Y51" i="8"/>
  <c r="Y70" i="8"/>
  <c r="Y89" i="8"/>
  <c r="Y64" i="8"/>
  <c r="Y63" i="8"/>
  <c r="Y66" i="8"/>
  <c r="Y85" i="8"/>
  <c r="Y76" i="8"/>
  <c r="Y91" i="8"/>
  <c r="Y110" i="8"/>
  <c r="Y113" i="8"/>
  <c r="Y56" i="8"/>
  <c r="Y71" i="8"/>
  <c r="Y90" i="8"/>
  <c r="Y109" i="8"/>
  <c r="Y84" i="8"/>
  <c r="Y99" i="8"/>
  <c r="Y118" i="8"/>
  <c r="Y112" i="8"/>
  <c r="Y111" i="8"/>
  <c r="Y114" i="8"/>
  <c r="Y133" i="8"/>
  <c r="Y104" i="8"/>
  <c r="Y119" i="8"/>
  <c r="Y132" i="8"/>
  <c r="Y176" i="8"/>
  <c r="T112" i="67"/>
  <c r="J57" i="9" l="1"/>
  <c r="S164" i="67"/>
  <c r="I95" i="12" s="1"/>
  <c r="I96" i="12" s="1"/>
  <c r="T150" i="67"/>
  <c r="P164" i="67"/>
  <c r="T153" i="67"/>
  <c r="T118" i="67"/>
  <c r="T148" i="67"/>
  <c r="T152" i="67"/>
  <c r="T147" i="67"/>
  <c r="T146" i="67"/>
  <c r="R132" i="67"/>
  <c r="P132" i="67"/>
  <c r="T149" i="67"/>
  <c r="T151" i="67"/>
  <c r="T83" i="67"/>
  <c r="T100" i="67" s="1"/>
  <c r="I66" i="2" s="1"/>
  <c r="M164" i="67"/>
  <c r="H66" i="2"/>
  <c r="F51" i="12"/>
  <c r="K108" i="2"/>
  <c r="K24" i="10" s="1"/>
  <c r="J40" i="9"/>
  <c r="J50" i="9" s="1"/>
  <c r="J26" i="9"/>
  <c r="J29" i="9" s="1"/>
  <c r="I98" i="12" s="1"/>
  <c r="Y12" i="8"/>
  <c r="T144" i="67"/>
  <c r="K8" i="2"/>
  <c r="J96" i="2"/>
  <c r="J8" i="10"/>
  <c r="G15" i="9"/>
  <c r="F61" i="9"/>
  <c r="G4" i="37"/>
  <c r="G4" i="47"/>
  <c r="G4" i="57"/>
  <c r="G4" i="15"/>
  <c r="G4" i="43"/>
  <c r="G4" i="53"/>
  <c r="G4" i="22"/>
  <c r="G4" i="23"/>
  <c r="G4" i="34"/>
  <c r="G4" i="49"/>
  <c r="G4" i="55"/>
  <c r="G4" i="51"/>
  <c r="G4" i="61"/>
  <c r="G4" i="32"/>
  <c r="G4" i="16"/>
  <c r="G4" i="56"/>
  <c r="G4" i="28"/>
  <c r="G4" i="39"/>
  <c r="G4" i="17"/>
  <c r="G4" i="59"/>
  <c r="G4" i="36"/>
  <c r="G4" i="33"/>
  <c r="G4" i="41"/>
  <c r="G4" i="35"/>
  <c r="G4" i="46"/>
  <c r="G4" i="60"/>
  <c r="G4" i="21"/>
  <c r="G4" i="26"/>
  <c r="G4" i="42"/>
  <c r="G4" i="18"/>
  <c r="G4" i="14"/>
  <c r="G4" i="38"/>
  <c r="G4" i="44"/>
  <c r="G4" i="54"/>
  <c r="G4" i="19"/>
  <c r="G4" i="24"/>
  <c r="G4" i="31"/>
  <c r="G4" i="45"/>
  <c r="G4" i="25"/>
  <c r="G4" i="58"/>
  <c r="G4" i="29"/>
  <c r="G4" i="50"/>
  <c r="G8" i="12"/>
  <c r="G105" i="12" s="1"/>
  <c r="G4" i="30"/>
  <c r="G4" i="52"/>
  <c r="G4" i="62"/>
  <c r="G4" i="48"/>
  <c r="G4" i="27"/>
  <c r="G4" i="40"/>
  <c r="G4" i="63"/>
  <c r="G4" i="20"/>
  <c r="G51" i="12" l="1"/>
  <c r="R164" i="67"/>
  <c r="T115" i="67"/>
  <c r="T132" i="67" s="1"/>
  <c r="J66" i="2" s="1"/>
  <c r="H4" i="61"/>
  <c r="H4" i="28"/>
  <c r="H4" i="55"/>
  <c r="H4" i="57"/>
  <c r="H4" i="41"/>
  <c r="H4" i="45"/>
  <c r="H4" i="47"/>
  <c r="H4" i="30"/>
  <c r="H4" i="32"/>
  <c r="H4" i="25"/>
  <c r="H4" i="34"/>
  <c r="H4" i="27"/>
  <c r="H4" i="42"/>
  <c r="H4" i="54"/>
  <c r="H4" i="58"/>
  <c r="H8" i="12"/>
  <c r="H105" i="12" s="1"/>
  <c r="H4" i="37"/>
  <c r="H4" i="21"/>
  <c r="H4" i="14"/>
  <c r="H4" i="15"/>
  <c r="H4" i="20"/>
  <c r="H4" i="63"/>
  <c r="H4" i="24"/>
  <c r="H4" i="18"/>
  <c r="H4" i="60"/>
  <c r="H4" i="62"/>
  <c r="H4" i="19"/>
  <c r="H4" i="39"/>
  <c r="H4" i="35"/>
  <c r="H4" i="26"/>
  <c r="H4" i="59"/>
  <c r="H4" i="51"/>
  <c r="H4" i="52"/>
  <c r="H4" i="22"/>
  <c r="H4" i="29"/>
  <c r="H4" i="17"/>
  <c r="H4" i="43"/>
  <c r="H4" i="49"/>
  <c r="H4" i="16"/>
  <c r="H4" i="48"/>
  <c r="H4" i="36"/>
  <c r="H4" i="53"/>
  <c r="H4" i="31"/>
  <c r="H4" i="56"/>
  <c r="H4" i="38"/>
  <c r="H4" i="33"/>
  <c r="H4" i="44"/>
  <c r="H4" i="40"/>
  <c r="H4" i="46"/>
  <c r="H4" i="50"/>
  <c r="H4" i="23"/>
  <c r="I21" i="10"/>
  <c r="I161" i="2"/>
  <c r="G134" i="12"/>
  <c r="G135" i="12" s="1"/>
  <c r="G136" i="12" s="1"/>
  <c r="G58" i="9"/>
  <c r="G18" i="9"/>
  <c r="H161" i="2"/>
  <c r="F134" i="12"/>
  <c r="F135" i="12" s="1"/>
  <c r="F136" i="12" s="1"/>
  <c r="H21" i="10"/>
  <c r="T164" i="67"/>
  <c r="K96" i="2"/>
  <c r="K8" i="10"/>
  <c r="H51" i="12" l="1"/>
  <c r="I51" i="12"/>
  <c r="K66" i="2"/>
  <c r="K161" i="2" s="1"/>
  <c r="H23" i="10"/>
  <c r="H27" i="10" s="1"/>
  <c r="I23" i="10"/>
  <c r="J21" i="10"/>
  <c r="J161" i="2"/>
  <c r="H134" i="12"/>
  <c r="H135" i="12" s="1"/>
  <c r="H136" i="12" s="1"/>
  <c r="I8" i="12"/>
  <c r="I105" i="12" s="1"/>
  <c r="I4" i="63"/>
  <c r="I4" i="28"/>
  <c r="I4" i="50"/>
  <c r="I4" i="60"/>
  <c r="I4" i="23"/>
  <c r="I4" i="46"/>
  <c r="I4" i="56"/>
  <c r="I4" i="21"/>
  <c r="I4" i="26"/>
  <c r="I4" i="38"/>
  <c r="I4" i="48"/>
  <c r="I4" i="62"/>
  <c r="I4" i="19"/>
  <c r="I4" i="27"/>
  <c r="I4" i="53"/>
  <c r="I4" i="49"/>
  <c r="I4" i="59"/>
  <c r="I4" i="34"/>
  <c r="I4" i="45"/>
  <c r="I4" i="55"/>
  <c r="I4" i="31"/>
  <c r="I4" i="42"/>
  <c r="I4" i="52"/>
  <c r="I4" i="20"/>
  <c r="I4" i="36"/>
  <c r="I4" i="15"/>
  <c r="I4" i="47"/>
  <c r="I4" i="24"/>
  <c r="I4" i="35"/>
  <c r="I4" i="18"/>
  <c r="I4" i="39"/>
  <c r="I4" i="33"/>
  <c r="I4" i="44"/>
  <c r="I4" i="58"/>
  <c r="I4" i="30"/>
  <c r="I4" i="41"/>
  <c r="I4" i="54"/>
  <c r="I4" i="25"/>
  <c r="I4" i="37"/>
  <c r="I4" i="51"/>
  <c r="I4" i="57"/>
  <c r="I4" i="22"/>
  <c r="I4" i="32"/>
  <c r="I4" i="14"/>
  <c r="I4" i="43"/>
  <c r="I4" i="61"/>
  <c r="I4" i="17"/>
  <c r="I4" i="29"/>
  <c r="I4" i="40"/>
  <c r="I4" i="16"/>
  <c r="F128" i="12"/>
  <c r="F129" i="12" s="1"/>
  <c r="F130" i="12" s="1"/>
  <c r="H165" i="2"/>
  <c r="H180" i="2" s="1"/>
  <c r="H15" i="9"/>
  <c r="G61" i="9"/>
  <c r="F17" i="66" s="1"/>
  <c r="F25" i="66" s="1"/>
  <c r="F32" i="66" s="1"/>
  <c r="F36" i="66" s="1"/>
  <c r="G128" i="12"/>
  <c r="G129" i="12" s="1"/>
  <c r="G130" i="12" s="1"/>
  <c r="I165" i="2"/>
  <c r="I180" i="2" s="1"/>
  <c r="F43" i="66" l="1"/>
  <c r="F50" i="66" s="1"/>
  <c r="H29" i="10"/>
  <c r="I27" i="10"/>
  <c r="I29" i="10" s="1"/>
  <c r="K21" i="10"/>
  <c r="K23" i="10" s="1"/>
  <c r="I134" i="12"/>
  <c r="I135" i="12" s="1"/>
  <c r="I136" i="12" s="1"/>
  <c r="J23" i="10"/>
  <c r="F54" i="66"/>
  <c r="I128" i="12"/>
  <c r="I129" i="12" s="1"/>
  <c r="I130" i="12" s="1"/>
  <c r="K165" i="2"/>
  <c r="K180" i="2" s="1"/>
  <c r="H128" i="12"/>
  <c r="H129" i="12" s="1"/>
  <c r="H130" i="12" s="1"/>
  <c r="J165" i="2"/>
  <c r="J180" i="2" s="1"/>
  <c r="H58" i="9"/>
  <c r="H18" i="9"/>
  <c r="G52" i="66" l="1"/>
  <c r="I42" i="10"/>
  <c r="G32" i="66" s="1"/>
  <c r="G36" i="66" s="1"/>
  <c r="G53" i="66" s="1"/>
  <c r="H42" i="10"/>
  <c r="F52" i="66"/>
  <c r="K27" i="10"/>
  <c r="K29" i="10" s="1"/>
  <c r="J27" i="10"/>
  <c r="J29" i="10" s="1"/>
  <c r="F53" i="66"/>
  <c r="I15" i="9"/>
  <c r="H61" i="9"/>
  <c r="G17" i="66" s="1"/>
  <c r="K42" i="10" l="1"/>
  <c r="I52" i="66"/>
  <c r="J42" i="10"/>
  <c r="H32" i="66" s="1"/>
  <c r="H36" i="66" s="1"/>
  <c r="H52" i="66"/>
  <c r="G43" i="66"/>
  <c r="G22" i="66" s="1"/>
  <c r="I58" i="9"/>
  <c r="I18" i="9"/>
  <c r="H53" i="66" l="1"/>
  <c r="G23" i="66"/>
  <c r="G51" i="66" s="1"/>
  <c r="J15" i="9"/>
  <c r="I61" i="9"/>
  <c r="H17" i="66" s="1"/>
  <c r="G50" i="66"/>
  <c r="H43" i="66"/>
  <c r="H50" i="66" s="1"/>
  <c r="I32" i="66"/>
  <c r="I36" i="66" s="1"/>
  <c r="G25" i="66" l="1"/>
  <c r="G54" i="66" s="1"/>
  <c r="I43" i="66"/>
  <c r="I50" i="66" s="1"/>
  <c r="J58" i="9"/>
  <c r="J18" i="9"/>
  <c r="H22" i="66"/>
  <c r="H23" i="66" s="1"/>
  <c r="H51" i="66" s="1"/>
  <c r="H25" i="66" l="1"/>
  <c r="H54" i="66" s="1"/>
  <c r="J61" i="9"/>
  <c r="I53" i="66" s="1"/>
  <c r="I17" i="66" l="1"/>
  <c r="I22" i="66" l="1"/>
  <c r="I23" i="66" s="1"/>
  <c r="I51" i="66" s="1"/>
  <c r="I25" i="66" l="1"/>
  <c r="I54" i="66" s="1"/>
</calcChain>
</file>

<file path=xl/comments1.xml><?xml version="1.0" encoding="utf-8"?>
<comments xmlns="http://schemas.openxmlformats.org/spreadsheetml/2006/main">
  <authors>
    <author>Keizer</author>
    <author xml:space="preserve"> </author>
    <author>Goedhart, R.</author>
  </authors>
  <commentList>
    <comment ref="D23" authorId="0">
      <text>
        <r>
          <rPr>
            <sz val="9"/>
            <color indexed="81"/>
            <rFont val="Tahoma"/>
            <family val="2"/>
          </rPr>
          <t xml:space="preserve">
Met ingang van 1 januari 2013 wordt bekostiging vanuit het SWV ook als Rijksbekostiging gezien.</t>
        </r>
      </text>
    </comment>
    <comment ref="D33" authorId="0">
      <text>
        <r>
          <rPr>
            <sz val="9"/>
            <color indexed="81"/>
            <rFont val="Tahoma"/>
            <family val="2"/>
          </rPr>
          <t xml:space="preserve">
Regeling Stcrt. Nr 29508 d.d. 24 okt. 2013. 
Pers. Bekostiging 13-14</t>
        </r>
      </text>
    </comment>
    <comment ref="D70" authorId="1">
      <text>
        <r>
          <rPr>
            <sz val="11"/>
            <color indexed="81"/>
            <rFont val="Tahoma"/>
            <family val="2"/>
          </rPr>
          <t xml:space="preserve">
Voor een benadering van de kosten van de bapo voor het eerste jaar, zie werkblad "ken" rij 94 en 95. 
Hier wordt een indicatie van de kosten van de bapo opname van het personeel op de scholen en bestuurskantoor gegeven, mede op grond van de informatie vanuit de schoolbegrotingen. 
</t>
        </r>
      </text>
    </comment>
    <comment ref="D114" authorId="2">
      <text>
        <r>
          <rPr>
            <sz val="8"/>
            <color indexed="81"/>
            <rFont val="Tahoma"/>
            <family val="2"/>
          </rPr>
          <t xml:space="preserve">wordt ontleend aan het werkblad mop
</t>
        </r>
      </text>
    </comment>
  </commentList>
</comments>
</file>

<file path=xl/comments2.xml><?xml version="1.0" encoding="utf-8"?>
<comments xmlns="http://schemas.openxmlformats.org/spreadsheetml/2006/main">
  <authors>
    <author>Keizer</author>
  </authors>
  <commentList>
    <comment ref="L12" authorId="0">
      <text>
        <r>
          <rPr>
            <sz val="9"/>
            <color indexed="81"/>
            <rFont val="Tahoma"/>
            <family val="2"/>
          </rPr>
          <t xml:space="preserve">
Opgave van WTF BAPO is positief getal en dat wordt in mindering gebracht op reguliere WTF.</t>
        </r>
      </text>
    </comment>
  </commentList>
</comments>
</file>

<file path=xl/comments3.xml><?xml version="1.0" encoding="utf-8"?>
<comments xmlns="http://schemas.openxmlformats.org/spreadsheetml/2006/main">
  <authors>
    <author>Reinier Goedhart</author>
  </authors>
  <commentList>
    <comment ref="D11" authorId="0">
      <text>
        <r>
          <rPr>
            <sz val="8"/>
            <color indexed="81"/>
            <rFont val="Tahoma"/>
            <family val="2"/>
          </rPr>
          <t xml:space="preserve">
Dit is een optelsom van de waarde van de activa per 1 januari plus de waarde van de activa vanuit de eerste waardering per 1 januari. Deze gegevens kunt u o.a. uit uw jaarrekening halen. 
</t>
        </r>
      </text>
    </comment>
  </commentList>
</comments>
</file>

<file path=xl/comments4.xml><?xml version="1.0" encoding="utf-8"?>
<comments xmlns="http://schemas.openxmlformats.org/spreadsheetml/2006/main">
  <authors>
    <author xml:space="preserve"> </author>
    <author>Keizer</author>
  </authors>
  <commentList>
    <comment ref="D14" authorId="0">
      <text>
        <r>
          <rPr>
            <b/>
            <sz val="8"/>
            <color indexed="81"/>
            <rFont val="Tahoma"/>
            <family val="2"/>
          </rPr>
          <t xml:space="preserve"> 
</t>
        </r>
        <r>
          <rPr>
            <sz val="10"/>
            <color indexed="81"/>
            <rFont val="Tahoma"/>
            <family val="2"/>
          </rPr>
          <t>Op basis van de gegevens van de verschillende modellen (werkblad activa-overzicht) in te vullen</t>
        </r>
      </text>
    </comment>
    <comment ref="D38" authorId="1">
      <text>
        <r>
          <rPr>
            <sz val="9"/>
            <color indexed="81"/>
            <rFont val="Tahoma"/>
            <family val="2"/>
          </rPr>
          <t xml:space="preserve">
Bijvoorbeeld de voorziening voor jubilea.</t>
        </r>
      </text>
    </comment>
  </commentList>
</comments>
</file>

<file path=xl/comments5.xml><?xml version="1.0" encoding="utf-8"?>
<comments xmlns="http://schemas.openxmlformats.org/spreadsheetml/2006/main">
  <authors>
    <author>Goedhart, R.</author>
  </authors>
  <commentList>
    <comment ref="D11" authorId="0">
      <text>
        <r>
          <rPr>
            <sz val="8"/>
            <color indexed="81"/>
            <rFont val="Tahoma"/>
            <family val="2"/>
          </rPr>
          <t xml:space="preserve">
Voor het kalenderjaar 2014 wordt uitgegaan van het leerlingaantal per 1 oktober 2013.</t>
        </r>
      </text>
    </comment>
  </commentList>
</comments>
</file>

<file path=xl/comments6.xml><?xml version="1.0" encoding="utf-8"?>
<comments xmlns="http://schemas.openxmlformats.org/spreadsheetml/2006/main">
  <authors>
    <author>Bé Keizer</author>
    <author>Keizer</author>
  </authors>
  <commentList>
    <comment ref="A79" authorId="0">
      <text>
        <r>
          <rPr>
            <b/>
            <sz val="9"/>
            <color indexed="81"/>
            <rFont val="Tahoma"/>
            <family val="2"/>
          </rPr>
          <t xml:space="preserve">
Dit opslagpercentage voor de WG-lasten is sterk afhankelijk van de specifieke situatie op het bestuurskantoor. Daarom wordt geadviseerd om dit percentage aan de hand van de eigen gegevens van het bestuurskantoor vast te stellen.</t>
        </r>
      </text>
    </comment>
    <comment ref="E87" authorId="1">
      <text>
        <r>
          <rPr>
            <sz val="9"/>
            <color indexed="81"/>
            <rFont val="Tahoma"/>
            <family val="2"/>
          </rPr>
          <t xml:space="preserve">
Aantal leerlingen wordt ontleend via het werkblad 'ken' aan de opgave van de scholen. </t>
        </r>
      </text>
    </comment>
    <comment ref="A88" authorId="1">
      <text>
        <r>
          <rPr>
            <sz val="9"/>
            <color indexed="81"/>
            <rFont val="Tahoma"/>
            <family val="2"/>
          </rPr>
          <t xml:space="preserve">
Regeling Stcrt. Nr 32656 d.d. 22 nov 2013. Lumpsumtoekenning P+M.</t>
        </r>
      </text>
    </comment>
    <comment ref="A89" authorId="1">
      <text>
        <r>
          <rPr>
            <sz val="9"/>
            <color indexed="81"/>
            <rFont val="Tahoma"/>
            <family val="2"/>
          </rPr>
          <t xml:space="preserve">
Regeling Stcrt. Nr 29508 d.d. 24 okt. 2013. 
Pers. Bekostiging 13-14</t>
        </r>
      </text>
    </comment>
  </commentList>
</comments>
</file>

<file path=xl/comments7.xml><?xml version="1.0" encoding="utf-8"?>
<comments xmlns="http://schemas.openxmlformats.org/spreadsheetml/2006/main">
  <authors>
    <author>Goedhart, R.</author>
  </authors>
  <commentList>
    <comment ref="G8" authorId="0">
      <text>
        <r>
          <rPr>
            <sz val="10"/>
            <color indexed="81"/>
            <rFont val="Tahoma"/>
            <family val="2"/>
          </rPr>
          <t xml:space="preserve">
Kunt u vinden op de beschikking per school</t>
        </r>
      </text>
    </comment>
    <comment ref="H8" authorId="0">
      <text>
        <r>
          <rPr>
            <sz val="10"/>
            <color indexed="81"/>
            <rFont val="Tahoma"/>
            <family val="2"/>
          </rPr>
          <t xml:space="preserve">
Kunt u vinden op de beschikking per school</t>
        </r>
      </text>
    </comment>
    <comment ref="R8" authorId="0">
      <text>
        <r>
          <rPr>
            <sz val="10"/>
            <color indexed="81"/>
            <rFont val="Tahoma"/>
            <family val="2"/>
          </rPr>
          <t xml:space="preserve">
Kunt u vinden op de beschikking per school</t>
        </r>
      </text>
    </comment>
    <comment ref="S8" authorId="0">
      <text>
        <r>
          <rPr>
            <sz val="10"/>
            <color indexed="81"/>
            <rFont val="Tahoma"/>
            <family val="2"/>
          </rPr>
          <t xml:space="preserve">
Kunt u vinden op de beschikking per school</t>
        </r>
      </text>
    </comment>
  </commentList>
</comments>
</file>

<file path=xl/sharedStrings.xml><?xml version="1.0" encoding="utf-8"?>
<sst xmlns="http://schemas.openxmlformats.org/spreadsheetml/2006/main" count="4713" uniqueCount="396">
  <si>
    <t>Financiële baten</t>
  </si>
  <si>
    <t>Financiële lasten</t>
  </si>
  <si>
    <t>Overige baten</t>
  </si>
  <si>
    <t>Afschrijvingen</t>
  </si>
  <si>
    <t>Huisvestingslasten</t>
  </si>
  <si>
    <t>totale baten</t>
  </si>
  <si>
    <t>Rijksbijdrage OCW</t>
  </si>
  <si>
    <t xml:space="preserve">aantal leerlingen onderbouw </t>
  </si>
  <si>
    <t xml:space="preserve">aantal leerlingen bovenbouw </t>
  </si>
  <si>
    <t>aantal gewichtsleerlingen</t>
  </si>
  <si>
    <t>schooljaar</t>
  </si>
  <si>
    <t xml:space="preserve">Naam school </t>
  </si>
  <si>
    <t>brinnummer</t>
  </si>
  <si>
    <t>DA</t>
  </si>
  <si>
    <t>DB</t>
  </si>
  <si>
    <t>DBuit</t>
  </si>
  <si>
    <t>DC</t>
  </si>
  <si>
    <t>DCuit</t>
  </si>
  <si>
    <t>DD</t>
  </si>
  <si>
    <t>DE</t>
  </si>
  <si>
    <t>AA</t>
  </si>
  <si>
    <t>AB</t>
  </si>
  <si>
    <t>AC</t>
  </si>
  <si>
    <t>AD</t>
  </si>
  <si>
    <t>AE</t>
  </si>
  <si>
    <t>LA</t>
  </si>
  <si>
    <t>LB</t>
  </si>
  <si>
    <t>LC</t>
  </si>
  <si>
    <t>LD</t>
  </si>
  <si>
    <t>LE</t>
  </si>
  <si>
    <t>LIOa</t>
  </si>
  <si>
    <t>LIOb</t>
  </si>
  <si>
    <t>overige overheidsbijdragen</t>
  </si>
  <si>
    <t>overige baten</t>
  </si>
  <si>
    <t>afschrijvingen</t>
  </si>
  <si>
    <t>huisvestingslasten</t>
  </si>
  <si>
    <t>overige instellingslasten</t>
  </si>
  <si>
    <t>leermiddelen</t>
  </si>
  <si>
    <t>financiële baten</t>
  </si>
  <si>
    <t>financiële lasten</t>
  </si>
  <si>
    <t>sponsoring</t>
  </si>
  <si>
    <t>totale lasten</t>
  </si>
  <si>
    <t>personele lasten</t>
  </si>
  <si>
    <t>administratie</t>
  </si>
  <si>
    <t>schoonmaak</t>
  </si>
  <si>
    <t>inventaris en apparatuur</t>
  </si>
  <si>
    <t>huisvesting</t>
  </si>
  <si>
    <t>energie en water (niet verplicht)</t>
  </si>
  <si>
    <t>ICT (niet verplicht)</t>
  </si>
  <si>
    <t>per leerling</t>
  </si>
  <si>
    <t>overgedragen budget aan bestuur/ personeel</t>
  </si>
  <si>
    <t>overgedragen budget aan bestuur/ materieel</t>
  </si>
  <si>
    <t>investeringen t.l.v. school</t>
  </si>
  <si>
    <t>groot onderhoud t.l.v. school</t>
  </si>
  <si>
    <t>laatste wijziging</t>
  </si>
  <si>
    <t>totaal</t>
  </si>
  <si>
    <t>naam</t>
  </si>
  <si>
    <t>functie</t>
  </si>
  <si>
    <t>bapo</t>
  </si>
  <si>
    <t>Lasten personeelsbeleid</t>
  </si>
  <si>
    <t xml:space="preserve">totaal </t>
  </si>
  <si>
    <t>Gebouwen en terreinen</t>
  </si>
  <si>
    <t>Inventaris en apparatuur</t>
  </si>
  <si>
    <t>Leermiddelen PO</t>
  </si>
  <si>
    <t>Overige materiële vaste activa</t>
  </si>
  <si>
    <t>jaar van</t>
  </si>
  <si>
    <t xml:space="preserve">laatste </t>
  </si>
  <si>
    <t>aanschaf</t>
  </si>
  <si>
    <t>per jaar</t>
  </si>
  <si>
    <t>activagroep</t>
  </si>
  <si>
    <t>omschrijving</t>
  </si>
  <si>
    <t>aanschafprijs</t>
  </si>
  <si>
    <t>afschrijvings-</t>
  </si>
  <si>
    <t>beslisregel</t>
  </si>
  <si>
    <t>afschrijving</t>
  </si>
  <si>
    <t>waarde per 01/01</t>
  </si>
  <si>
    <t>termijn</t>
  </si>
  <si>
    <t>investering</t>
  </si>
  <si>
    <t>Investeringen</t>
  </si>
  <si>
    <t xml:space="preserve">totaal afschrijvingen </t>
  </si>
  <si>
    <t>werkelijke stand  per 01-01</t>
  </si>
  <si>
    <t>onttrekking/ aanschaf</t>
  </si>
  <si>
    <t>stand voorziening  per 31/12</t>
  </si>
  <si>
    <t>teldatum</t>
  </si>
  <si>
    <t>2012/13</t>
  </si>
  <si>
    <t>versie</t>
  </si>
  <si>
    <t>schaal</t>
  </si>
  <si>
    <t>meerh sbo DB10</t>
  </si>
  <si>
    <t>meerh sbo DB11</t>
  </si>
  <si>
    <t>meerh sbo DCuit15</t>
  </si>
  <si>
    <t>MEERJARENINVESTERINGSPLAN (MIP) T.L.V. BESTUURSKANTOOR</t>
  </si>
  <si>
    <t>aantal leerlingen bas</t>
  </si>
  <si>
    <t>aantal leerlingen sbo</t>
  </si>
  <si>
    <t>scholen</t>
  </si>
  <si>
    <t>bestuurskantoor</t>
  </si>
  <si>
    <t>administratief personeel bovenschools</t>
  </si>
  <si>
    <t>schoonmaak personeel bovenschools</t>
  </si>
  <si>
    <t>bovenschools ICT (personeel en materieel)</t>
  </si>
  <si>
    <t>huisvestings-/ onderhoudspersoneel bovenschools</t>
  </si>
  <si>
    <t>MEERJAREN EXPLOITATIEBEGROTING BESTUURSKANTOOR</t>
  </si>
  <si>
    <t>totaal budget personeel in fpe LA (bas)</t>
  </si>
  <si>
    <t>totaal lasten personeel in fpe LA (bas)</t>
  </si>
  <si>
    <t>nog te besteden in fpe LA (bas)</t>
  </si>
  <si>
    <t>totaal budget personeel in fpe LB (sbo)</t>
  </si>
  <si>
    <t>totaal lasten personeel in fpe LB (sbo)</t>
  </si>
  <si>
    <t>nog te besteden in fpe LB (sbo)</t>
  </si>
  <si>
    <t>Bapo in geld</t>
  </si>
  <si>
    <t>leerlinggebondenfinanciering (rugzakje)</t>
  </si>
  <si>
    <t>totaal per leerling</t>
  </si>
  <si>
    <t>Het model is beveiligd met het wachtwoord:</t>
  </si>
  <si>
    <t>Desgewenst kunt u het model dus aanpassen, maar kennis van Excel is dan wel vereist.</t>
  </si>
  <si>
    <t>De invoer bij de aangegeven cellen spreekt voor zich. Voor een juiste begroting moeten de witte cellen worden ingevuld.</t>
  </si>
  <si>
    <t xml:space="preserve">In de gele cellen doet het model middels een formule een voorstel (veelal uitgaand van een situatie van krimp noch groei). Deze </t>
  </si>
  <si>
    <t>Voorbeeld:</t>
  </si>
  <si>
    <t xml:space="preserve">Janssen </t>
  </si>
  <si>
    <t>(= bapofactor)</t>
  </si>
  <si>
    <t>Meerjarenonderhoudsplan (mop)</t>
  </si>
  <si>
    <t>Meerjaren investeringsplan (mip)</t>
  </si>
  <si>
    <t xml:space="preserve">Wanneer u een eerste waardering c.q inventarisatie in het kader van de startbalans heeft laten uitvoeren, kunt u in dit werkblad tevens </t>
  </si>
  <si>
    <t>Tabellen</t>
  </si>
  <si>
    <t>Nadere informatie</t>
  </si>
  <si>
    <t>Hebt u vragen of opmerkingen, adviezen enzovoorts over dit instrument dan zijn we daar nieuwsgierig naar:</t>
  </si>
  <si>
    <t>In dit werkblad worden de afschrijvingen bepaald die ten laste van de (materiële) exploitatie van het bestuurskantoor worden gebracht</t>
  </si>
  <si>
    <t xml:space="preserve">Dit werkblad geeft een overzicht van alle baten en lasten van het bestuurskantoor per schooljaar.  </t>
  </si>
  <si>
    <t>de afschrijvingslasten noteren. Deze afschrijvingslasten uit de eerste waardering worden dan ook ten laste van de exploitatie van het bestuurskantoor</t>
  </si>
  <si>
    <t>gebracht.</t>
  </si>
  <si>
    <t>Werkblad 1, 2, 3 e.v.</t>
  </si>
  <si>
    <t>Hierna de kanttekeningen bij die invoer waar dat nodig is.</t>
  </si>
  <si>
    <t>Dit kan dus beschouwd worden als het gemiddelde van alle scholen.</t>
  </si>
  <si>
    <t>In dit werkblad worden ook de kengetallen berekend die op schoolniveau verantwoord moeten worden conform de OCW-voorschriften jaarverslaggeving PO.</t>
  </si>
  <si>
    <t>rechtermuisknop aan te klikken en via 'naam wijzigen' de gewenste omschrijving op te geven.</t>
  </si>
  <si>
    <t>personele lasten (loonkosten)</t>
  </si>
  <si>
    <t>leermiddelen (incl. afschrijving)</t>
  </si>
  <si>
    <t>Dbuit</t>
  </si>
  <si>
    <t>Procedure</t>
  </si>
  <si>
    <t>Stand voorziening onderhoud per 01-01</t>
  </si>
  <si>
    <t>Onttrekking</t>
  </si>
  <si>
    <t>- meubilair</t>
  </si>
  <si>
    <t>- ICT</t>
  </si>
  <si>
    <t>investeringen (totaal)</t>
  </si>
  <si>
    <t>onttrekking groot onderhoud (totaal)</t>
  </si>
  <si>
    <t>aanltal cumi leerlingen sbo</t>
  </si>
  <si>
    <t>aantal leerlingen (v)so jonger dan 8 jaar</t>
  </si>
  <si>
    <t>aantal leerlingen (v)so  8 jaar en ouder</t>
  </si>
  <si>
    <t>aantal leerlingen (v)so</t>
  </si>
  <si>
    <t>aantal cumi leerlingen (v)so</t>
  </si>
  <si>
    <t>aantal SO-leerlingen</t>
  </si>
  <si>
    <t>aantal VSO-leerlingen</t>
  </si>
  <si>
    <t>PAB</t>
  </si>
  <si>
    <t>School omvat MG</t>
  </si>
  <si>
    <t>Verbrede  toelating SO</t>
  </si>
  <si>
    <t>Verbrede  toelating VSO</t>
  </si>
  <si>
    <t>totaal budget personeel in fpe LB ((v)so)</t>
  </si>
  <si>
    <t>totaal lasten personeel in fpe LB ((v)so)</t>
  </si>
  <si>
    <t>nog te besteden in fpe LB ((v)so)</t>
  </si>
  <si>
    <t>aantal cumi leerlingen sbo</t>
  </si>
  <si>
    <t>aantal leerlingen onderbouw</t>
  </si>
  <si>
    <t>Meerjarenexploitatiebegroting (begr bk)</t>
  </si>
  <si>
    <t xml:space="preserve">In dit werkblad worden de dotaties en onttrekkingen opgenomen. De dotaties gaan ten ten laste van het materieel budget (huisvestingslasten / </t>
  </si>
  <si>
    <t xml:space="preserve">dotatie groot onderhoud) van het bestuurskantoor. Wanneer u een meerjaren onderhoudsplan heeft laten opstellen, kunt u de verwachte toekomstige </t>
  </si>
  <si>
    <t>Dit werkblad geeft een overzicht van hetgeen is ingevuld in het werkblad mip.</t>
  </si>
  <si>
    <t>Waarde activa per 01-01</t>
  </si>
  <si>
    <t>Waarde activa per 31-12</t>
  </si>
  <si>
    <t>KENGETALLEN BESTUUR</t>
  </si>
  <si>
    <t>VOORZIENING GROOT ONDERHOUD T.L.V. BESTUURSKANTOOR</t>
  </si>
  <si>
    <t>ACTIVAOVERZICHT BESTUURSKANTOOR</t>
  </si>
  <si>
    <t>Salarissen</t>
  </si>
  <si>
    <t>Salarissen t.l.v. bestuurskantoor</t>
  </si>
  <si>
    <t>TAB (S)BaO</t>
  </si>
  <si>
    <t>TAB VO/WEB</t>
  </si>
  <si>
    <t>TAB SBaO</t>
  </si>
  <si>
    <t xml:space="preserve">Dotatie vanuit exploitatie </t>
  </si>
  <si>
    <t>Leerlingentelling (situatie 1 oktober t-1)</t>
  </si>
  <si>
    <t>basisschool</t>
  </si>
  <si>
    <t>speciale basisschool</t>
  </si>
  <si>
    <t>(voortgezet) speciaal onderwijs</t>
  </si>
  <si>
    <t>kalenderjaar</t>
  </si>
  <si>
    <t>Overige OCW- subsidies</t>
  </si>
  <si>
    <t>Activa (act)</t>
  </si>
  <si>
    <t>Overgedragen budget personeel</t>
  </si>
  <si>
    <t>Overgedragen budget materieel</t>
  </si>
  <si>
    <t>Vaste voet GPL basisschool</t>
  </si>
  <si>
    <t>Leeftijdsafhankelijk bedrag basisschool</t>
  </si>
  <si>
    <t>onttrekkingen daaraan ontlenen.</t>
  </si>
  <si>
    <t xml:space="preserve">Dit werkblad geeft een overzicht van alle baten en lasten van het totale bestuur per kalenderjaar. </t>
  </si>
  <si>
    <t>Keuze voor gebruik GPL van bestuur</t>
  </si>
  <si>
    <t>Overige lasten</t>
  </si>
  <si>
    <t>baten werk in opdracht van derden</t>
  </si>
  <si>
    <t>Overige overheidsbijdragen en -subsidies</t>
  </si>
  <si>
    <t>Lasten totaal</t>
  </si>
  <si>
    <t>Financiële baten en lasten</t>
  </si>
  <si>
    <t xml:space="preserve">Saldo financiële baten en lasten </t>
  </si>
  <si>
    <t>Resultaat</t>
  </si>
  <si>
    <t>college-, cursus-, les- en examengelden</t>
  </si>
  <si>
    <t>College-, cursus-, les- en examengelden</t>
  </si>
  <si>
    <t>Baten werk in opdracht van derden</t>
  </si>
  <si>
    <t>Baten</t>
  </si>
  <si>
    <t>Lasten</t>
  </si>
  <si>
    <t xml:space="preserve">Saldo baten en lasten </t>
  </si>
  <si>
    <t>STAAT VAN BATEN EN LASTEN</t>
  </si>
  <si>
    <t>overgedragen budget aan bestuur/ personeelsbeleid</t>
  </si>
  <si>
    <t>Overgedragen budget personeelsbeleid</t>
  </si>
  <si>
    <t>grootboeknr.</t>
  </si>
  <si>
    <t>Baten totaal</t>
  </si>
  <si>
    <t>Saldo baten en lasten</t>
  </si>
  <si>
    <t>Landelijke GPL BAS</t>
  </si>
  <si>
    <t>Landelijke GPL SBO</t>
  </si>
  <si>
    <t>Balans (tot)</t>
  </si>
  <si>
    <t>Staat van baten en lasten (begr tot)</t>
  </si>
  <si>
    <t xml:space="preserve">Men kan dit desgewenst weer herleiden per school door de kosten van het bestuurskantoor per leerling, toe te voegen aan het berekende bedrag </t>
  </si>
  <si>
    <t>per leerling van de afzonderlijke school.</t>
  </si>
  <si>
    <t>MEERJARENBALANS BESTUUR</t>
  </si>
  <si>
    <t>Vaste activa</t>
  </si>
  <si>
    <t>Vlottende activa</t>
  </si>
  <si>
    <t>Eigen vermogen</t>
  </si>
  <si>
    <t>bestemmingsreserve 1</t>
  </si>
  <si>
    <t>bestemmingsreserve 2</t>
  </si>
  <si>
    <t>bestemmingsreserve 3</t>
  </si>
  <si>
    <t>Vreemd vermogen</t>
  </si>
  <si>
    <t>Financiële kengetallen bestuur</t>
  </si>
  <si>
    <t>Solvabiliteit 1</t>
  </si>
  <si>
    <t>Liquiditeit</t>
  </si>
  <si>
    <t>Rentabiiliteit</t>
  </si>
  <si>
    <t>Weerstandsvermogen</t>
  </si>
  <si>
    <t>ouderbijdragen</t>
  </si>
  <si>
    <t>Salarissen en sociale lasten</t>
  </si>
  <si>
    <t xml:space="preserve">Rijksbijdragen OCW </t>
  </si>
  <si>
    <t>Normatieve rijksbijdragen OCW (via scholen)</t>
  </si>
  <si>
    <t>overdracht scholen aan bestuur i.v.m. bapo</t>
  </si>
  <si>
    <t xml:space="preserve">saldo </t>
  </si>
  <si>
    <t>Ouderbijdragen</t>
  </si>
  <si>
    <t>Sponsoring</t>
  </si>
  <si>
    <t>Algemene reserve</t>
  </si>
  <si>
    <t>Het is hier mogelijk de balans van de gehele organisatie vast te stellen. Alleen die gegevens worden automatisch ingevoerd die mogelijk zijn.</t>
  </si>
  <si>
    <t>Bestuurs GGL Leraren basisschool</t>
  </si>
  <si>
    <t>Bestuurs GPL Leraren basisschool</t>
  </si>
  <si>
    <t>Vaste voet GPL SBO</t>
  </si>
  <si>
    <t>Leeftijdsafhankelijk bedrag SBO</t>
  </si>
  <si>
    <t>Bestuurs GGL Leraren SBO</t>
  </si>
  <si>
    <t>Bestuurs GPL Leraren SBO</t>
  </si>
  <si>
    <t>2013/14</t>
  </si>
  <si>
    <t>Salaristabel</t>
  </si>
  <si>
    <t>schaal / regel</t>
  </si>
  <si>
    <t>regels</t>
  </si>
  <si>
    <t>ID1</t>
  </si>
  <si>
    <t>ID2</t>
  </si>
  <si>
    <t>ID3</t>
  </si>
  <si>
    <t>meerh bas DA11</t>
  </si>
  <si>
    <t>meerh sbo DC13</t>
  </si>
  <si>
    <t xml:space="preserve"> </t>
  </si>
  <si>
    <t>LOONKOSTEN BESTUURSKANTOOR</t>
  </si>
  <si>
    <t>situatie per</t>
  </si>
  <si>
    <t xml:space="preserve">Persoonsgegevens </t>
  </si>
  <si>
    <t>Salarisgegevens</t>
  </si>
  <si>
    <t>Werktijdfactor (WTF)</t>
  </si>
  <si>
    <t>Loonkosten</t>
  </si>
  <si>
    <t>sofinr.</t>
  </si>
  <si>
    <t>dienst</t>
  </si>
  <si>
    <t>trede</t>
  </si>
  <si>
    <t xml:space="preserve">salaris </t>
  </si>
  <si>
    <t>WTF</t>
  </si>
  <si>
    <t>bruto salaris</t>
  </si>
  <si>
    <t>werkg. last</t>
  </si>
  <si>
    <t>loonkosten</t>
  </si>
  <si>
    <t>kosten</t>
  </si>
  <si>
    <t>diensttijd</t>
  </si>
  <si>
    <t xml:space="preserve">jaren </t>
  </si>
  <si>
    <t>(maand)</t>
  </si>
  <si>
    <t>gecorr.</t>
  </si>
  <si>
    <t>sofinummer</t>
  </si>
  <si>
    <t>leeftijd</t>
  </si>
  <si>
    <t>(minus)</t>
  </si>
  <si>
    <t>werkgeverslasten</t>
  </si>
  <si>
    <t>eigen bijdrage bapo (dir, op en oop &gt;8)</t>
  </si>
  <si>
    <t>werkgeverslasten bij opname bapo</t>
  </si>
  <si>
    <t>eigen bijdrage bapo (oop&lt;=8))</t>
  </si>
  <si>
    <t>2014/15</t>
  </si>
  <si>
    <t>totaal lasten personeel bestuurskantoor in geld</t>
  </si>
  <si>
    <t>Functiebouwwerk op scholen in WTF</t>
  </si>
  <si>
    <t>Voor het bepalen van kosten van het personeel op het bestuurskantoor is nu gekozen voor het berekenen van de loonkosten in geld.</t>
  </si>
  <si>
    <t xml:space="preserve">Deze keuze is gemaakt omdat de samenstelling van het personeelsbestand op het bestuuurskantoor sterk kan varieren in functies, in schalen </t>
  </si>
  <si>
    <t>Loon (bk)</t>
  </si>
  <si>
    <r>
      <t xml:space="preserve">Wanneer een werknemer gebruik maakt van de </t>
    </r>
    <r>
      <rPr>
        <b/>
        <sz val="10"/>
        <rFont val="Calibri"/>
        <family val="2"/>
      </rPr>
      <t>BAPO</t>
    </r>
    <r>
      <rPr>
        <sz val="10"/>
        <rFont val="Calibri"/>
        <family val="2"/>
      </rPr>
      <t xml:space="preserve">- regeling, dan moet het gedeelte van zijn WTF waarvoor deze werknemer bapo opneemt </t>
    </r>
  </si>
  <si>
    <r>
      <t xml:space="preserve">Afschrijvingen (vanuit </t>
    </r>
    <r>
      <rPr>
        <b/>
        <u/>
        <sz val="10"/>
        <rFont val="Calibri"/>
        <family val="2"/>
      </rPr>
      <t>eerste waardering</t>
    </r>
    <r>
      <rPr>
        <b/>
        <sz val="10"/>
        <rFont val="Calibri"/>
        <family val="2"/>
      </rPr>
      <t>)</t>
    </r>
  </si>
  <si>
    <t>poraad</t>
  </si>
  <si>
    <t xml:space="preserve">Personele lasten </t>
  </si>
  <si>
    <t>geboorte</t>
  </si>
  <si>
    <t>Persoonsgegevens</t>
  </si>
  <si>
    <t>1. Voer per jaar de bestedingen in bij "Onttrekking" die op grond van een recent meerjarenonderhoudsplan (MOP) worden voorgesteld.</t>
  </si>
  <si>
    <t xml:space="preserve">Activa totaal </t>
  </si>
  <si>
    <t>Passiva totaal</t>
  </si>
  <si>
    <t>Kapitalisatiefactor</t>
  </si>
  <si>
    <t>Activa</t>
  </si>
  <si>
    <t>Passiva</t>
  </si>
  <si>
    <t>nee</t>
  </si>
  <si>
    <t>2015/16</t>
  </si>
  <si>
    <t xml:space="preserve">Dotatie groot onderhoud </t>
  </si>
  <si>
    <t>In het werkblad tabellen (tab) daarentegen zijn de gele velden de eventueel te wijzigen cellen.</t>
  </si>
  <si>
    <t xml:space="preserve">in regelnummers en leeftijd. De ratio voor de omrekening naar FPE is ook daarom niet aanwezig op een bestuurskantoor. </t>
  </si>
  <si>
    <t>Ook worden hier de financiele kengetallen berekend.</t>
  </si>
  <si>
    <t>Kengetallen (ken)</t>
  </si>
  <si>
    <t xml:space="preserve">Het nummer van de tabbladen kunt u wijzigen in de naam of het Brinnummer van de betreffende school. Dit kan eenvoudig door het tabblad met de </t>
  </si>
  <si>
    <t>Reinier Goedhart, tel 06-25341033 of e-mail: r.goedhart@poraad.nl</t>
  </si>
  <si>
    <t>Dotatie voorziening jubilea</t>
  </si>
  <si>
    <t>www. poraad.nl</t>
  </si>
  <si>
    <t>2. Verdeel de dotatielasten gelijkmatig over de jaren heen (egalisatie van kosten) op zo'n manier dat deze voorziening nooit negatief zal uitvallen.</t>
  </si>
  <si>
    <t>in de betreffende kolom als een positief getal worden ingevoerd.</t>
  </si>
  <si>
    <t>brinnr</t>
  </si>
  <si>
    <t>naam  van de school</t>
  </si>
  <si>
    <t>som</t>
  </si>
  <si>
    <t>GGL</t>
  </si>
  <si>
    <t>betrekkingsomvang</t>
  </si>
  <si>
    <t>www.poraad.nl</t>
  </si>
  <si>
    <t>2016/17</t>
  </si>
  <si>
    <t xml:space="preserve">Baten en lasten </t>
  </si>
  <si>
    <t>3.1 Rijksbijdragen OCW</t>
  </si>
  <si>
    <t>3.2 Overige overheidsbijdragen en -subsidies</t>
  </si>
  <si>
    <t>3.3 College-, cursus-, les- en examengelden</t>
  </si>
  <si>
    <t>3.4 Baten werk in opdracht van derden</t>
  </si>
  <si>
    <t>3.5 Overige baten</t>
  </si>
  <si>
    <t>4.1 Personeelslasten</t>
  </si>
  <si>
    <t>4.2 Afschrijvingen</t>
  </si>
  <si>
    <t>4.3 Huisvestingslasten</t>
  </si>
  <si>
    <t>4.4 Overige lasten</t>
  </si>
  <si>
    <t>5.1 Financiële baten</t>
  </si>
  <si>
    <t>5.2 Financiële lasten</t>
  </si>
  <si>
    <t>Saldo financiële baten en lasten</t>
  </si>
  <si>
    <t>jubilea</t>
  </si>
  <si>
    <t>euro's</t>
  </si>
  <si>
    <t xml:space="preserve">Voorzieningen </t>
  </si>
  <si>
    <t xml:space="preserve">Kortlopende schulden </t>
  </si>
  <si>
    <t>Langlopende schulden</t>
  </si>
  <si>
    <t xml:space="preserve">Materiële vaste activa </t>
  </si>
  <si>
    <t>Financiële vaste activa</t>
  </si>
  <si>
    <t xml:space="preserve">Voorraden </t>
  </si>
  <si>
    <t>Vorderingen</t>
  </si>
  <si>
    <t>Effecten (&lt; 1 jaar)</t>
  </si>
  <si>
    <t xml:space="preserve">Liquide middelen </t>
  </si>
  <si>
    <t>Immateriële vaste activa</t>
  </si>
  <si>
    <t xml:space="preserve">De bapo wordt hierdoor apart berekend en de gegevens ervan worden bijeengebracht in het werkblad ken. Die informatie is nuttig en nodig </t>
  </si>
  <si>
    <t xml:space="preserve">naam school </t>
  </si>
  <si>
    <t>school omvat MG</t>
  </si>
  <si>
    <t>verbrede  toelating SO</t>
  </si>
  <si>
    <t>verbrede  toelating VSO</t>
  </si>
  <si>
    <t>rijksbijdrage OCW</t>
  </si>
  <si>
    <t>salarissen en sociale lasten</t>
  </si>
  <si>
    <t>lasten personeeelsbeleid</t>
  </si>
  <si>
    <t>overige lasten</t>
  </si>
  <si>
    <t>datum</t>
  </si>
  <si>
    <r>
      <t xml:space="preserve">(alle investeringen </t>
    </r>
    <r>
      <rPr>
        <b/>
        <i/>
        <sz val="12"/>
        <rFont val="Calibri"/>
        <family val="2"/>
      </rPr>
      <t xml:space="preserve">vanaf 1 januari 2006 </t>
    </r>
    <r>
      <rPr>
        <i/>
        <sz val="12"/>
        <rFont val="Calibri"/>
        <family val="2"/>
      </rPr>
      <t xml:space="preserve">en alle </t>
    </r>
    <r>
      <rPr>
        <b/>
        <i/>
        <sz val="12"/>
        <rFont val="Calibri"/>
        <family val="2"/>
      </rPr>
      <t>toekomstige</t>
    </r>
    <r>
      <rPr>
        <i/>
        <sz val="12"/>
        <rFont val="Calibri"/>
        <family val="2"/>
      </rPr>
      <t xml:space="preserve"> investeringen)</t>
    </r>
  </si>
  <si>
    <t>2017/18</t>
  </si>
  <si>
    <t>Landelijke GPL (V)SO</t>
  </si>
  <si>
    <t>Vaste voet GPL (V)SO</t>
  </si>
  <si>
    <t>Leeftijdsafhankelijk bedrag (V)SO</t>
  </si>
  <si>
    <t>Bestuurs GGL Leraren (V)SO</t>
  </si>
  <si>
    <t>Bestuurs GPL Leraren (V)SO</t>
  </si>
  <si>
    <t>Groeiregeling</t>
  </si>
  <si>
    <t xml:space="preserve">school </t>
  </si>
  <si>
    <t xml:space="preserve">onder Start/opmaak/Beveiliging/Blad beveiligen. </t>
  </si>
  <si>
    <t>cellen zijn niet overschrijfbaar / beveiligd, tenzij de beveiliging wordt verwijderd. De overige cellen zijn beveiligd met een wachtwoord.</t>
  </si>
  <si>
    <t>desbetreffende meerjarenbegrotingen.</t>
  </si>
  <si>
    <t xml:space="preserve">worden gesommeerd waardoor een totaaloverzicht op bestuursniveau ontstaat. Desgewenst kan een bestuur besluiten het te beperken </t>
  </si>
  <si>
    <t>tot alleen de basisscholen en de SBO's.</t>
  </si>
  <si>
    <t>Samenwerkingsverband/ lichte ondersteuning (WSNS)</t>
  </si>
  <si>
    <t>Samenwerkingsverband/ zware onderteuning</t>
  </si>
  <si>
    <t>totaal bekostiging lichte en zware ondersteuning</t>
  </si>
  <si>
    <t>Van samenwerkingsverband lichte ondersteuning (WSNS)</t>
  </si>
  <si>
    <t>van SWV/ lichte ondersteuning (WSNS)</t>
  </si>
  <si>
    <t>bapo opname scholen</t>
  </si>
  <si>
    <t>bapo opname bestuurskantoor</t>
  </si>
  <si>
    <t>Totale lasten BAPO  binnen het schoolbestuur</t>
  </si>
  <si>
    <t>voor de berekening van de kosten van de BAPO die nu in de exploitatie worden verwerkt.</t>
  </si>
  <si>
    <t>2018/19</t>
  </si>
  <si>
    <t>Bekostiging via samenwerkingsverband passend onderwijs</t>
  </si>
  <si>
    <t>Handleiding bij Sommatiemodel FPE 2014</t>
  </si>
  <si>
    <r>
      <t xml:space="preserve">In deze applicatie kunnen de uitkomsten van de </t>
    </r>
    <r>
      <rPr>
        <b/>
        <sz val="10"/>
        <rFont val="Calibri"/>
        <family val="2"/>
      </rPr>
      <t>meerjarenbegroting FPE van bas 2014, sbo 2014 en (v)so 2014</t>
    </r>
  </si>
  <si>
    <t xml:space="preserve">In dit werkblad wordt per werknemer van het bestuurskantoor de lasten in € berekend. Daarbij worden de salarisschalen gehanteerd </t>
  </si>
  <si>
    <t xml:space="preserve">Hiervoor is het vereist dat alle investeringen vanaf 1 januari 2006, voor zover nog niet volledig afgeschreven, en de toekomstige investeringen </t>
  </si>
  <si>
    <t>(tenminste vijf jaren) in kaart worden gebracht.</t>
  </si>
  <si>
    <r>
      <t xml:space="preserve">In deze werkbladen moeten de aangegeven gedeelten uit de werkbladen 'som' vanuit de </t>
    </r>
    <r>
      <rPr>
        <b/>
        <sz val="10"/>
        <rFont val="Calibri"/>
        <family val="2"/>
      </rPr>
      <t>meerjarenbegroting FPE bas 2014,</t>
    </r>
    <r>
      <rPr>
        <sz val="10"/>
        <rFont val="Calibri"/>
        <family val="2"/>
      </rPr>
      <t xml:space="preserve"> de </t>
    </r>
    <r>
      <rPr>
        <b/>
        <sz val="10"/>
        <rFont val="Calibri"/>
        <family val="2"/>
      </rPr>
      <t xml:space="preserve">meerjarenbegroting </t>
    </r>
  </si>
  <si>
    <r>
      <rPr>
        <b/>
        <sz val="10"/>
        <rFont val="Calibri"/>
        <family val="2"/>
      </rPr>
      <t>FPE sbo 2014</t>
    </r>
    <r>
      <rPr>
        <sz val="10"/>
        <rFont val="Calibri"/>
        <family val="2"/>
      </rPr>
      <t xml:space="preserve"> </t>
    </r>
    <r>
      <rPr>
        <b/>
        <sz val="10"/>
        <rFont val="Calibri"/>
        <family val="2"/>
      </rPr>
      <t>en de meerjarenbegroting FPE (v)so</t>
    </r>
    <r>
      <rPr>
        <sz val="10"/>
        <rFont val="Calibri"/>
        <family val="2"/>
      </rPr>
      <t xml:space="preserve"> worden geplakt. De procedure hierbij staat beschreven in het werkblad 'som' van de </t>
    </r>
  </si>
  <si>
    <r>
      <t xml:space="preserve">Deze versie is bijgesteld met de gegevens GPL van de Regeling bekostiging personeel PO </t>
    </r>
    <r>
      <rPr>
        <b/>
        <sz val="10"/>
        <rFont val="Calibri"/>
        <family val="2"/>
      </rPr>
      <t xml:space="preserve">2013-2014 </t>
    </r>
    <r>
      <rPr>
        <sz val="10"/>
        <rFont val="Calibri"/>
        <family val="2"/>
      </rPr>
      <t xml:space="preserve">van </t>
    </r>
    <r>
      <rPr>
        <b/>
        <sz val="10"/>
        <rFont val="Calibri"/>
        <family val="2"/>
      </rPr>
      <t>2 september 2013.</t>
    </r>
  </si>
  <si>
    <r>
      <t xml:space="preserve">De laatste landelijke GPL is ontleend aan de </t>
    </r>
    <r>
      <rPr>
        <b/>
        <sz val="10"/>
        <rFont val="Calibri"/>
        <family val="2"/>
      </rPr>
      <t>Regeling bekostiging personeel PO 2013-2014</t>
    </r>
    <r>
      <rPr>
        <sz val="10"/>
        <rFont val="Calibri"/>
        <family val="2"/>
      </rPr>
      <t xml:space="preserve"> van </t>
    </r>
    <r>
      <rPr>
        <b/>
        <sz val="10"/>
        <rFont val="Calibri"/>
        <family val="2"/>
      </rPr>
      <t>2 september 2013</t>
    </r>
  </si>
  <si>
    <t>aantal leerlingen</t>
  </si>
  <si>
    <t xml:space="preserve">Toekenning </t>
  </si>
  <si>
    <t>Regeling bijz en aanv bekostiging P+M kalenderjaar 2013</t>
  </si>
  <si>
    <t>P+M</t>
  </si>
  <si>
    <t>Regeling bijz en aanv bekostiging jonge leerkrachten</t>
  </si>
  <si>
    <t>P</t>
  </si>
  <si>
    <t>(zie bij begr(bk)</t>
  </si>
  <si>
    <t>Wijzigingen t.o.v. versie 16sept2013</t>
  </si>
  <si>
    <t xml:space="preserve"> - Verhoging minimumloon per 1 jan. 2014 in salaristabel verwerkt</t>
  </si>
  <si>
    <t xml:space="preserve"> - Regelingen Bijz en aanv bek jonge leerkrachten resp PO en VO 2013 bij 'tab' toegevoegd.</t>
  </si>
  <si>
    <t xml:space="preserve"> - Werkgeverslasten verhoogd van 61% naar 62%</t>
  </si>
  <si>
    <t>Wijzigingen t.o.v. versie 30nov2013</t>
  </si>
  <si>
    <t xml:space="preserve"> - nieuwe bekostigingsdata ingevoerd (Reg pers bek PO mrt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</si>
</sst>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 &quot;€&quot;\ * #,##0.00_ ;_ &quot;€&quot;\ * \-#,##0.00_ ;_ &quot;€&quot;\ * &quot;-&quot;??_ ;_ @_ "/>
    <numFmt numFmtId="164" formatCode="_-&quot;€&quot;\ * #,##0_-;_-&quot;€&quot;\ * #,##0\-;_-&quot;€&quot;\ * &quot;-&quot;_-;_-@_-"/>
    <numFmt numFmtId="165" formatCode="_-&quot;€&quot;\ * #,##0.00_-;_-&quot;€&quot;\ * #,##0.00\-;_-&quot;€&quot;\ * &quot;-&quot;??_-;_-@_-"/>
    <numFmt numFmtId="166" formatCode="_(&quot;€&quot;\ * #,##0_);_(&quot;€&quot;\ * \(#,##0\);_(&quot;€&quot;\ * &quot;-&quot;_);_(@_)"/>
    <numFmt numFmtId="167" formatCode="_-&quot;€&quot;\ * #,##0_-;_-&quot;€&quot;\ * #,##0\-;_-&quot;€&quot;\ * &quot;-&quot;??_-;_-@_-"/>
    <numFmt numFmtId="168" formatCode="&quot;€&quot;\ #,##0.00_-"/>
    <numFmt numFmtId="169" formatCode="&quot;€&quot;\ #,##0_-"/>
    <numFmt numFmtId="170" formatCode="#,##0_ ;\-#,##0\ "/>
    <numFmt numFmtId="171" formatCode="0.0000"/>
    <numFmt numFmtId="172" formatCode="d\ mmmm\ yyyy"/>
    <numFmt numFmtId="173" formatCode="dd/mm/yy"/>
    <numFmt numFmtId="174" formatCode="0.0%"/>
    <numFmt numFmtId="175" formatCode="d/mmm/yyyy"/>
    <numFmt numFmtId="176" formatCode="[$-413]dd/mmm/yy;@"/>
    <numFmt numFmtId="177" formatCode="[$-413]d\ mmmm\ yyyy;@"/>
    <numFmt numFmtId="178" formatCode="0.0"/>
  </numFmts>
  <fonts count="61">
    <font>
      <sz val="10"/>
      <name val="Arial"/>
    </font>
    <font>
      <sz val="10"/>
      <name val="Arial"/>
      <family val="2"/>
    </font>
    <font>
      <sz val="8"/>
      <color indexed="81"/>
      <name val="Tahoma"/>
      <family val="2"/>
    </font>
    <font>
      <sz val="9"/>
      <color indexed="81"/>
      <name val="Tahoma"/>
      <family val="2"/>
    </font>
    <font>
      <sz val="8"/>
      <name val="Arial"/>
      <family val="2"/>
    </font>
    <font>
      <b/>
      <sz val="9"/>
      <color indexed="81"/>
      <name val="Tahoma"/>
      <family val="2"/>
    </font>
    <font>
      <sz val="10"/>
      <name val="Calibri"/>
      <family val="2"/>
    </font>
    <font>
      <b/>
      <sz val="10"/>
      <name val="Calibri"/>
      <family val="2"/>
    </font>
    <font>
      <i/>
      <sz val="10"/>
      <name val="Calibri"/>
      <family val="2"/>
    </font>
    <font>
      <b/>
      <i/>
      <sz val="10"/>
      <name val="Calibri"/>
      <family val="2"/>
    </font>
    <font>
      <b/>
      <u/>
      <sz val="10"/>
      <name val="Calibri"/>
      <family val="2"/>
    </font>
    <font>
      <sz val="10"/>
      <name val="Calibri"/>
      <family val="2"/>
    </font>
    <font>
      <b/>
      <sz val="10"/>
      <name val="Calibri"/>
      <family val="2"/>
    </font>
    <font>
      <i/>
      <sz val="10"/>
      <name val="Calibri"/>
      <family val="2"/>
    </font>
    <font>
      <b/>
      <i/>
      <sz val="10"/>
      <name val="Calibri"/>
      <family val="2"/>
    </font>
    <font>
      <i/>
      <sz val="10"/>
      <color indexed="60"/>
      <name val="Calibri"/>
      <family val="2"/>
    </font>
    <font>
      <sz val="10"/>
      <color indexed="60"/>
      <name val="Calibri"/>
      <family val="2"/>
    </font>
    <font>
      <b/>
      <sz val="8"/>
      <name val="Calibri"/>
      <family val="2"/>
    </font>
    <font>
      <b/>
      <i/>
      <sz val="10"/>
      <color indexed="10"/>
      <name val="Calibri"/>
      <family val="2"/>
    </font>
    <font>
      <b/>
      <sz val="14"/>
      <name val="Calibri"/>
      <family val="2"/>
    </font>
    <font>
      <sz val="14"/>
      <name val="Calibri"/>
      <family val="2"/>
    </font>
    <font>
      <sz val="10"/>
      <color indexed="9"/>
      <name val="Calibri"/>
      <family val="2"/>
    </font>
    <font>
      <b/>
      <sz val="10"/>
      <color indexed="10"/>
      <name val="Calibri"/>
      <family val="2"/>
    </font>
    <font>
      <sz val="10"/>
      <color indexed="10"/>
      <name val="Calibri"/>
      <family val="2"/>
    </font>
    <font>
      <b/>
      <i/>
      <sz val="10"/>
      <color indexed="10"/>
      <name val="Calibri"/>
      <family val="2"/>
    </font>
    <font>
      <i/>
      <sz val="10"/>
      <color indexed="10"/>
      <name val="Calibri"/>
      <family val="2"/>
    </font>
    <font>
      <i/>
      <sz val="10"/>
      <color indexed="9"/>
      <name val="Calibri"/>
      <family val="2"/>
    </font>
    <font>
      <i/>
      <sz val="14"/>
      <color indexed="10"/>
      <name val="Calibri"/>
      <family val="2"/>
    </font>
    <font>
      <b/>
      <i/>
      <sz val="14"/>
      <color indexed="10"/>
      <name val="Calibri"/>
      <family val="2"/>
    </font>
    <font>
      <b/>
      <sz val="14"/>
      <color indexed="10"/>
      <name val="Calibri"/>
      <family val="2"/>
    </font>
    <font>
      <sz val="14"/>
      <color indexed="10"/>
      <name val="Calibri"/>
      <family val="2"/>
    </font>
    <font>
      <sz val="8"/>
      <name val="Arial"/>
      <family val="2"/>
    </font>
    <font>
      <b/>
      <sz val="11"/>
      <color indexed="9"/>
      <name val="Calibri"/>
      <family val="2"/>
    </font>
    <font>
      <b/>
      <i/>
      <sz val="10"/>
      <color theme="0"/>
      <name val="Calibri"/>
      <family val="2"/>
    </font>
    <font>
      <b/>
      <i/>
      <sz val="10"/>
      <color rgb="FFC00000"/>
      <name val="Calibri"/>
      <family val="2"/>
    </font>
    <font>
      <sz val="11"/>
      <name val="Calibri"/>
      <family val="2"/>
    </font>
    <font>
      <sz val="14"/>
      <color rgb="FFC00000"/>
      <name val="Calibri"/>
      <family val="2"/>
    </font>
    <font>
      <b/>
      <sz val="14"/>
      <color rgb="FFC00000"/>
      <name val="Calibri"/>
      <family val="2"/>
    </font>
    <font>
      <sz val="12"/>
      <name val="Calibri"/>
      <family val="2"/>
    </font>
    <font>
      <sz val="10"/>
      <color rgb="FFC00000"/>
      <name val="Calibri"/>
      <family val="2"/>
    </font>
    <font>
      <i/>
      <sz val="10"/>
      <color rgb="FFC00000"/>
      <name val="Calibri"/>
      <family val="2"/>
    </font>
    <font>
      <b/>
      <sz val="10"/>
      <color rgb="FFC00000"/>
      <name val="Calibri"/>
      <family val="2"/>
    </font>
    <font>
      <b/>
      <sz val="10"/>
      <color theme="0"/>
      <name val="Calibri"/>
      <family val="2"/>
    </font>
    <font>
      <b/>
      <sz val="11"/>
      <color theme="0"/>
      <name val="Calibri"/>
      <family val="2"/>
    </font>
    <font>
      <sz val="10"/>
      <color indexed="81"/>
      <name val="Tahoma"/>
      <family val="2"/>
    </font>
    <font>
      <i/>
      <sz val="10"/>
      <color theme="0"/>
      <name val="Calibri"/>
      <family val="2"/>
    </font>
    <font>
      <b/>
      <sz val="11"/>
      <color rgb="FFC00000"/>
      <name val="Calibri"/>
      <family val="2"/>
    </font>
    <font>
      <sz val="10"/>
      <color rgb="FFC00000"/>
      <name val="Arial"/>
      <family val="2"/>
    </font>
    <font>
      <b/>
      <u/>
      <sz val="10"/>
      <color rgb="FFC00000"/>
      <name val="Calibri"/>
      <family val="2"/>
    </font>
    <font>
      <b/>
      <sz val="12"/>
      <name val="Calibri"/>
      <family val="2"/>
    </font>
    <font>
      <i/>
      <sz val="10"/>
      <color rgb="FF0070C0"/>
      <name val="Calibri"/>
      <family val="2"/>
    </font>
    <font>
      <sz val="10"/>
      <color rgb="FF0070C0"/>
      <name val="Calibri"/>
      <family val="2"/>
    </font>
    <font>
      <b/>
      <i/>
      <sz val="12"/>
      <name val="Calibri"/>
      <family val="2"/>
    </font>
    <font>
      <i/>
      <sz val="12"/>
      <name val="Calibri"/>
      <family val="2"/>
    </font>
    <font>
      <i/>
      <sz val="10"/>
      <color theme="0" tint="-0.34998626667073579"/>
      <name val="Calibri"/>
      <family val="2"/>
    </font>
    <font>
      <b/>
      <sz val="8"/>
      <color indexed="81"/>
      <name val="Tahoma"/>
      <family val="2"/>
    </font>
    <font>
      <sz val="11"/>
      <color indexed="81"/>
      <name val="Tahoma"/>
      <family val="2"/>
    </font>
    <font>
      <sz val="10"/>
      <color indexed="8"/>
      <name val="Calibri"/>
      <family val="2"/>
      <scheme val="minor"/>
    </font>
    <font>
      <sz val="10"/>
      <color indexed="8"/>
      <name val="Calibri"/>
      <family val="2"/>
    </font>
    <font>
      <sz val="10"/>
      <color rgb="FFFF0000"/>
      <name val="Calibri"/>
      <family val="2"/>
    </font>
    <font>
      <b/>
      <sz val="11"/>
      <name val="Calibri"/>
      <family val="2"/>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rgb="FF0070C0"/>
        <bgColor indexed="64"/>
      </patternFill>
    </fill>
    <fill>
      <patternFill patternType="solid">
        <fgColor rgb="FFFFFF00"/>
        <bgColor indexed="64"/>
      </patternFill>
    </fill>
    <fill>
      <patternFill patternType="solid">
        <fgColor rgb="FFFFFFCC"/>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728">
    <xf numFmtId="0" fontId="0" fillId="0" borderId="0" xfId="0"/>
    <xf numFmtId="0" fontId="11" fillId="0" borderId="0" xfId="0" applyFont="1" applyFill="1" applyBorder="1" applyAlignment="1" applyProtection="1">
      <alignment horizontal="left"/>
    </xf>
    <xf numFmtId="0" fontId="12" fillId="0" borderId="0" xfId="0" applyFont="1" applyFill="1" applyBorder="1" applyAlignment="1" applyProtection="1">
      <alignment horizontal="left"/>
    </xf>
    <xf numFmtId="0" fontId="11" fillId="3" borderId="0" xfId="0" applyFont="1" applyFill="1" applyBorder="1" applyAlignment="1" applyProtection="1">
      <alignment horizontal="left"/>
      <protection locked="0"/>
    </xf>
    <xf numFmtId="173" fontId="11" fillId="3" borderId="0" xfId="0" applyNumberFormat="1" applyFont="1" applyFill="1" applyBorder="1" applyAlignment="1" applyProtection="1">
      <alignment horizontal="left"/>
      <protection locked="0"/>
    </xf>
    <xf numFmtId="165" fontId="11" fillId="3" borderId="0" xfId="0" applyNumberFormat="1" applyFont="1" applyFill="1" applyBorder="1" applyAlignment="1" applyProtection="1">
      <alignment horizontal="left"/>
      <protection locked="0"/>
    </xf>
    <xf numFmtId="165" fontId="11" fillId="0" borderId="0" xfId="0" applyNumberFormat="1" applyFont="1" applyFill="1" applyBorder="1" applyAlignment="1" applyProtection="1">
      <alignment horizontal="left"/>
    </xf>
    <xf numFmtId="172" fontId="11" fillId="0" borderId="0" xfId="0" applyNumberFormat="1" applyFont="1" applyFill="1" applyBorder="1" applyAlignment="1" applyProtection="1">
      <alignment horizontal="left"/>
    </xf>
    <xf numFmtId="0" fontId="11" fillId="0" borderId="0" xfId="0" applyFont="1" applyAlignment="1" applyProtection="1">
      <alignment horizontal="left"/>
    </xf>
    <xf numFmtId="1" fontId="12" fillId="0" borderId="0" xfId="0" applyNumberFormat="1" applyFont="1" applyFill="1" applyBorder="1" applyAlignment="1" applyProtection="1">
      <alignment horizontal="left"/>
    </xf>
    <xf numFmtId="49" fontId="11" fillId="0" borderId="0" xfId="0" applyNumberFormat="1" applyFont="1" applyFill="1" applyBorder="1" applyAlignment="1" applyProtection="1">
      <alignment horizontal="left"/>
    </xf>
    <xf numFmtId="3" fontId="11" fillId="0" borderId="0" xfId="0" applyNumberFormat="1" applyFont="1" applyFill="1" applyBorder="1" applyAlignment="1" applyProtection="1">
      <alignment horizontal="left"/>
    </xf>
    <xf numFmtId="0" fontId="11" fillId="0" borderId="0" xfId="0" applyFont="1" applyFill="1" applyAlignment="1" applyProtection="1">
      <alignment horizontal="left"/>
    </xf>
    <xf numFmtId="174" fontId="11" fillId="3" borderId="0" xfId="0" applyNumberFormat="1" applyFont="1" applyFill="1" applyBorder="1" applyAlignment="1" applyProtection="1">
      <alignment horizontal="left"/>
      <protection locked="0"/>
    </xf>
    <xf numFmtId="174" fontId="11" fillId="0" borderId="0" xfId="0" applyNumberFormat="1" applyFont="1" applyFill="1" applyBorder="1" applyAlignment="1" applyProtection="1">
      <alignment horizontal="left"/>
    </xf>
    <xf numFmtId="0" fontId="11" fillId="0" borderId="0" xfId="0" applyFont="1" applyFill="1" applyBorder="1" applyAlignment="1" applyProtection="1">
      <alignment horizontal="left"/>
      <protection locked="0"/>
    </xf>
    <xf numFmtId="173" fontId="11" fillId="0" borderId="0" xfId="0" applyNumberFormat="1" applyFont="1" applyFill="1" applyBorder="1" applyAlignment="1" applyProtection="1">
      <alignment horizontal="left"/>
    </xf>
    <xf numFmtId="1" fontId="11" fillId="0" borderId="0" xfId="0" applyNumberFormat="1" applyFont="1" applyFill="1" applyBorder="1" applyAlignment="1" applyProtection="1">
      <alignment horizontal="left"/>
    </xf>
    <xf numFmtId="169" fontId="11" fillId="0" borderId="0" xfId="0" applyNumberFormat="1" applyFont="1" applyFill="1" applyBorder="1" applyAlignment="1" applyProtection="1">
      <alignment horizontal="left"/>
    </xf>
    <xf numFmtId="2" fontId="11" fillId="3" borderId="0" xfId="0" applyNumberFormat="1" applyFont="1" applyFill="1" applyBorder="1" applyAlignment="1" applyProtection="1">
      <alignment horizontal="left"/>
      <protection locked="0"/>
    </xf>
    <xf numFmtId="168" fontId="11" fillId="0" borderId="0" xfId="0" applyNumberFormat="1" applyFont="1" applyFill="1" applyBorder="1" applyAlignment="1" applyProtection="1">
      <alignment horizontal="left"/>
    </xf>
    <xf numFmtId="3" fontId="11" fillId="3" borderId="0" xfId="0" applyNumberFormat="1" applyFont="1" applyFill="1" applyBorder="1" applyAlignment="1" applyProtection="1">
      <alignment horizontal="left"/>
      <protection locked="0"/>
    </xf>
    <xf numFmtId="3" fontId="11" fillId="2" borderId="0" xfId="0" applyNumberFormat="1" applyFont="1" applyFill="1" applyBorder="1" applyAlignment="1" applyProtection="1">
      <alignment horizontal="left"/>
    </xf>
    <xf numFmtId="3" fontId="12" fillId="3" borderId="0" xfId="0" applyNumberFormat="1" applyFont="1" applyFill="1" applyBorder="1" applyAlignment="1" applyProtection="1">
      <alignment horizontal="left"/>
      <protection locked="0"/>
    </xf>
    <xf numFmtId="0" fontId="11" fillId="4" borderId="1" xfId="0" applyFont="1" applyFill="1" applyBorder="1" applyProtection="1"/>
    <xf numFmtId="0" fontId="11" fillId="4" borderId="2" xfId="0" applyFont="1" applyFill="1" applyBorder="1" applyProtection="1"/>
    <xf numFmtId="0" fontId="11" fillId="4" borderId="2" xfId="0" applyFont="1" applyFill="1" applyBorder="1" applyAlignment="1" applyProtection="1">
      <alignment horizontal="left"/>
    </xf>
    <xf numFmtId="0" fontId="11" fillId="4" borderId="3" xfId="0" applyFont="1" applyFill="1" applyBorder="1" applyProtection="1"/>
    <xf numFmtId="0" fontId="11" fillId="4" borderId="0" xfId="0" applyFont="1" applyFill="1" applyBorder="1" applyProtection="1"/>
    <xf numFmtId="0" fontId="11" fillId="4" borderId="4" xfId="0" applyFont="1" applyFill="1" applyBorder="1" applyProtection="1"/>
    <xf numFmtId="0" fontId="12" fillId="4" borderId="0" xfId="0" applyFont="1" applyFill="1" applyBorder="1" applyAlignment="1" applyProtection="1"/>
    <xf numFmtId="0" fontId="12" fillId="4" borderId="0" xfId="0" applyFont="1" applyFill="1" applyBorder="1" applyAlignment="1" applyProtection="1">
      <alignment horizontal="left"/>
    </xf>
    <xf numFmtId="0" fontId="12" fillId="4" borderId="0" xfId="0" applyFont="1" applyFill="1" applyBorder="1" applyProtection="1"/>
    <xf numFmtId="0" fontId="11" fillId="4" borderId="5" xfId="0" applyFont="1" applyFill="1" applyBorder="1" applyProtection="1"/>
    <xf numFmtId="0" fontId="15" fillId="4" borderId="0" xfId="0" applyFont="1" applyFill="1" applyBorder="1" applyAlignment="1" applyProtection="1">
      <alignment horizontal="right"/>
    </xf>
    <xf numFmtId="0" fontId="16" fillId="4" borderId="0" xfId="0" applyFont="1" applyFill="1" applyBorder="1" applyProtection="1"/>
    <xf numFmtId="0" fontId="11" fillId="4" borderId="0" xfId="0" applyFont="1" applyFill="1" applyBorder="1" applyAlignment="1" applyProtection="1">
      <alignment horizontal="left"/>
    </xf>
    <xf numFmtId="0" fontId="11" fillId="4" borderId="0" xfId="0" applyFont="1" applyFill="1" applyBorder="1" applyAlignment="1" applyProtection="1">
      <alignment horizontal="center"/>
    </xf>
    <xf numFmtId="0" fontId="11" fillId="4" borderId="0" xfId="0" applyNumberFormat="1" applyFont="1" applyFill="1" applyBorder="1" applyAlignment="1" applyProtection="1">
      <alignment horizontal="center"/>
    </xf>
    <xf numFmtId="0" fontId="11" fillId="4" borderId="6" xfId="0" applyFont="1" applyFill="1" applyBorder="1" applyProtection="1"/>
    <xf numFmtId="0" fontId="11" fillId="4" borderId="7" xfId="0" applyFont="1" applyFill="1" applyBorder="1" applyProtection="1"/>
    <xf numFmtId="0" fontId="11" fillId="4" borderId="7" xfId="0" applyFont="1" applyFill="1" applyBorder="1" applyAlignment="1" applyProtection="1">
      <alignment horizontal="left"/>
    </xf>
    <xf numFmtId="0" fontId="11" fillId="4" borderId="8" xfId="0" applyFont="1" applyFill="1" applyBorder="1" applyProtection="1"/>
    <xf numFmtId="0" fontId="13" fillId="4" borderId="0" xfId="0" applyFont="1" applyFill="1" applyBorder="1" applyAlignment="1" applyProtection="1">
      <alignment horizontal="right"/>
    </xf>
    <xf numFmtId="0" fontId="11" fillId="5" borderId="0" xfId="0" applyFont="1" applyFill="1" applyBorder="1" applyProtection="1"/>
    <xf numFmtId="1" fontId="11" fillId="5" borderId="0" xfId="0" applyNumberFormat="1" applyFont="1" applyFill="1" applyBorder="1" applyProtection="1"/>
    <xf numFmtId="169" fontId="11" fillId="5" borderId="0" xfId="0" applyNumberFormat="1" applyFont="1" applyFill="1" applyBorder="1" applyProtection="1"/>
    <xf numFmtId="0" fontId="12" fillId="5" borderId="0" xfId="0" applyFont="1" applyFill="1" applyBorder="1" applyProtection="1"/>
    <xf numFmtId="168" fontId="12" fillId="5" borderId="0" xfId="0" applyNumberFormat="1" applyFont="1" applyFill="1" applyBorder="1" applyProtection="1"/>
    <xf numFmtId="0" fontId="16" fillId="5" borderId="0" xfId="0" applyFont="1" applyFill="1" applyBorder="1" applyProtection="1"/>
    <xf numFmtId="0" fontId="11" fillId="5" borderId="0" xfId="0" applyFont="1" applyFill="1" applyBorder="1" applyAlignment="1" applyProtection="1">
      <alignment horizontal="left"/>
    </xf>
    <xf numFmtId="1" fontId="11" fillId="5" borderId="0" xfId="0" applyNumberFormat="1" applyFont="1" applyFill="1" applyBorder="1" applyAlignment="1" applyProtection="1">
      <alignment horizontal="center"/>
    </xf>
    <xf numFmtId="0" fontId="11" fillId="5" borderId="0" xfId="0" applyFont="1" applyFill="1" applyBorder="1" applyAlignment="1" applyProtection="1">
      <alignment horizontal="center"/>
    </xf>
    <xf numFmtId="0" fontId="11" fillId="5" borderId="0" xfId="0" applyNumberFormat="1" applyFont="1" applyFill="1" applyBorder="1" applyAlignment="1" applyProtection="1">
      <alignment horizontal="center"/>
    </xf>
    <xf numFmtId="0" fontId="11" fillId="5" borderId="10" xfId="0" applyFont="1" applyFill="1" applyBorder="1" applyProtection="1"/>
    <xf numFmtId="0" fontId="11" fillId="5" borderId="11" xfId="0" applyFont="1" applyFill="1" applyBorder="1" applyAlignment="1" applyProtection="1">
      <alignment horizontal="left"/>
    </xf>
    <xf numFmtId="1" fontId="11" fillId="5" borderId="11" xfId="0" applyNumberFormat="1" applyFont="1" applyFill="1" applyBorder="1" applyAlignment="1" applyProtection="1">
      <alignment horizontal="center"/>
    </xf>
    <xf numFmtId="0" fontId="11" fillId="5" borderId="12" xfId="0" applyFont="1" applyFill="1" applyBorder="1" applyAlignment="1" applyProtection="1">
      <alignment horizontal="center"/>
    </xf>
    <xf numFmtId="0" fontId="11" fillId="5" borderId="13" xfId="0" applyFont="1" applyFill="1" applyBorder="1" applyProtection="1"/>
    <xf numFmtId="0" fontId="11" fillId="5" borderId="14" xfId="0" applyFont="1" applyFill="1" applyBorder="1" applyAlignment="1" applyProtection="1">
      <alignment horizontal="left"/>
    </xf>
    <xf numFmtId="0" fontId="11" fillId="5" borderId="15" xfId="0" applyFont="1" applyFill="1" applyBorder="1" applyAlignment="1" applyProtection="1">
      <alignment horizontal="center"/>
    </xf>
    <xf numFmtId="0" fontId="11" fillId="5" borderId="14" xfId="0" applyFont="1" applyFill="1" applyBorder="1" applyProtection="1"/>
    <xf numFmtId="0" fontId="11" fillId="5" borderId="14" xfId="0" applyFont="1" applyFill="1" applyBorder="1" applyAlignment="1" applyProtection="1">
      <alignment horizontal="center"/>
    </xf>
    <xf numFmtId="175" fontId="11" fillId="5" borderId="14" xfId="0" applyNumberFormat="1" applyFont="1" applyFill="1" applyBorder="1" applyAlignment="1" applyProtection="1">
      <alignment horizontal="left"/>
    </xf>
    <xf numFmtId="164" fontId="11" fillId="5" borderId="14" xfId="0" applyNumberFormat="1" applyFont="1" applyFill="1" applyBorder="1" applyAlignment="1" applyProtection="1">
      <alignment horizontal="center"/>
      <protection locked="0"/>
    </xf>
    <xf numFmtId="1" fontId="11" fillId="5" borderId="15" xfId="0" quotePrefix="1" applyNumberFormat="1" applyFont="1" applyFill="1" applyBorder="1" applyAlignment="1" applyProtection="1">
      <alignment horizontal="center"/>
    </xf>
    <xf numFmtId="1" fontId="11" fillId="5" borderId="15" xfId="0" applyNumberFormat="1" applyFont="1" applyFill="1" applyBorder="1" applyAlignment="1" applyProtection="1">
      <alignment horizontal="center"/>
    </xf>
    <xf numFmtId="0" fontId="11" fillId="5" borderId="14" xfId="0" applyNumberFormat="1" applyFont="1" applyFill="1" applyBorder="1" applyAlignment="1" applyProtection="1">
      <alignment horizontal="center"/>
    </xf>
    <xf numFmtId="0" fontId="11" fillId="5" borderId="16" xfId="0" applyFont="1" applyFill="1" applyBorder="1" applyProtection="1"/>
    <xf numFmtId="0" fontId="11" fillId="5" borderId="17" xfId="0" applyFont="1" applyFill="1" applyBorder="1" applyProtection="1"/>
    <xf numFmtId="0" fontId="11" fillId="5" borderId="18" xfId="0" applyFont="1" applyFill="1" applyBorder="1" applyProtection="1"/>
    <xf numFmtId="1" fontId="11" fillId="4" borderId="14" xfId="0" applyNumberFormat="1" applyFont="1" applyFill="1" applyBorder="1" applyAlignment="1" applyProtection="1">
      <alignment horizontal="left"/>
      <protection locked="0"/>
    </xf>
    <xf numFmtId="0" fontId="11" fillId="4" borderId="14" xfId="0" applyFont="1" applyFill="1" applyBorder="1" applyAlignment="1" applyProtection="1">
      <alignment horizontal="center"/>
      <protection locked="0"/>
    </xf>
    <xf numFmtId="164" fontId="11" fillId="4" borderId="14" xfId="0" applyNumberFormat="1" applyFont="1" applyFill="1" applyBorder="1" applyAlignment="1" applyProtection="1">
      <alignment horizontal="center"/>
      <protection locked="0"/>
    </xf>
    <xf numFmtId="164" fontId="11" fillId="4" borderId="14" xfId="0" applyNumberFormat="1" applyFont="1" applyFill="1" applyBorder="1" applyAlignment="1" applyProtection="1">
      <alignment horizontal="left"/>
      <protection locked="0"/>
    </xf>
    <xf numFmtId="0" fontId="34" fillId="4" borderId="0" xfId="0" applyFont="1" applyFill="1" applyBorder="1" applyAlignment="1" applyProtection="1">
      <alignment horizontal="center"/>
    </xf>
    <xf numFmtId="0" fontId="35" fillId="5" borderId="0" xfId="0" applyFont="1" applyFill="1" applyProtection="1"/>
    <xf numFmtId="0" fontId="35" fillId="5" borderId="0" xfId="0" applyFont="1" applyFill="1" applyAlignment="1" applyProtection="1">
      <alignment horizontal="left"/>
    </xf>
    <xf numFmtId="0" fontId="35" fillId="5" borderId="0" xfId="0" applyFont="1" applyFill="1" applyAlignment="1" applyProtection="1">
      <alignment horizontal="center"/>
    </xf>
    <xf numFmtId="171" fontId="35" fillId="5" borderId="0" xfId="0" applyNumberFormat="1" applyFont="1" applyFill="1" applyAlignment="1" applyProtection="1">
      <alignment horizontal="center"/>
    </xf>
    <xf numFmtId="0" fontId="35" fillId="4" borderId="1" xfId="0" applyFont="1" applyFill="1" applyBorder="1" applyProtection="1"/>
    <xf numFmtId="0" fontId="35" fillId="4" borderId="2" xfId="0" applyFont="1" applyFill="1" applyBorder="1" applyProtection="1"/>
    <xf numFmtId="0" fontId="35" fillId="4" borderId="2" xfId="0" applyFont="1" applyFill="1" applyBorder="1" applyAlignment="1" applyProtection="1">
      <alignment horizontal="left"/>
    </xf>
    <xf numFmtId="0" fontId="35" fillId="4" borderId="2" xfId="0" applyFont="1" applyFill="1" applyBorder="1" applyAlignment="1" applyProtection="1">
      <alignment horizontal="center"/>
    </xf>
    <xf numFmtId="171" fontId="35" fillId="4" borderId="2" xfId="0" applyNumberFormat="1" applyFont="1" applyFill="1" applyBorder="1" applyAlignment="1" applyProtection="1">
      <alignment horizontal="center"/>
    </xf>
    <xf numFmtId="0" fontId="35" fillId="4" borderId="3" xfId="0" applyFont="1" applyFill="1" applyBorder="1" applyProtection="1"/>
    <xf numFmtId="0" fontId="35" fillId="6" borderId="0" xfId="0" applyFont="1" applyFill="1" applyProtection="1"/>
    <xf numFmtId="0" fontId="35" fillId="4" borderId="4" xfId="0" applyFont="1" applyFill="1" applyBorder="1" applyProtection="1"/>
    <xf numFmtId="0" fontId="35" fillId="4" borderId="0" xfId="0" applyFont="1" applyFill="1" applyBorder="1" applyProtection="1"/>
    <xf numFmtId="0" fontId="35" fillId="4" borderId="0" xfId="0" applyFont="1" applyFill="1" applyBorder="1" applyAlignment="1" applyProtection="1">
      <alignment horizontal="left"/>
    </xf>
    <xf numFmtId="0" fontId="35" fillId="4" borderId="0" xfId="0" applyFont="1" applyFill="1" applyBorder="1" applyAlignment="1" applyProtection="1">
      <alignment horizontal="center"/>
    </xf>
    <xf numFmtId="171" fontId="35" fillId="4" borderId="0" xfId="0" applyNumberFormat="1" applyFont="1" applyFill="1" applyBorder="1" applyAlignment="1" applyProtection="1">
      <alignment horizontal="center"/>
    </xf>
    <xf numFmtId="0" fontId="35" fillId="4" borderId="5" xfId="0" applyFont="1" applyFill="1" applyBorder="1" applyProtection="1"/>
    <xf numFmtId="0" fontId="36" fillId="5" borderId="0" xfId="0" applyFont="1" applyFill="1" applyProtection="1"/>
    <xf numFmtId="0" fontId="36" fillId="4" borderId="4" xfId="0" applyFont="1" applyFill="1" applyBorder="1" applyProtection="1"/>
    <xf numFmtId="0" fontId="37" fillId="4" borderId="0" xfId="0" applyFont="1" applyFill="1" applyBorder="1" applyProtection="1"/>
    <xf numFmtId="0" fontId="37" fillId="4" borderId="0" xfId="0" applyFont="1" applyFill="1" applyBorder="1" applyAlignment="1" applyProtection="1">
      <alignment horizontal="left"/>
    </xf>
    <xf numFmtId="0" fontId="36" fillId="4" borderId="0" xfId="0" applyFont="1" applyFill="1" applyBorder="1" applyAlignment="1" applyProtection="1">
      <alignment horizontal="center"/>
    </xf>
    <xf numFmtId="0" fontId="36" fillId="4" borderId="0" xfId="0" applyFont="1" applyFill="1" applyBorder="1" applyAlignment="1" applyProtection="1">
      <alignment horizontal="left"/>
    </xf>
    <xf numFmtId="171" fontId="36" fillId="4" borderId="0" xfId="0" applyNumberFormat="1" applyFont="1" applyFill="1" applyBorder="1" applyAlignment="1" applyProtection="1">
      <alignment horizontal="center"/>
    </xf>
    <xf numFmtId="0" fontId="36" fillId="4" borderId="0" xfId="0" applyFont="1" applyFill="1" applyBorder="1" applyProtection="1"/>
    <xf numFmtId="0" fontId="36" fillId="4" borderId="5" xfId="0" applyFont="1" applyFill="1" applyBorder="1" applyProtection="1"/>
    <xf numFmtId="0" fontId="36" fillId="6" borderId="0" xfId="0" applyFont="1" applyFill="1" applyProtection="1"/>
    <xf numFmtId="0" fontId="38" fillId="5" borderId="0" xfId="0" applyFont="1" applyFill="1" applyProtection="1"/>
    <xf numFmtId="0" fontId="38" fillId="4" borderId="4" xfId="0" applyFont="1" applyFill="1" applyBorder="1" applyProtection="1"/>
    <xf numFmtId="0" fontId="38" fillId="4" borderId="0" xfId="0" applyFont="1" applyFill="1" applyBorder="1" applyProtection="1"/>
    <xf numFmtId="0" fontId="38" fillId="4" borderId="0" xfId="0" applyFont="1" applyFill="1" applyBorder="1" applyAlignment="1" applyProtection="1">
      <alignment horizontal="left"/>
    </xf>
    <xf numFmtId="0" fontId="38" fillId="4" borderId="0" xfId="0" applyFont="1" applyFill="1" applyBorder="1" applyAlignment="1" applyProtection="1">
      <alignment horizontal="center"/>
    </xf>
    <xf numFmtId="171" fontId="38" fillId="4" borderId="0" xfId="0" applyNumberFormat="1" applyFont="1" applyFill="1" applyBorder="1" applyAlignment="1" applyProtection="1">
      <alignment horizontal="center"/>
    </xf>
    <xf numFmtId="0" fontId="38" fillId="4" borderId="5" xfId="0" applyFont="1" applyFill="1" applyBorder="1" applyProtection="1"/>
    <xf numFmtId="0" fontId="38" fillId="6" borderId="0" xfId="0" applyFont="1" applyFill="1" applyProtection="1"/>
    <xf numFmtId="0" fontId="6" fillId="5" borderId="0" xfId="0" applyFont="1" applyFill="1" applyProtection="1"/>
    <xf numFmtId="0" fontId="6" fillId="4" borderId="4" xfId="0" applyFont="1" applyFill="1" applyBorder="1" applyProtection="1"/>
    <xf numFmtId="0" fontId="6" fillId="4" borderId="0" xfId="0" applyFont="1" applyFill="1" applyBorder="1" applyProtection="1"/>
    <xf numFmtId="0" fontId="6" fillId="4" borderId="0" xfId="0" applyFont="1" applyFill="1" applyBorder="1" applyAlignment="1" applyProtection="1">
      <alignment horizontal="left"/>
    </xf>
    <xf numFmtId="0" fontId="6" fillId="4" borderId="0" xfId="0" applyFont="1" applyFill="1" applyBorder="1" applyAlignment="1" applyProtection="1">
      <alignment horizontal="center"/>
    </xf>
    <xf numFmtId="171" fontId="6" fillId="4" borderId="0" xfId="0" applyNumberFormat="1" applyFont="1" applyFill="1" applyBorder="1" applyAlignment="1" applyProtection="1">
      <alignment horizontal="center"/>
    </xf>
    <xf numFmtId="0" fontId="6" fillId="4" borderId="5" xfId="0" applyFont="1" applyFill="1" applyBorder="1" applyProtection="1"/>
    <xf numFmtId="0" fontId="6" fillId="6" borderId="0" xfId="0" applyFont="1" applyFill="1" applyProtection="1"/>
    <xf numFmtId="0" fontId="39" fillId="5" borderId="0" xfId="0" applyFont="1" applyFill="1" applyProtection="1"/>
    <xf numFmtId="0" fontId="39" fillId="4" borderId="4" xfId="0" applyFont="1" applyFill="1" applyBorder="1" applyProtection="1"/>
    <xf numFmtId="0" fontId="39" fillId="4" borderId="0" xfId="0" applyFont="1" applyFill="1" applyBorder="1" applyProtection="1"/>
    <xf numFmtId="0" fontId="39" fillId="4" borderId="0" xfId="0" applyFont="1" applyFill="1" applyBorder="1" applyAlignment="1" applyProtection="1">
      <alignment horizontal="left"/>
    </xf>
    <xf numFmtId="0" fontId="40" fillId="4" borderId="0" xfId="0" applyFont="1" applyFill="1" applyBorder="1" applyAlignment="1" applyProtection="1">
      <alignment horizontal="center"/>
    </xf>
    <xf numFmtId="0" fontId="40" fillId="4" borderId="0" xfId="0" applyFont="1" applyFill="1" applyBorder="1" applyAlignment="1" applyProtection="1">
      <alignment horizontal="left"/>
    </xf>
    <xf numFmtId="171" fontId="40" fillId="4" borderId="0" xfId="0" applyNumberFormat="1" applyFont="1" applyFill="1" applyBorder="1" applyAlignment="1" applyProtection="1">
      <alignment horizontal="center"/>
    </xf>
    <xf numFmtId="0" fontId="39" fillId="4" borderId="5" xfId="0" applyFont="1" applyFill="1" applyBorder="1" applyProtection="1"/>
    <xf numFmtId="0" fontId="39" fillId="6" borderId="0" xfId="0" applyFont="1" applyFill="1" applyProtection="1"/>
    <xf numFmtId="0" fontId="9" fillId="5" borderId="0" xfId="0" applyFont="1" applyFill="1" applyProtection="1"/>
    <xf numFmtId="0" fontId="9" fillId="4" borderId="4" xfId="0" applyFont="1" applyFill="1" applyBorder="1" applyProtection="1"/>
    <xf numFmtId="0" fontId="34" fillId="5" borderId="0" xfId="0" applyFont="1" applyFill="1" applyBorder="1" applyProtection="1"/>
    <xf numFmtId="0" fontId="9" fillId="5" borderId="0" xfId="0" applyFont="1" applyFill="1" applyBorder="1" applyAlignment="1" applyProtection="1">
      <alignment horizontal="center"/>
    </xf>
    <xf numFmtId="0" fontId="9" fillId="5" borderId="0" xfId="0" applyFont="1" applyFill="1" applyBorder="1" applyAlignment="1" applyProtection="1">
      <alignment horizontal="left"/>
    </xf>
    <xf numFmtId="171" fontId="9" fillId="5" borderId="0" xfId="0" applyNumberFormat="1" applyFont="1" applyFill="1" applyBorder="1" applyAlignment="1" applyProtection="1">
      <alignment horizontal="center"/>
    </xf>
    <xf numFmtId="171" fontId="7" fillId="5" borderId="0" xfId="0" applyNumberFormat="1" applyFont="1" applyFill="1" applyBorder="1" applyAlignment="1" applyProtection="1">
      <alignment horizontal="center"/>
    </xf>
    <xf numFmtId="0" fontId="9" fillId="4" borderId="5" xfId="0" applyFont="1" applyFill="1" applyBorder="1" applyProtection="1"/>
    <xf numFmtId="0" fontId="9" fillId="6" borderId="0" xfId="0" applyFont="1" applyFill="1" applyProtection="1"/>
    <xf numFmtId="0" fontId="6" fillId="5" borderId="10" xfId="0" applyFont="1" applyFill="1" applyBorder="1" applyProtection="1"/>
    <xf numFmtId="0" fontId="41" fillId="5" borderId="11" xfId="0" applyFont="1" applyFill="1" applyBorder="1" applyProtection="1"/>
    <xf numFmtId="0" fontId="6" fillId="5" borderId="11" xfId="0" applyFont="1" applyFill="1" applyBorder="1" applyAlignment="1" applyProtection="1">
      <alignment horizontal="center"/>
    </xf>
    <xf numFmtId="0" fontId="6" fillId="5" borderId="11" xfId="0" applyFont="1" applyFill="1" applyBorder="1" applyAlignment="1" applyProtection="1">
      <alignment horizontal="left"/>
    </xf>
    <xf numFmtId="171" fontId="42" fillId="7" borderId="11" xfId="0" applyNumberFormat="1" applyFont="1" applyFill="1" applyBorder="1" applyAlignment="1" applyProtection="1">
      <alignment horizontal="center"/>
    </xf>
    <xf numFmtId="2" fontId="42" fillId="7" borderId="11" xfId="0" applyNumberFormat="1" applyFont="1" applyFill="1" applyBorder="1" applyAlignment="1" applyProtection="1">
      <alignment horizontal="center"/>
    </xf>
    <xf numFmtId="0" fontId="6" fillId="5" borderId="12" xfId="0" applyFont="1" applyFill="1" applyBorder="1" applyAlignment="1" applyProtection="1">
      <alignment horizontal="center"/>
    </xf>
    <xf numFmtId="0" fontId="6" fillId="5" borderId="13" xfId="0" applyFont="1" applyFill="1" applyBorder="1" applyProtection="1"/>
    <xf numFmtId="0" fontId="6" fillId="4" borderId="14" xfId="0" applyFont="1" applyFill="1" applyBorder="1" applyAlignment="1" applyProtection="1">
      <alignment horizontal="center"/>
      <protection locked="0"/>
    </xf>
    <xf numFmtId="0" fontId="6" fillId="4" borderId="14" xfId="0" applyFont="1" applyFill="1" applyBorder="1" applyAlignment="1" applyProtection="1">
      <alignment horizontal="left"/>
      <protection locked="0"/>
    </xf>
    <xf numFmtId="171" fontId="6" fillId="4" borderId="14" xfId="0" applyNumberFormat="1" applyFont="1" applyFill="1" applyBorder="1" applyAlignment="1" applyProtection="1">
      <alignment horizontal="center"/>
      <protection locked="0"/>
    </xf>
    <xf numFmtId="171" fontId="7" fillId="8" borderId="14" xfId="0" applyNumberFormat="1" applyFont="1" applyFill="1" applyBorder="1" applyAlignment="1" applyProtection="1">
      <alignment horizontal="center"/>
    </xf>
    <xf numFmtId="0" fontId="6" fillId="5" borderId="15" xfId="0" applyFont="1" applyFill="1" applyBorder="1" applyProtection="1"/>
    <xf numFmtId="0" fontId="6" fillId="5" borderId="14" xfId="0" applyFont="1" applyFill="1" applyBorder="1" applyAlignment="1" applyProtection="1">
      <alignment horizontal="left"/>
    </xf>
    <xf numFmtId="0" fontId="6" fillId="5" borderId="14" xfId="0" applyFont="1" applyFill="1" applyBorder="1" applyAlignment="1" applyProtection="1">
      <alignment horizontal="center"/>
    </xf>
    <xf numFmtId="171" fontId="6" fillId="5" borderId="14" xfId="0" applyNumberFormat="1" applyFont="1" applyFill="1" applyBorder="1" applyAlignment="1" applyProtection="1">
      <alignment horizontal="center"/>
    </xf>
    <xf numFmtId="0" fontId="6" fillId="4" borderId="6" xfId="0" applyFont="1" applyFill="1" applyBorder="1" applyProtection="1"/>
    <xf numFmtId="0" fontId="6" fillId="4" borderId="7" xfId="0" applyFont="1" applyFill="1" applyBorder="1" applyProtection="1"/>
    <xf numFmtId="0" fontId="6" fillId="4" borderId="7" xfId="0" applyFont="1" applyFill="1" applyBorder="1" applyAlignment="1" applyProtection="1">
      <alignment horizontal="left"/>
    </xf>
    <xf numFmtId="0" fontId="6" fillId="4" borderId="7" xfId="0" applyFont="1" applyFill="1" applyBorder="1" applyAlignment="1" applyProtection="1">
      <alignment horizontal="center"/>
    </xf>
    <xf numFmtId="2" fontId="9" fillId="4" borderId="7" xfId="0" applyNumberFormat="1" applyFont="1" applyFill="1" applyBorder="1" applyAlignment="1" applyProtection="1">
      <alignment horizontal="left"/>
    </xf>
    <xf numFmtId="164" fontId="9" fillId="4" borderId="7" xfId="0" applyNumberFormat="1" applyFont="1" applyFill="1" applyBorder="1" applyAlignment="1" applyProtection="1">
      <alignment horizontal="center"/>
    </xf>
    <xf numFmtId="0" fontId="6" fillId="4" borderId="8" xfId="0" applyFont="1" applyFill="1" applyBorder="1" applyProtection="1"/>
    <xf numFmtId="0" fontId="43" fillId="4" borderId="7" xfId="0" applyFont="1" applyFill="1" applyBorder="1" applyAlignment="1" applyProtection="1">
      <alignment horizontal="right"/>
    </xf>
    <xf numFmtId="0" fontId="35" fillId="6" borderId="0" xfId="0" applyFont="1" applyFill="1" applyAlignment="1" applyProtection="1">
      <alignment horizontal="left"/>
    </xf>
    <xf numFmtId="0" fontId="35" fillId="6" borderId="0" xfId="0" applyFont="1" applyFill="1" applyAlignment="1" applyProtection="1">
      <alignment horizontal="center"/>
    </xf>
    <xf numFmtId="171" fontId="35" fillId="6" borderId="0" xfId="0" applyNumberFormat="1" applyFont="1" applyFill="1" applyAlignment="1" applyProtection="1">
      <alignment horizontal="center"/>
    </xf>
    <xf numFmtId="0" fontId="30" fillId="4" borderId="0" xfId="0" applyFont="1" applyFill="1" applyBorder="1" applyProtection="1"/>
    <xf numFmtId="0" fontId="29" fillId="4" borderId="0" xfId="0" applyFont="1" applyFill="1" applyBorder="1" applyProtection="1"/>
    <xf numFmtId="0" fontId="27" fillId="4" borderId="0" xfId="0" applyFont="1" applyFill="1" applyBorder="1" applyAlignment="1" applyProtection="1">
      <alignment horizontal="center"/>
    </xf>
    <xf numFmtId="0" fontId="20" fillId="4" borderId="0" xfId="0" applyFont="1" applyFill="1" applyBorder="1" applyProtection="1"/>
    <xf numFmtId="0" fontId="30" fillId="5" borderId="0" xfId="0" applyFont="1" applyFill="1" applyBorder="1" applyProtection="1"/>
    <xf numFmtId="0" fontId="20" fillId="5" borderId="0" xfId="0" applyFont="1" applyFill="1" applyBorder="1" applyProtection="1"/>
    <xf numFmtId="0" fontId="11" fillId="5" borderId="0" xfId="0" applyFont="1" applyFill="1" applyBorder="1" applyAlignment="1" applyProtection="1"/>
    <xf numFmtId="164" fontId="11" fillId="5" borderId="0" xfId="0" applyNumberFormat="1" applyFont="1" applyFill="1" applyBorder="1" applyAlignment="1" applyProtection="1">
      <alignment horizontal="center"/>
    </xf>
    <xf numFmtId="164" fontId="11" fillId="5" borderId="0" xfId="0" applyNumberFormat="1" applyFont="1" applyFill="1" applyBorder="1" applyProtection="1"/>
    <xf numFmtId="0" fontId="23" fillId="5" borderId="0" xfId="0" applyFont="1" applyFill="1" applyBorder="1" applyProtection="1"/>
    <xf numFmtId="4" fontId="11" fillId="5" borderId="0" xfId="0" applyNumberFormat="1" applyFont="1" applyFill="1" applyBorder="1" applyProtection="1"/>
    <xf numFmtId="2" fontId="11" fillId="5" borderId="0" xfId="0" applyNumberFormat="1" applyFont="1" applyFill="1" applyBorder="1" applyAlignment="1" applyProtection="1">
      <alignment horizontal="center"/>
    </xf>
    <xf numFmtId="4" fontId="23" fillId="5" borderId="0" xfId="0" applyNumberFormat="1" applyFont="1" applyFill="1" applyBorder="1" applyProtection="1"/>
    <xf numFmtId="0" fontId="14" fillId="5" borderId="0" xfId="0" applyFont="1" applyFill="1" applyBorder="1" applyProtection="1"/>
    <xf numFmtId="0" fontId="19" fillId="5" borderId="0" xfId="0" applyFont="1" applyFill="1" applyBorder="1" applyProtection="1"/>
    <xf numFmtId="0" fontId="11" fillId="5" borderId="0" xfId="0" applyNumberFormat="1" applyFont="1" applyFill="1" applyBorder="1" applyProtection="1"/>
    <xf numFmtId="0" fontId="13" fillId="5" borderId="0" xfId="0" applyFont="1" applyFill="1" applyBorder="1" applyAlignment="1" applyProtection="1">
      <alignment horizontal="center"/>
    </xf>
    <xf numFmtId="0" fontId="11" fillId="5" borderId="0" xfId="0" applyFont="1" applyFill="1" applyProtection="1"/>
    <xf numFmtId="171" fontId="11" fillId="5" borderId="0" xfId="0" applyNumberFormat="1" applyFont="1" applyFill="1" applyBorder="1" applyAlignment="1" applyProtection="1">
      <alignment horizontal="center"/>
    </xf>
    <xf numFmtId="171" fontId="11" fillId="5" borderId="0" xfId="0" applyNumberFormat="1" applyFont="1" applyFill="1" applyBorder="1" applyProtection="1"/>
    <xf numFmtId="0" fontId="11" fillId="5" borderId="0" xfId="0" applyNumberFormat="1" applyFont="1" applyFill="1" applyBorder="1" applyAlignment="1" applyProtection="1"/>
    <xf numFmtId="2" fontId="11" fillId="5" borderId="0" xfId="0" applyNumberFormat="1" applyFont="1" applyFill="1" applyBorder="1" applyProtection="1"/>
    <xf numFmtId="0" fontId="27" fillId="5" borderId="0" xfId="0" applyFont="1" applyFill="1" applyBorder="1" applyProtection="1"/>
    <xf numFmtId="0" fontId="27" fillId="5" borderId="0" xfId="0" applyNumberFormat="1" applyFont="1" applyFill="1" applyBorder="1" applyAlignment="1" applyProtection="1">
      <alignment horizontal="center"/>
    </xf>
    <xf numFmtId="171" fontId="27" fillId="5" borderId="0" xfId="0" applyNumberFormat="1" applyFont="1" applyFill="1" applyBorder="1" applyAlignment="1" applyProtection="1">
      <alignment horizontal="center"/>
    </xf>
    <xf numFmtId="171" fontId="27" fillId="5" borderId="0" xfId="0" applyNumberFormat="1" applyFont="1" applyFill="1" applyBorder="1" applyProtection="1"/>
    <xf numFmtId="164" fontId="27" fillId="5" borderId="0" xfId="0" applyNumberFormat="1" applyFont="1" applyFill="1" applyBorder="1" applyProtection="1"/>
    <xf numFmtId="0" fontId="27" fillId="5" borderId="0" xfId="0" applyNumberFormat="1" applyFont="1" applyFill="1" applyBorder="1" applyProtection="1"/>
    <xf numFmtId="1" fontId="27" fillId="5" borderId="0" xfId="0" applyNumberFormat="1" applyFont="1" applyFill="1" applyBorder="1" applyProtection="1"/>
    <xf numFmtId="172" fontId="12" fillId="5" borderId="0" xfId="0" applyNumberFormat="1" applyFont="1" applyFill="1" applyBorder="1" applyAlignment="1" applyProtection="1">
      <alignment horizontal="left"/>
    </xf>
    <xf numFmtId="0" fontId="11" fillId="5" borderId="0" xfId="0" applyNumberFormat="1" applyFont="1" applyFill="1" applyProtection="1"/>
    <xf numFmtId="164" fontId="11" fillId="5" borderId="0" xfId="0" applyNumberFormat="1" applyFont="1" applyFill="1" applyProtection="1"/>
    <xf numFmtId="171" fontId="11" fillId="5" borderId="0" xfId="0" applyNumberFormat="1" applyFont="1" applyFill="1" applyAlignment="1" applyProtection="1">
      <alignment horizontal="center"/>
    </xf>
    <xf numFmtId="0" fontId="11" fillId="5" borderId="0" xfId="0" applyNumberFormat="1" applyFont="1" applyFill="1" applyAlignment="1" applyProtection="1">
      <alignment horizontal="center"/>
    </xf>
    <xf numFmtId="171" fontId="11" fillId="5" borderId="0" xfId="0" applyNumberFormat="1" applyFont="1" applyFill="1" applyProtection="1"/>
    <xf numFmtId="1" fontId="11" fillId="5" borderId="0" xfId="0" applyNumberFormat="1" applyFont="1" applyFill="1" applyProtection="1"/>
    <xf numFmtId="0" fontId="21" fillId="5" borderId="0" xfId="0" applyFont="1" applyFill="1" applyBorder="1" applyAlignment="1" applyProtection="1">
      <alignment horizontal="center"/>
    </xf>
    <xf numFmtId="1" fontId="21" fillId="5" borderId="0" xfId="0" applyNumberFormat="1" applyFont="1" applyFill="1" applyBorder="1" applyAlignment="1" applyProtection="1">
      <alignment horizontal="center"/>
    </xf>
    <xf numFmtId="167" fontId="11" fillId="5" borderId="0" xfId="0" applyNumberFormat="1" applyFont="1" applyFill="1" applyBorder="1" applyAlignment="1" applyProtection="1">
      <alignment horizontal="center"/>
    </xf>
    <xf numFmtId="0" fontId="21" fillId="5" borderId="0" xfId="0" applyFont="1" applyFill="1" applyBorder="1" applyAlignment="1" applyProtection="1">
      <alignment horizontal="left"/>
    </xf>
    <xf numFmtId="167" fontId="13" fillId="5" borderId="0" xfId="0" applyNumberFormat="1" applyFont="1" applyFill="1" applyBorder="1" applyAlignment="1" applyProtection="1">
      <alignment horizontal="center"/>
    </xf>
    <xf numFmtId="0" fontId="26" fillId="5" borderId="0" xfId="0" applyFont="1" applyFill="1" applyBorder="1" applyAlignment="1" applyProtection="1">
      <alignment horizontal="center"/>
    </xf>
    <xf numFmtId="1" fontId="26" fillId="5" borderId="0" xfId="0" applyNumberFormat="1" applyFont="1" applyFill="1" applyBorder="1" applyAlignment="1" applyProtection="1">
      <alignment horizontal="center"/>
    </xf>
    <xf numFmtId="167" fontId="23" fillId="5" borderId="0" xfId="3" applyNumberFormat="1" applyFont="1" applyFill="1" applyBorder="1" applyProtection="1"/>
    <xf numFmtId="167" fontId="11" fillId="5" borderId="0" xfId="3" applyNumberFormat="1" applyFont="1" applyFill="1" applyBorder="1" applyProtection="1"/>
    <xf numFmtId="171" fontId="11" fillId="5" borderId="0" xfId="3" applyNumberFormat="1" applyFont="1" applyFill="1" applyBorder="1" applyAlignment="1" applyProtection="1">
      <alignment horizontal="center"/>
    </xf>
    <xf numFmtId="167" fontId="11" fillId="5" borderId="0" xfId="3" applyNumberFormat="1" applyFont="1" applyFill="1" applyBorder="1" applyAlignment="1" applyProtection="1"/>
    <xf numFmtId="171" fontId="13" fillId="5" borderId="0" xfId="0" applyNumberFormat="1" applyFont="1" applyFill="1" applyBorder="1" applyAlignment="1" applyProtection="1">
      <alignment horizontal="center"/>
    </xf>
    <xf numFmtId="1" fontId="13" fillId="5" borderId="0" xfId="0" applyNumberFormat="1" applyFont="1" applyFill="1" applyBorder="1" applyAlignment="1" applyProtection="1">
      <alignment horizontal="center"/>
    </xf>
    <xf numFmtId="0" fontId="12" fillId="5" borderId="0" xfId="0" quotePrefix="1" applyFont="1" applyFill="1" applyBorder="1" applyAlignment="1" applyProtection="1">
      <alignment horizontal="right"/>
    </xf>
    <xf numFmtId="49" fontId="11" fillId="5" borderId="0" xfId="0" applyNumberFormat="1" applyFont="1" applyFill="1" applyBorder="1" applyAlignment="1" applyProtection="1">
      <alignment horizontal="left"/>
    </xf>
    <xf numFmtId="1" fontId="11" fillId="5" borderId="0" xfId="0" applyNumberFormat="1" applyFont="1" applyFill="1" applyBorder="1" applyProtection="1">
      <protection locked="0"/>
    </xf>
    <xf numFmtId="1" fontId="11" fillId="5" borderId="0" xfId="0" applyNumberFormat="1" applyFont="1" applyFill="1" applyBorder="1" applyAlignment="1" applyProtection="1">
      <alignment horizontal="left"/>
      <protection locked="0"/>
    </xf>
    <xf numFmtId="0" fontId="11" fillId="4" borderId="2" xfId="0" applyFont="1" applyFill="1" applyBorder="1" applyAlignment="1" applyProtection="1">
      <alignment horizontal="center"/>
    </xf>
    <xf numFmtId="0" fontId="20" fillId="4" borderId="4" xfId="0" applyFont="1" applyFill="1" applyBorder="1" applyProtection="1"/>
    <xf numFmtId="0" fontId="20" fillId="4" borderId="0" xfId="0" applyFont="1" applyFill="1" applyBorder="1" applyAlignment="1" applyProtection="1">
      <alignment horizontal="center"/>
    </xf>
    <xf numFmtId="0" fontId="20" fillId="4" borderId="5" xfId="0" applyFont="1" applyFill="1" applyBorder="1" applyProtection="1"/>
    <xf numFmtId="0" fontId="16" fillId="4" borderId="4" xfId="0" applyFont="1" applyFill="1" applyBorder="1" applyProtection="1"/>
    <xf numFmtId="0" fontId="16" fillId="4" borderId="5" xfId="0" applyFont="1" applyFill="1" applyBorder="1" applyProtection="1"/>
    <xf numFmtId="164" fontId="11" fillId="4" borderId="0" xfId="0" applyNumberFormat="1" applyFont="1" applyFill="1" applyBorder="1" applyAlignment="1" applyProtection="1">
      <alignment horizontal="center"/>
    </xf>
    <xf numFmtId="0" fontId="14" fillId="4" borderId="4" xfId="0" applyFont="1" applyFill="1" applyBorder="1" applyProtection="1"/>
    <xf numFmtId="0" fontId="14" fillId="4" borderId="5" xfId="0" applyFont="1" applyFill="1" applyBorder="1" applyProtection="1"/>
    <xf numFmtId="0" fontId="14" fillId="4" borderId="0" xfId="0" applyNumberFormat="1" applyFont="1" applyFill="1" applyBorder="1" applyAlignment="1" applyProtection="1">
      <alignment horizontal="left"/>
    </xf>
    <xf numFmtId="171" fontId="11" fillId="4" borderId="0" xfId="0" applyNumberFormat="1" applyFont="1" applyFill="1" applyBorder="1" applyAlignment="1" applyProtection="1">
      <alignment horizontal="center"/>
    </xf>
    <xf numFmtId="0" fontId="12" fillId="4" borderId="0" xfId="0" applyFont="1" applyFill="1" applyBorder="1" applyAlignment="1" applyProtection="1">
      <alignment horizontal="center"/>
    </xf>
    <xf numFmtId="0" fontId="12" fillId="4" borderId="0" xfId="0" applyFont="1" applyFill="1" applyBorder="1" applyAlignment="1" applyProtection="1">
      <alignment horizontal="right"/>
    </xf>
    <xf numFmtId="0" fontId="14" fillId="4" borderId="7" xfId="0" applyNumberFormat="1" applyFont="1" applyFill="1" applyBorder="1" applyAlignment="1" applyProtection="1">
      <alignment horizontal="left"/>
    </xf>
    <xf numFmtId="0" fontId="11" fillId="4" borderId="7" xfId="0" applyFont="1" applyFill="1" applyBorder="1" applyAlignment="1" applyProtection="1">
      <alignment horizontal="center"/>
    </xf>
    <xf numFmtId="171" fontId="11" fillId="4" borderId="7" xfId="0" applyNumberFormat="1" applyFont="1" applyFill="1" applyBorder="1" applyAlignment="1" applyProtection="1">
      <alignment horizontal="center"/>
    </xf>
    <xf numFmtId="0" fontId="12" fillId="4" borderId="7" xfId="0" applyFont="1" applyFill="1" applyBorder="1" applyAlignment="1" applyProtection="1">
      <alignment horizontal="center"/>
    </xf>
    <xf numFmtId="0" fontId="32" fillId="4" borderId="7" xfId="0" applyFont="1" applyFill="1" applyBorder="1" applyAlignment="1" applyProtection="1">
      <alignment horizontal="right"/>
    </xf>
    <xf numFmtId="0" fontId="14" fillId="4" borderId="2" xfId="0" applyNumberFormat="1" applyFont="1" applyFill="1" applyBorder="1" applyAlignment="1" applyProtection="1">
      <alignment horizontal="left"/>
    </xf>
    <xf numFmtId="171" fontId="11" fillId="4" borderId="2" xfId="0" applyNumberFormat="1" applyFont="1" applyFill="1" applyBorder="1" applyAlignment="1" applyProtection="1">
      <alignment horizontal="center"/>
    </xf>
    <xf numFmtId="0" fontId="12" fillId="4" borderId="2" xfId="0" applyFont="1" applyFill="1" applyBorder="1" applyAlignment="1" applyProtection="1">
      <alignment horizontal="center"/>
    </xf>
    <xf numFmtId="0" fontId="12" fillId="4" borderId="2" xfId="0" applyFont="1" applyFill="1" applyBorder="1" applyAlignment="1" applyProtection="1">
      <alignment horizontal="right"/>
    </xf>
    <xf numFmtId="167" fontId="11" fillId="4" borderId="0" xfId="3" applyNumberFormat="1" applyFont="1" applyFill="1" applyBorder="1" applyAlignment="1" applyProtection="1">
      <alignment horizontal="right"/>
    </xf>
    <xf numFmtId="0" fontId="21" fillId="4" borderId="6" xfId="0" applyFont="1" applyFill="1" applyBorder="1" applyProtection="1"/>
    <xf numFmtId="0" fontId="21" fillId="4" borderId="7" xfId="0" applyFont="1" applyFill="1" applyBorder="1" applyProtection="1"/>
    <xf numFmtId="0" fontId="21" fillId="4" borderId="7" xfId="0" applyFont="1" applyFill="1" applyBorder="1" applyAlignment="1" applyProtection="1">
      <alignment horizontal="center"/>
    </xf>
    <xf numFmtId="0" fontId="21" fillId="4" borderId="8" xfId="0" applyFont="1" applyFill="1" applyBorder="1" applyProtection="1"/>
    <xf numFmtId="0" fontId="11" fillId="5" borderId="11" xfId="0" applyFont="1" applyFill="1" applyBorder="1" applyProtection="1"/>
    <xf numFmtId="0" fontId="14" fillId="5" borderId="11" xfId="0" applyFont="1" applyFill="1" applyBorder="1" applyProtection="1"/>
    <xf numFmtId="167" fontId="14" fillId="5" borderId="11" xfId="0" quotePrefix="1" applyNumberFormat="1" applyFont="1" applyFill="1" applyBorder="1" applyAlignment="1" applyProtection="1">
      <alignment horizontal="center"/>
    </xf>
    <xf numFmtId="0" fontId="14" fillId="5" borderId="12" xfId="0" quotePrefix="1" applyNumberFormat="1" applyFont="1" applyFill="1" applyBorder="1" applyAlignment="1" applyProtection="1">
      <alignment horizontal="center"/>
    </xf>
    <xf numFmtId="0" fontId="13" fillId="5" borderId="14" xfId="0" applyFont="1" applyFill="1" applyBorder="1" applyAlignment="1" applyProtection="1">
      <alignment horizontal="center"/>
    </xf>
    <xf numFmtId="167" fontId="11" fillId="5" borderId="14" xfId="3" applyNumberFormat="1" applyFont="1" applyFill="1" applyBorder="1" applyProtection="1"/>
    <xf numFmtId="0" fontId="14" fillId="5" borderId="15" xfId="0" quotePrefix="1" applyFont="1" applyFill="1" applyBorder="1" applyAlignment="1" applyProtection="1">
      <alignment horizontal="center"/>
    </xf>
    <xf numFmtId="1" fontId="13" fillId="5" borderId="14" xfId="0" applyNumberFormat="1" applyFont="1" applyFill="1" applyBorder="1" applyProtection="1"/>
    <xf numFmtId="49" fontId="11" fillId="5" borderId="14" xfId="0" applyNumberFormat="1" applyFont="1" applyFill="1" applyBorder="1" applyProtection="1">
      <protection locked="0"/>
    </xf>
    <xf numFmtId="0" fontId="11" fillId="5" borderId="14" xfId="0" quotePrefix="1" applyFont="1" applyFill="1" applyBorder="1" applyAlignment="1" applyProtection="1">
      <alignment horizontal="left"/>
    </xf>
    <xf numFmtId="0" fontId="14" fillId="5" borderId="14" xfId="0" applyFont="1" applyFill="1" applyBorder="1" applyProtection="1"/>
    <xf numFmtId="167" fontId="14" fillId="5" borderId="14" xfId="0" quotePrefix="1" applyNumberFormat="1" applyFont="1" applyFill="1" applyBorder="1" applyAlignment="1" applyProtection="1">
      <alignment horizontal="center"/>
    </xf>
    <xf numFmtId="0" fontId="12" fillId="5" borderId="14" xfId="0" applyFont="1" applyFill="1" applyBorder="1" applyProtection="1"/>
    <xf numFmtId="0" fontId="12" fillId="5" borderId="15" xfId="0" quotePrefix="1" applyFont="1" applyFill="1" applyBorder="1" applyAlignment="1" applyProtection="1">
      <alignment horizontal="center"/>
    </xf>
    <xf numFmtId="0" fontId="14" fillId="5" borderId="15" xfId="0" quotePrefix="1" applyNumberFormat="1" applyFont="1" applyFill="1" applyBorder="1" applyAlignment="1" applyProtection="1">
      <alignment horizontal="center"/>
    </xf>
    <xf numFmtId="0" fontId="11" fillId="5" borderId="15" xfId="0" applyFont="1" applyFill="1" applyBorder="1" applyProtection="1"/>
    <xf numFmtId="0" fontId="14" fillId="5" borderId="14" xfId="0" quotePrefix="1" applyNumberFormat="1" applyFont="1" applyFill="1" applyBorder="1" applyAlignment="1" applyProtection="1">
      <alignment horizontal="center"/>
    </xf>
    <xf numFmtId="167" fontId="13" fillId="5" borderId="14" xfId="3" applyNumberFormat="1" applyFont="1" applyFill="1" applyBorder="1" applyAlignment="1" applyProtection="1">
      <alignment horizontal="right"/>
    </xf>
    <xf numFmtId="1" fontId="13" fillId="5" borderId="15" xfId="3" applyNumberFormat="1" applyFont="1" applyFill="1" applyBorder="1" applyAlignment="1" applyProtection="1">
      <alignment horizontal="right"/>
    </xf>
    <xf numFmtId="1" fontId="6" fillId="5" borderId="14" xfId="0" applyNumberFormat="1" applyFont="1" applyFill="1" applyBorder="1" applyProtection="1"/>
    <xf numFmtId="165" fontId="11" fillId="5" borderId="15" xfId="3" applyNumberFormat="1" applyFont="1" applyFill="1" applyBorder="1" applyProtection="1"/>
    <xf numFmtId="1" fontId="12" fillId="5" borderId="14" xfId="0" applyNumberFormat="1" applyFont="1" applyFill="1" applyBorder="1" applyProtection="1"/>
    <xf numFmtId="167" fontId="12" fillId="5" borderId="14" xfId="3" applyNumberFormat="1" applyFont="1" applyFill="1" applyBorder="1" applyProtection="1"/>
    <xf numFmtId="165" fontId="12" fillId="5" borderId="15" xfId="3" applyNumberFormat="1" applyFont="1" applyFill="1" applyBorder="1" applyProtection="1"/>
    <xf numFmtId="167" fontId="11" fillId="5" borderId="14" xfId="0" applyNumberFormat="1" applyFont="1" applyFill="1" applyBorder="1" applyProtection="1"/>
    <xf numFmtId="167" fontId="14" fillId="5" borderId="14" xfId="0" quotePrefix="1" applyNumberFormat="1" applyFont="1" applyFill="1" applyBorder="1" applyAlignment="1" applyProtection="1">
      <alignment horizontal="right"/>
    </xf>
    <xf numFmtId="0" fontId="12" fillId="5" borderId="13" xfId="0" applyFont="1" applyFill="1" applyBorder="1" applyProtection="1"/>
    <xf numFmtId="1" fontId="14" fillId="5" borderId="14" xfId="0" applyNumberFormat="1" applyFont="1" applyFill="1" applyBorder="1" applyProtection="1"/>
    <xf numFmtId="165" fontId="11" fillId="5" borderId="15" xfId="3" applyNumberFormat="1" applyFont="1" applyFill="1" applyBorder="1" applyAlignment="1" applyProtection="1">
      <alignment horizontal="left"/>
    </xf>
    <xf numFmtId="1" fontId="12" fillId="5" borderId="14" xfId="0" applyNumberFormat="1" applyFont="1" applyFill="1" applyBorder="1" applyAlignment="1" applyProtection="1">
      <alignment horizontal="left"/>
    </xf>
    <xf numFmtId="164" fontId="14" fillId="5" borderId="14" xfId="0" applyNumberFormat="1" applyFont="1" applyFill="1" applyBorder="1" applyAlignment="1" applyProtection="1">
      <alignment horizontal="center"/>
    </xf>
    <xf numFmtId="164" fontId="12" fillId="5" borderId="14" xfId="0" applyNumberFormat="1" applyFont="1" applyFill="1" applyBorder="1" applyAlignment="1" applyProtection="1">
      <alignment horizontal="center"/>
    </xf>
    <xf numFmtId="167" fontId="11" fillId="5" borderId="14" xfId="3" applyNumberFormat="1" applyFont="1" applyFill="1" applyBorder="1" applyAlignment="1" applyProtection="1">
      <alignment horizontal="right"/>
    </xf>
    <xf numFmtId="0" fontId="12" fillId="5" borderId="14" xfId="0" applyFont="1" applyFill="1" applyBorder="1" applyAlignment="1" applyProtection="1">
      <alignment horizontal="left"/>
    </xf>
    <xf numFmtId="0" fontId="13" fillId="5" borderId="14" xfId="0" applyFont="1" applyFill="1" applyBorder="1" applyAlignment="1" applyProtection="1">
      <alignment horizontal="right"/>
    </xf>
    <xf numFmtId="164" fontId="11" fillId="5" borderId="14" xfId="0" applyNumberFormat="1" applyFont="1" applyFill="1" applyBorder="1" applyProtection="1"/>
    <xf numFmtId="164" fontId="12" fillId="5" borderId="14" xfId="0" applyNumberFormat="1" applyFont="1" applyFill="1" applyBorder="1" applyProtection="1"/>
    <xf numFmtId="0" fontId="14" fillId="5" borderId="17" xfId="0" applyFont="1" applyFill="1" applyBorder="1" applyProtection="1"/>
    <xf numFmtId="164" fontId="14" fillId="5" borderId="17" xfId="0" applyNumberFormat="1" applyFont="1" applyFill="1" applyBorder="1" applyAlignment="1" applyProtection="1">
      <alignment horizontal="center"/>
    </xf>
    <xf numFmtId="0" fontId="13" fillId="5" borderId="11" xfId="0" applyFont="1" applyFill="1" applyBorder="1" applyAlignment="1" applyProtection="1">
      <alignment horizontal="left"/>
    </xf>
    <xf numFmtId="0" fontId="13" fillId="5" borderId="11" xfId="0" applyFont="1" applyFill="1" applyBorder="1" applyAlignment="1" applyProtection="1">
      <alignment horizontal="center"/>
    </xf>
    <xf numFmtId="164" fontId="11" fillId="5" borderId="11" xfId="0" applyNumberFormat="1" applyFont="1" applyFill="1" applyBorder="1" applyProtection="1"/>
    <xf numFmtId="0" fontId="11" fillId="5" borderId="12" xfId="0" applyFont="1" applyFill="1" applyBorder="1" applyProtection="1"/>
    <xf numFmtId="0" fontId="13" fillId="5" borderId="14" xfId="0" applyFont="1" applyFill="1" applyBorder="1" applyAlignment="1" applyProtection="1">
      <alignment horizontal="left"/>
    </xf>
    <xf numFmtId="0" fontId="11" fillId="5" borderId="14" xfId="0" applyFont="1" applyFill="1" applyBorder="1" applyAlignment="1" applyProtection="1">
      <alignment horizontal="left"/>
      <protection locked="0"/>
    </xf>
    <xf numFmtId="0" fontId="13" fillId="5" borderId="14" xfId="0" applyFont="1" applyFill="1" applyBorder="1" applyAlignment="1" applyProtection="1"/>
    <xf numFmtId="164" fontId="11" fillId="5" borderId="14" xfId="0" applyNumberFormat="1" applyFont="1" applyFill="1" applyBorder="1" applyAlignment="1" applyProtection="1">
      <alignment horizontal="center"/>
    </xf>
    <xf numFmtId="164" fontId="13" fillId="5" borderId="14" xfId="0" applyNumberFormat="1" applyFont="1" applyFill="1" applyBorder="1" applyAlignment="1" applyProtection="1">
      <alignment horizontal="center"/>
    </xf>
    <xf numFmtId="0" fontId="13" fillId="5" borderId="14" xfId="0" applyFont="1" applyFill="1" applyBorder="1" applyProtection="1"/>
    <xf numFmtId="171" fontId="11" fillId="5" borderId="14" xfId="0" applyNumberFormat="1" applyFont="1" applyFill="1" applyBorder="1" applyAlignment="1" applyProtection="1">
      <alignment horizontal="center"/>
    </xf>
    <xf numFmtId="0" fontId="12" fillId="5" borderId="14" xfId="0" applyFont="1" applyFill="1" applyBorder="1" applyAlignment="1" applyProtection="1">
      <alignment horizontal="center"/>
    </xf>
    <xf numFmtId="0" fontId="12" fillId="5" borderId="15" xfId="0" applyFont="1" applyFill="1" applyBorder="1" applyAlignment="1" applyProtection="1">
      <alignment horizontal="right"/>
    </xf>
    <xf numFmtId="0" fontId="14" fillId="5" borderId="13" xfId="0" applyFont="1" applyFill="1" applyBorder="1" applyProtection="1"/>
    <xf numFmtId="171" fontId="14" fillId="5" borderId="14" xfId="0" applyNumberFormat="1" applyFont="1" applyFill="1" applyBorder="1" applyAlignment="1" applyProtection="1">
      <alignment horizontal="center"/>
    </xf>
    <xf numFmtId="0" fontId="14" fillId="5" borderId="14" xfId="0" applyFont="1" applyFill="1" applyBorder="1" applyAlignment="1" applyProtection="1">
      <alignment horizontal="center"/>
    </xf>
    <xf numFmtId="0" fontId="14" fillId="5" borderId="15" xfId="0" applyFont="1" applyFill="1" applyBorder="1" applyAlignment="1" applyProtection="1">
      <alignment horizontal="right"/>
    </xf>
    <xf numFmtId="0" fontId="14" fillId="5" borderId="14" xfId="0" applyNumberFormat="1" applyFont="1" applyFill="1" applyBorder="1" applyAlignment="1" applyProtection="1">
      <alignment horizontal="left"/>
    </xf>
    <xf numFmtId="0" fontId="14" fillId="5" borderId="17" xfId="0" applyNumberFormat="1" applyFont="1" applyFill="1" applyBorder="1" applyAlignment="1" applyProtection="1">
      <alignment horizontal="left"/>
    </xf>
    <xf numFmtId="0" fontId="11" fillId="5" borderId="17" xfId="0" applyFont="1" applyFill="1" applyBorder="1" applyAlignment="1" applyProtection="1">
      <alignment horizontal="center"/>
    </xf>
    <xf numFmtId="171" fontId="11" fillId="5" borderId="17" xfId="0" applyNumberFormat="1" applyFont="1" applyFill="1" applyBorder="1" applyAlignment="1" applyProtection="1">
      <alignment horizontal="center"/>
    </xf>
    <xf numFmtId="0" fontId="12" fillId="5" borderId="17" xfId="0" applyFont="1" applyFill="1" applyBorder="1" applyAlignment="1" applyProtection="1">
      <alignment horizontal="center"/>
    </xf>
    <xf numFmtId="0" fontId="12" fillId="5" borderId="18" xfId="0" applyFont="1" applyFill="1" applyBorder="1" applyAlignment="1" applyProtection="1">
      <alignment horizontal="right"/>
    </xf>
    <xf numFmtId="0" fontId="34" fillId="4" borderId="0" xfId="0" applyNumberFormat="1" applyFont="1" applyFill="1" applyBorder="1" applyAlignment="1" applyProtection="1">
      <alignment horizontal="center"/>
    </xf>
    <xf numFmtId="0" fontId="41" fillId="5" borderId="14" xfId="0" applyFont="1" applyFill="1" applyBorder="1" applyAlignment="1" applyProtection="1">
      <alignment horizontal="left"/>
    </xf>
    <xf numFmtId="0" fontId="41" fillId="5" borderId="14" xfId="0" applyFont="1" applyFill="1" applyBorder="1" applyProtection="1"/>
    <xf numFmtId="1" fontId="41" fillId="5" borderId="14" xfId="0" applyNumberFormat="1" applyFont="1" applyFill="1" applyBorder="1" applyProtection="1"/>
    <xf numFmtId="0" fontId="6" fillId="4" borderId="1" xfId="0" applyFont="1" applyFill="1" applyBorder="1" applyProtection="1"/>
    <xf numFmtId="0" fontId="6" fillId="4" borderId="2" xfId="0" applyFont="1" applyFill="1" applyBorder="1" applyProtection="1"/>
    <xf numFmtId="0" fontId="6" fillId="4" borderId="2" xfId="0" applyNumberFormat="1" applyFont="1" applyFill="1" applyBorder="1" applyProtection="1"/>
    <xf numFmtId="0" fontId="6" fillId="4" borderId="3" xfId="0" applyFont="1" applyFill="1" applyBorder="1" applyProtection="1"/>
    <xf numFmtId="0" fontId="6" fillId="4" borderId="0" xfId="0" applyNumberFormat="1" applyFont="1" applyFill="1" applyBorder="1" applyProtection="1"/>
    <xf numFmtId="0" fontId="29" fillId="4" borderId="4" xfId="0" applyFont="1" applyFill="1" applyBorder="1" applyProtection="1"/>
    <xf numFmtId="0" fontId="23" fillId="4" borderId="0" xfId="0" applyFont="1" applyFill="1" applyBorder="1" applyProtection="1"/>
    <xf numFmtId="0" fontId="30" fillId="4" borderId="5" xfId="0" applyFont="1" applyFill="1" applyBorder="1" applyProtection="1"/>
    <xf numFmtId="0" fontId="19" fillId="4" borderId="4" xfId="0" applyFont="1" applyFill="1" applyBorder="1" applyProtection="1"/>
    <xf numFmtId="0" fontId="9" fillId="4" borderId="0" xfId="0" applyFont="1" applyFill="1" applyBorder="1" applyAlignment="1" applyProtection="1">
      <alignment horizontal="right"/>
    </xf>
    <xf numFmtId="0" fontId="8" fillId="4" borderId="0" xfId="0" applyFont="1" applyFill="1" applyBorder="1" applyAlignment="1" applyProtection="1">
      <alignment horizontal="right"/>
    </xf>
    <xf numFmtId="0" fontId="41" fillId="4" borderId="0" xfId="0" applyFont="1" applyFill="1" applyBorder="1" applyAlignment="1" applyProtection="1">
      <alignment horizontal="left"/>
    </xf>
    <xf numFmtId="0" fontId="8" fillId="4" borderId="4" xfId="0" applyFont="1" applyFill="1" applyBorder="1" applyAlignment="1" applyProtection="1">
      <alignment horizontal="right"/>
    </xf>
    <xf numFmtId="0" fontId="9" fillId="4" borderId="0" xfId="0" applyFont="1" applyFill="1" applyBorder="1" applyAlignment="1" applyProtection="1">
      <alignment horizontal="left"/>
    </xf>
    <xf numFmtId="0" fontId="22" fillId="4" borderId="4" xfId="0" applyFont="1" applyFill="1" applyBorder="1" applyProtection="1"/>
    <xf numFmtId="0" fontId="22" fillId="4" borderId="0" xfId="0" applyFont="1" applyFill="1" applyBorder="1" applyProtection="1"/>
    <xf numFmtId="0" fontId="25" fillId="4" borderId="0" xfId="0" applyNumberFormat="1" applyFont="1" applyFill="1" applyBorder="1" applyAlignment="1" applyProtection="1">
      <alignment horizontal="right"/>
    </xf>
    <xf numFmtId="0" fontId="23" fillId="4" borderId="5" xfId="0" applyFont="1" applyFill="1" applyBorder="1" applyProtection="1"/>
    <xf numFmtId="0" fontId="8" fillId="5" borderId="0" xfId="0" applyFont="1" applyFill="1" applyBorder="1" applyAlignment="1" applyProtection="1">
      <alignment horizontal="right"/>
    </xf>
    <xf numFmtId="0" fontId="6" fillId="5" borderId="0" xfId="0" applyFont="1" applyFill="1" applyBorder="1" applyProtection="1"/>
    <xf numFmtId="0" fontId="6" fillId="5" borderId="11" xfId="0" applyFont="1" applyFill="1" applyBorder="1" applyProtection="1"/>
    <xf numFmtId="164" fontId="6" fillId="5" borderId="11" xfId="0" applyNumberFormat="1" applyFont="1" applyFill="1" applyBorder="1" applyProtection="1"/>
    <xf numFmtId="0" fontId="6" fillId="5" borderId="12" xfId="0" applyFont="1" applyFill="1" applyBorder="1" applyProtection="1"/>
    <xf numFmtId="0" fontId="6" fillId="5" borderId="0" xfId="0" applyFont="1" applyFill="1" applyBorder="1" applyAlignment="1" applyProtection="1">
      <alignment horizontal="left" indent="2"/>
    </xf>
    <xf numFmtId="0" fontId="6" fillId="5" borderId="0" xfId="0" applyFont="1" applyFill="1" applyBorder="1" applyAlignment="1" applyProtection="1">
      <alignment horizontal="left"/>
    </xf>
    <xf numFmtId="0" fontId="6" fillId="5" borderId="0" xfId="0" applyFont="1" applyFill="1" applyBorder="1" applyAlignment="1" applyProtection="1">
      <alignment horizontal="right"/>
    </xf>
    <xf numFmtId="164" fontId="6" fillId="4" borderId="13" xfId="0" applyNumberFormat="1" applyFont="1" applyFill="1" applyBorder="1" applyProtection="1">
      <protection locked="0"/>
    </xf>
    <xf numFmtId="164" fontId="6" fillId="8" borderId="14" xfId="0" applyNumberFormat="1" applyFont="1" applyFill="1" applyBorder="1" applyAlignment="1" applyProtection="1"/>
    <xf numFmtId="0" fontId="7" fillId="5" borderId="0" xfId="0" applyFont="1" applyFill="1" applyBorder="1" applyAlignment="1" applyProtection="1">
      <alignment horizontal="right"/>
    </xf>
    <xf numFmtId="164" fontId="6" fillId="4" borderId="14" xfId="0" applyNumberFormat="1" applyFont="1" applyFill="1" applyBorder="1" applyProtection="1">
      <protection locked="0"/>
    </xf>
    <xf numFmtId="0" fontId="7" fillId="5" borderId="0" xfId="0" applyFont="1" applyFill="1" applyBorder="1" applyAlignment="1" applyProtection="1">
      <alignment horizontal="left" indent="2"/>
    </xf>
    <xf numFmtId="0" fontId="7" fillId="5" borderId="0" xfId="0" applyFont="1" applyFill="1" applyBorder="1" applyAlignment="1" applyProtection="1">
      <alignment horizontal="left"/>
    </xf>
    <xf numFmtId="164" fontId="42" fillId="7" borderId="13" xfId="0" applyNumberFormat="1" applyFont="1" applyFill="1" applyBorder="1" applyAlignment="1" applyProtection="1"/>
    <xf numFmtId="164" fontId="42" fillId="7" borderId="14" xfId="0" applyNumberFormat="1" applyFont="1" applyFill="1" applyBorder="1" applyAlignment="1" applyProtection="1"/>
    <xf numFmtId="0" fontId="6" fillId="5" borderId="0" xfId="0" applyNumberFormat="1" applyFont="1" applyFill="1" applyBorder="1" applyProtection="1"/>
    <xf numFmtId="0" fontId="6" fillId="5" borderId="16" xfId="0" applyFont="1" applyFill="1" applyBorder="1" applyProtection="1"/>
    <xf numFmtId="0" fontId="6" fillId="5" borderId="17" xfId="0" applyFont="1" applyFill="1" applyBorder="1" applyProtection="1"/>
    <xf numFmtId="0" fontId="6" fillId="5" borderId="17" xfId="0" applyNumberFormat="1" applyFont="1" applyFill="1" applyBorder="1" applyProtection="1"/>
    <xf numFmtId="0" fontId="6" fillId="5" borderId="18" xfId="0" applyFont="1" applyFill="1" applyBorder="1" applyProtection="1"/>
    <xf numFmtId="0" fontId="25" fillId="4" borderId="4" xfId="0" applyFont="1" applyFill="1" applyBorder="1" applyAlignment="1" applyProtection="1">
      <alignment horizontal="right"/>
    </xf>
    <xf numFmtId="0" fontId="18" fillId="4" borderId="0" xfId="0" applyFont="1" applyFill="1" applyBorder="1" applyAlignment="1" applyProtection="1">
      <alignment horizontal="center"/>
    </xf>
    <xf numFmtId="164" fontId="6" fillId="8" borderId="13" xfId="0" applyNumberFormat="1" applyFont="1" applyFill="1" applyBorder="1" applyProtection="1"/>
    <xf numFmtId="0" fontId="11" fillId="4" borderId="2" xfId="0" applyNumberFormat="1" applyFont="1" applyFill="1" applyBorder="1" applyProtection="1"/>
    <xf numFmtId="0" fontId="11" fillId="4" borderId="0" xfId="0" applyNumberFormat="1" applyFont="1" applyFill="1" applyBorder="1" applyProtection="1"/>
    <xf numFmtId="0" fontId="13" fillId="4" borderId="0" xfId="0" applyFont="1" applyFill="1" applyBorder="1" applyAlignment="1" applyProtection="1">
      <alignment horizontal="left"/>
    </xf>
    <xf numFmtId="0" fontId="13" fillId="4" borderId="4" xfId="0" applyFont="1" applyFill="1" applyBorder="1" applyAlignment="1" applyProtection="1">
      <alignment horizontal="right"/>
    </xf>
    <xf numFmtId="0" fontId="14" fillId="4" borderId="0" xfId="0" applyFont="1" applyFill="1" applyBorder="1" applyAlignment="1" applyProtection="1">
      <alignment horizontal="left"/>
    </xf>
    <xf numFmtId="0" fontId="14" fillId="4" borderId="0" xfId="0" applyFont="1" applyFill="1" applyBorder="1" applyAlignment="1" applyProtection="1">
      <alignment horizontal="center"/>
    </xf>
    <xf numFmtId="164" fontId="11" fillId="4" borderId="0" xfId="0" applyNumberFormat="1" applyFont="1" applyFill="1" applyBorder="1" applyProtection="1"/>
    <xf numFmtId="0" fontId="34" fillId="4" borderId="0" xfId="0" applyFont="1" applyFill="1" applyBorder="1" applyAlignment="1" applyProtection="1">
      <alignment horizontal="right"/>
    </xf>
    <xf numFmtId="0" fontId="40" fillId="4" borderId="0" xfId="0" applyFont="1" applyFill="1" applyBorder="1" applyAlignment="1" applyProtection="1">
      <alignment horizontal="right"/>
    </xf>
    <xf numFmtId="0" fontId="6" fillId="3" borderId="0" xfId="0" applyFont="1" applyFill="1" applyBorder="1" applyAlignment="1" applyProtection="1">
      <alignment horizontal="left"/>
      <protection locked="0"/>
    </xf>
    <xf numFmtId="0" fontId="11" fillId="4" borderId="2" xfId="0" applyNumberFormat="1" applyFont="1" applyFill="1" applyBorder="1" applyAlignment="1" applyProtection="1">
      <alignment horizontal="center"/>
    </xf>
    <xf numFmtId="171" fontId="11" fillId="4" borderId="2" xfId="0" applyNumberFormat="1" applyFont="1" applyFill="1" applyBorder="1" applyProtection="1"/>
    <xf numFmtId="0" fontId="11" fillId="4" borderId="2" xfId="0" applyNumberFormat="1" applyFont="1" applyFill="1" applyBorder="1" applyAlignment="1" applyProtection="1"/>
    <xf numFmtId="2" fontId="11" fillId="4" borderId="2" xfId="0" applyNumberFormat="1" applyFont="1" applyFill="1" applyBorder="1" applyProtection="1"/>
    <xf numFmtId="164" fontId="11" fillId="4" borderId="2" xfId="0" applyNumberFormat="1" applyFont="1" applyFill="1" applyBorder="1" applyProtection="1"/>
    <xf numFmtId="171" fontId="11" fillId="4" borderId="0" xfId="0" applyNumberFormat="1" applyFont="1" applyFill="1" applyBorder="1" applyProtection="1"/>
    <xf numFmtId="0" fontId="11" fillId="4" borderId="0" xfId="0" applyNumberFormat="1" applyFont="1" applyFill="1" applyBorder="1" applyAlignment="1" applyProtection="1"/>
    <xf numFmtId="2" fontId="11" fillId="4" borderId="0" xfId="0" applyNumberFormat="1" applyFont="1" applyFill="1" applyBorder="1" applyProtection="1"/>
    <xf numFmtId="0" fontId="28" fillId="4" borderId="4" xfId="0" applyFont="1" applyFill="1" applyBorder="1" applyAlignment="1" applyProtection="1">
      <alignment horizontal="left"/>
    </xf>
    <xf numFmtId="0" fontId="27" fillId="4" borderId="0" xfId="0" applyFont="1" applyFill="1" applyBorder="1" applyProtection="1"/>
    <xf numFmtId="0" fontId="27" fillId="4" borderId="0" xfId="0" applyNumberFormat="1" applyFont="1" applyFill="1" applyBorder="1" applyAlignment="1" applyProtection="1">
      <alignment horizontal="center"/>
    </xf>
    <xf numFmtId="171" fontId="27" fillId="4" borderId="0" xfId="0" applyNumberFormat="1" applyFont="1" applyFill="1" applyBorder="1" applyAlignment="1" applyProtection="1">
      <alignment horizontal="center"/>
    </xf>
    <xf numFmtId="171" fontId="27" fillId="4" borderId="0" xfId="0" applyNumberFormat="1" applyFont="1" applyFill="1" applyBorder="1" applyProtection="1"/>
    <xf numFmtId="0" fontId="27" fillId="4" borderId="0" xfId="0" applyNumberFormat="1" applyFont="1" applyFill="1" applyBorder="1" applyAlignment="1" applyProtection="1"/>
    <xf numFmtId="2" fontId="27" fillId="4" borderId="0" xfId="0" applyNumberFormat="1" applyFont="1" applyFill="1" applyBorder="1" applyProtection="1"/>
    <xf numFmtId="164" fontId="27" fillId="4" borderId="0" xfId="0" applyNumberFormat="1" applyFont="1" applyFill="1" applyBorder="1" applyProtection="1"/>
    <xf numFmtId="0" fontId="27" fillId="4" borderId="5" xfId="0" applyFont="1" applyFill="1" applyBorder="1" applyProtection="1"/>
    <xf numFmtId="0" fontId="12" fillId="4" borderId="0" xfId="0" applyNumberFormat="1" applyFont="1" applyFill="1" applyBorder="1" applyAlignment="1" applyProtection="1">
      <alignment horizontal="left"/>
    </xf>
    <xf numFmtId="172" fontId="12" fillId="4" borderId="0" xfId="0" applyNumberFormat="1" applyFont="1" applyFill="1" applyBorder="1" applyAlignment="1" applyProtection="1">
      <alignment horizontal="left"/>
    </xf>
    <xf numFmtId="0" fontId="12" fillId="4" borderId="0" xfId="0" applyFont="1" applyFill="1" applyBorder="1" applyAlignment="1" applyProtection="1">
      <alignment horizontal="left" indent="1"/>
    </xf>
    <xf numFmtId="167" fontId="11" fillId="4" borderId="5" xfId="0" applyNumberFormat="1" applyFont="1" applyFill="1" applyBorder="1" applyAlignment="1" applyProtection="1">
      <alignment horizontal="center"/>
    </xf>
    <xf numFmtId="167" fontId="13" fillId="4" borderId="5" xfId="0" applyNumberFormat="1" applyFont="1" applyFill="1" applyBorder="1" applyAlignment="1" applyProtection="1">
      <alignment horizontal="center"/>
    </xf>
    <xf numFmtId="0" fontId="23" fillId="4" borderId="4" xfId="0" applyFont="1" applyFill="1" applyBorder="1" applyProtection="1"/>
    <xf numFmtId="171" fontId="11" fillId="4" borderId="0" xfId="3" applyNumberFormat="1" applyFont="1" applyFill="1" applyBorder="1" applyAlignment="1" applyProtection="1">
      <alignment horizontal="center"/>
    </xf>
    <xf numFmtId="167" fontId="11" fillId="4" borderId="0" xfId="3" applyNumberFormat="1" applyFont="1" applyFill="1" applyBorder="1" applyAlignment="1" applyProtection="1"/>
    <xf numFmtId="167" fontId="11" fillId="4" borderId="0" xfId="3" applyNumberFormat="1" applyFont="1" applyFill="1" applyBorder="1" applyProtection="1"/>
    <xf numFmtId="2" fontId="11" fillId="4" borderId="0" xfId="0" applyNumberFormat="1" applyFont="1" applyFill="1" applyBorder="1" applyAlignment="1" applyProtection="1">
      <alignment horizontal="center"/>
    </xf>
    <xf numFmtId="0" fontId="11" fillId="4" borderId="7" xfId="0" applyNumberFormat="1" applyFont="1" applyFill="1" applyBorder="1" applyAlignment="1" applyProtection="1">
      <alignment horizontal="center"/>
    </xf>
    <xf numFmtId="171" fontId="11" fillId="4" borderId="7" xfId="3" applyNumberFormat="1" applyFont="1" applyFill="1" applyBorder="1" applyAlignment="1" applyProtection="1">
      <alignment horizontal="center"/>
    </xf>
    <xf numFmtId="167" fontId="11" fillId="4" borderId="7" xfId="3" applyNumberFormat="1" applyFont="1" applyFill="1" applyBorder="1" applyAlignment="1" applyProtection="1"/>
    <xf numFmtId="167" fontId="11" fillId="4" borderId="7" xfId="3" applyNumberFormat="1" applyFont="1" applyFill="1" applyBorder="1" applyProtection="1"/>
    <xf numFmtId="2" fontId="11" fillId="4" borderId="7" xfId="0" applyNumberFormat="1" applyFont="1" applyFill="1" applyBorder="1" applyAlignment="1" applyProtection="1">
      <alignment horizontal="center"/>
    </xf>
    <xf numFmtId="164" fontId="11" fillId="4" borderId="7" xfId="0" applyNumberFormat="1" applyFont="1" applyFill="1" applyBorder="1" applyAlignment="1" applyProtection="1">
      <alignment horizontal="center"/>
    </xf>
    <xf numFmtId="0" fontId="37" fillId="4" borderId="4" xfId="0" applyFont="1" applyFill="1" applyBorder="1" applyProtection="1"/>
    <xf numFmtId="0" fontId="23" fillId="4" borderId="4" xfId="0" applyFont="1" applyFill="1" applyBorder="1" applyAlignment="1" applyProtection="1">
      <alignment horizontal="right"/>
    </xf>
    <xf numFmtId="0" fontId="23" fillId="4" borderId="0" xfId="0" applyFont="1" applyFill="1" applyBorder="1" applyAlignment="1" applyProtection="1">
      <alignment horizontal="right"/>
    </xf>
    <xf numFmtId="0" fontId="22" fillId="4" borderId="0" xfId="0" applyFont="1" applyFill="1" applyBorder="1" applyAlignment="1" applyProtection="1">
      <alignment horizontal="right"/>
    </xf>
    <xf numFmtId="0" fontId="34" fillId="4" borderId="4" xfId="0" applyFont="1" applyFill="1" applyBorder="1" applyProtection="1"/>
    <xf numFmtId="0" fontId="34" fillId="4" borderId="0" xfId="0" applyFont="1" applyFill="1" applyBorder="1" applyProtection="1"/>
    <xf numFmtId="0" fontId="40" fillId="4" borderId="0" xfId="0" applyNumberFormat="1" applyFont="1" applyFill="1" applyBorder="1" applyAlignment="1" applyProtection="1">
      <alignment horizontal="right"/>
    </xf>
    <xf numFmtId="0" fontId="40" fillId="4" borderId="0" xfId="0" applyFont="1" applyFill="1" applyBorder="1" applyProtection="1"/>
    <xf numFmtId="0" fontId="40" fillId="4" borderId="5" xfId="0" applyFont="1" applyFill="1" applyBorder="1" applyProtection="1"/>
    <xf numFmtId="0" fontId="22" fillId="4" borderId="0" xfId="0" applyFont="1" applyFill="1" applyBorder="1" applyAlignment="1" applyProtection="1">
      <alignment horizontal="left"/>
    </xf>
    <xf numFmtId="0" fontId="6" fillId="4" borderId="4" xfId="0" applyFont="1" applyFill="1" applyBorder="1" applyAlignment="1" applyProtection="1">
      <alignment horizontal="right"/>
    </xf>
    <xf numFmtId="0" fontId="6" fillId="5" borderId="10" xfId="0" applyFont="1" applyFill="1" applyBorder="1" applyAlignment="1" applyProtection="1">
      <alignment horizontal="right"/>
    </xf>
    <xf numFmtId="0" fontId="7" fillId="5" borderId="11" xfId="0" applyFont="1" applyFill="1" applyBorder="1" applyAlignment="1" applyProtection="1">
      <alignment horizontal="left"/>
    </xf>
    <xf numFmtId="0" fontId="6" fillId="5" borderId="13" xfId="0" applyFont="1" applyFill="1" applyBorder="1" applyAlignment="1" applyProtection="1">
      <alignment horizontal="right"/>
    </xf>
    <xf numFmtId="0" fontId="6" fillId="5" borderId="14" xfId="0" applyFont="1" applyFill="1" applyBorder="1" applyProtection="1"/>
    <xf numFmtId="164" fontId="6" fillId="4" borderId="14" xfId="0" applyNumberFormat="1" applyFont="1" applyFill="1" applyBorder="1" applyAlignment="1" applyProtection="1">
      <alignment horizontal="center"/>
      <protection locked="0"/>
    </xf>
    <xf numFmtId="164" fontId="6" fillId="8" borderId="14" xfId="0" applyNumberFormat="1" applyFont="1" applyFill="1" applyBorder="1" applyProtection="1"/>
    <xf numFmtId="164" fontId="6" fillId="4" borderId="14" xfId="0" applyNumberFormat="1" applyFont="1" applyFill="1" applyBorder="1" applyAlignment="1" applyProtection="1">
      <protection locked="0"/>
    </xf>
    <xf numFmtId="0" fontId="6" fillId="5" borderId="14" xfId="0" quotePrefix="1" applyFont="1" applyFill="1" applyBorder="1" applyAlignment="1" applyProtection="1">
      <alignment horizontal="left"/>
    </xf>
    <xf numFmtId="0" fontId="7" fillId="5" borderId="14" xfId="0" applyFont="1" applyFill="1" applyBorder="1" applyAlignment="1" applyProtection="1">
      <alignment horizontal="left"/>
    </xf>
    <xf numFmtId="164" fontId="42" fillId="7" borderId="14" xfId="0" applyNumberFormat="1" applyFont="1" applyFill="1" applyBorder="1" applyAlignment="1" applyProtection="1">
      <alignment horizontal="center"/>
    </xf>
    <xf numFmtId="0" fontId="6" fillId="5" borderId="16" xfId="0" applyFont="1" applyFill="1" applyBorder="1" applyAlignment="1" applyProtection="1">
      <alignment horizontal="right"/>
    </xf>
    <xf numFmtId="0" fontId="6" fillId="5" borderId="17" xfId="0" applyFont="1" applyFill="1" applyBorder="1" applyAlignment="1" applyProtection="1">
      <alignment horizontal="left"/>
    </xf>
    <xf numFmtId="164" fontId="6" fillId="8" borderId="14" xfId="0" applyNumberFormat="1" applyFont="1" applyFill="1" applyBorder="1" applyAlignment="1" applyProtection="1">
      <alignment horizontal="center"/>
    </xf>
    <xf numFmtId="0" fontId="6" fillId="5" borderId="14" xfId="0" applyNumberFormat="1" applyFont="1" applyFill="1" applyBorder="1" applyProtection="1"/>
    <xf numFmtId="0" fontId="8" fillId="5" borderId="13" xfId="0" applyFont="1" applyFill="1" applyBorder="1" applyAlignment="1" applyProtection="1">
      <alignment horizontal="right"/>
    </xf>
    <xf numFmtId="0" fontId="9" fillId="5" borderId="14" xfId="0" applyFont="1" applyFill="1" applyBorder="1" applyAlignment="1" applyProtection="1">
      <alignment horizontal="left"/>
    </xf>
    <xf numFmtId="0" fontId="8" fillId="5" borderId="14" xfId="0" applyFont="1" applyFill="1" applyBorder="1" applyProtection="1"/>
    <xf numFmtId="164" fontId="33" fillId="7" borderId="14" xfId="0" applyNumberFormat="1" applyFont="1" applyFill="1" applyBorder="1" applyAlignment="1" applyProtection="1">
      <alignment horizontal="center"/>
    </xf>
    <xf numFmtId="0" fontId="8" fillId="5" borderId="15" xfId="0" applyFont="1" applyFill="1" applyBorder="1" applyProtection="1"/>
    <xf numFmtId="0" fontId="8" fillId="4" borderId="5" xfId="0" applyFont="1" applyFill="1" applyBorder="1" applyProtection="1"/>
    <xf numFmtId="0" fontId="7" fillId="4" borderId="4" xfId="0" applyFont="1" applyFill="1" applyBorder="1" applyProtection="1"/>
    <xf numFmtId="0" fontId="7" fillId="5" borderId="13" xfId="0" applyFont="1" applyFill="1" applyBorder="1" applyProtection="1"/>
    <xf numFmtId="0" fontId="7" fillId="5" borderId="14" xfId="0" applyFont="1" applyFill="1" applyBorder="1" applyProtection="1"/>
    <xf numFmtId="164" fontId="42" fillId="7" borderId="14" xfId="0" applyNumberFormat="1" applyFont="1" applyFill="1" applyBorder="1" applyProtection="1"/>
    <xf numFmtId="0" fontId="7" fillId="5" borderId="15" xfId="0" applyFont="1" applyFill="1" applyBorder="1" applyProtection="1"/>
    <xf numFmtId="0" fontId="7" fillId="4" borderId="5" xfId="0" applyFont="1" applyFill="1" applyBorder="1" applyProtection="1"/>
    <xf numFmtId="0" fontId="7" fillId="4" borderId="4" xfId="0" applyFont="1" applyFill="1" applyBorder="1" applyAlignment="1" applyProtection="1">
      <alignment horizontal="right"/>
    </xf>
    <xf numFmtId="0" fontId="7" fillId="5" borderId="13" xfId="0" applyFont="1" applyFill="1" applyBorder="1" applyAlignment="1" applyProtection="1">
      <alignment horizontal="right"/>
    </xf>
    <xf numFmtId="0" fontId="25" fillId="4" borderId="0" xfId="0" applyFont="1" applyFill="1" applyBorder="1" applyAlignment="1" applyProtection="1">
      <alignment horizontal="right"/>
    </xf>
    <xf numFmtId="0" fontId="25" fillId="4" borderId="0" xfId="0" applyFont="1" applyFill="1" applyBorder="1" applyAlignment="1" applyProtection="1"/>
    <xf numFmtId="165" fontId="40" fillId="4" borderId="0" xfId="3" applyNumberFormat="1" applyFont="1" applyFill="1" applyBorder="1" applyProtection="1"/>
    <xf numFmtId="165" fontId="40" fillId="4" borderId="5" xfId="3" applyNumberFormat="1" applyFont="1" applyFill="1" applyBorder="1" applyProtection="1"/>
    <xf numFmtId="165" fontId="8" fillId="4" borderId="0" xfId="3" applyNumberFormat="1" applyFont="1" applyFill="1" applyBorder="1" applyProtection="1"/>
    <xf numFmtId="165" fontId="8" fillId="4" borderId="5" xfId="3" applyNumberFormat="1" applyFont="1" applyFill="1" applyBorder="1" applyProtection="1"/>
    <xf numFmtId="0" fontId="9" fillId="5" borderId="11" xfId="0" applyFont="1" applyFill="1" applyBorder="1" applyAlignment="1" applyProtection="1">
      <alignment horizontal="right"/>
    </xf>
    <xf numFmtId="165" fontId="8" fillId="5" borderId="12" xfId="3" applyNumberFormat="1" applyFont="1" applyFill="1" applyBorder="1" applyProtection="1"/>
    <xf numFmtId="0" fontId="39" fillId="5" borderId="13" xfId="0" applyFont="1" applyFill="1" applyBorder="1" applyProtection="1"/>
    <xf numFmtId="0" fontId="34" fillId="5" borderId="14" xfId="0" applyFont="1" applyFill="1" applyBorder="1" applyAlignment="1" applyProtection="1">
      <alignment horizontal="right"/>
    </xf>
    <xf numFmtId="0" fontId="39" fillId="5" borderId="14" xfId="0" applyFont="1" applyFill="1" applyBorder="1" applyProtection="1"/>
    <xf numFmtId="165" fontId="40" fillId="5" borderId="15" xfId="3" applyNumberFormat="1" applyFont="1" applyFill="1" applyBorder="1" applyProtection="1"/>
    <xf numFmtId="0" fontId="9" fillId="5" borderId="14" xfId="0" applyFont="1" applyFill="1" applyBorder="1" applyAlignment="1" applyProtection="1">
      <alignment horizontal="right"/>
    </xf>
    <xf numFmtId="165" fontId="8" fillId="5" borderId="15" xfId="3" applyNumberFormat="1" applyFont="1" applyFill="1" applyBorder="1" applyProtection="1"/>
    <xf numFmtId="0" fontId="7" fillId="4" borderId="4" xfId="0" applyFont="1" applyFill="1" applyBorder="1" applyAlignment="1" applyProtection="1">
      <alignment horizontal="left"/>
    </xf>
    <xf numFmtId="0" fontId="7" fillId="5" borderId="13" xfId="0" applyFont="1" applyFill="1" applyBorder="1" applyAlignment="1" applyProtection="1">
      <alignment horizontal="left"/>
    </xf>
    <xf numFmtId="0" fontId="40" fillId="5" borderId="14" xfId="0" applyFont="1" applyFill="1" applyBorder="1" applyProtection="1"/>
    <xf numFmtId="164" fontId="6" fillId="8" borderId="14" xfId="0" applyNumberFormat="1" applyFont="1" applyFill="1" applyBorder="1" applyAlignment="1" applyProtection="1">
      <alignment horizontal="left"/>
    </xf>
    <xf numFmtId="164" fontId="6" fillId="8" borderId="14" xfId="3" applyNumberFormat="1" applyFont="1" applyFill="1" applyBorder="1" applyAlignment="1" applyProtection="1">
      <alignment horizontal="left"/>
    </xf>
    <xf numFmtId="164" fontId="45" fillId="7" borderId="14" xfId="0" applyNumberFormat="1" applyFont="1" applyFill="1" applyBorder="1" applyAlignment="1" applyProtection="1">
      <alignment horizontal="center"/>
    </xf>
    <xf numFmtId="164" fontId="7" fillId="5" borderId="14" xfId="0" applyNumberFormat="1" applyFont="1" applyFill="1" applyBorder="1" applyAlignment="1" applyProtection="1">
      <alignment horizontal="right"/>
    </xf>
    <xf numFmtId="0" fontId="8" fillId="5" borderId="14" xfId="0" applyFont="1" applyFill="1" applyBorder="1" applyAlignment="1" applyProtection="1">
      <alignment horizontal="left"/>
    </xf>
    <xf numFmtId="0" fontId="6" fillId="5" borderId="14" xfId="0" applyNumberFormat="1" applyFont="1" applyFill="1" applyBorder="1" applyAlignment="1" applyProtection="1">
      <alignment horizontal="left"/>
    </xf>
    <xf numFmtId="164" fontId="45" fillId="7" borderId="14" xfId="0" applyNumberFormat="1" applyFont="1" applyFill="1" applyBorder="1" applyProtection="1"/>
    <xf numFmtId="0" fontId="8" fillId="5" borderId="14" xfId="0" applyFont="1" applyFill="1" applyBorder="1" applyAlignment="1" applyProtection="1">
      <alignment horizontal="right"/>
    </xf>
    <xf numFmtId="164" fontId="6" fillId="5" borderId="14" xfId="0" applyNumberFormat="1" applyFont="1" applyFill="1" applyBorder="1" applyProtection="1"/>
    <xf numFmtId="0" fontId="8" fillId="5" borderId="13" xfId="0" applyFont="1" applyFill="1" applyBorder="1" applyProtection="1"/>
    <xf numFmtId="164" fontId="8" fillId="5" borderId="14" xfId="0" applyNumberFormat="1" applyFont="1" applyFill="1" applyBorder="1" applyProtection="1"/>
    <xf numFmtId="169" fontId="6" fillId="4" borderId="0" xfId="0" applyNumberFormat="1" applyFont="1" applyFill="1" applyBorder="1" applyProtection="1"/>
    <xf numFmtId="164" fontId="39" fillId="5" borderId="14" xfId="0" applyNumberFormat="1" applyFont="1" applyFill="1" applyBorder="1" applyProtection="1"/>
    <xf numFmtId="0" fontId="39" fillId="5" borderId="15" xfId="0" applyFont="1" applyFill="1" applyBorder="1" applyProtection="1"/>
    <xf numFmtId="169" fontId="6" fillId="4" borderId="7" xfId="0" applyNumberFormat="1" applyFont="1" applyFill="1" applyBorder="1" applyProtection="1"/>
    <xf numFmtId="0" fontId="11" fillId="5" borderId="17" xfId="0" applyFont="1" applyFill="1" applyBorder="1" applyAlignment="1" applyProtection="1"/>
    <xf numFmtId="164" fontId="12" fillId="5" borderId="17" xfId="0" applyNumberFormat="1" applyFont="1" applyFill="1" applyBorder="1" applyProtection="1"/>
    <xf numFmtId="0" fontId="11" fillId="5" borderId="11" xfId="0" applyFont="1" applyFill="1" applyBorder="1" applyAlignment="1" applyProtection="1"/>
    <xf numFmtId="164" fontId="12" fillId="5" borderId="11" xfId="0" applyNumberFormat="1" applyFont="1" applyFill="1" applyBorder="1" applyProtection="1"/>
    <xf numFmtId="0" fontId="11" fillId="4" borderId="0" xfId="0" applyFont="1" applyFill="1" applyBorder="1" applyAlignment="1" applyProtection="1"/>
    <xf numFmtId="164" fontId="12" fillId="4" borderId="0" xfId="0" applyNumberFormat="1" applyFont="1" applyFill="1" applyBorder="1" applyProtection="1"/>
    <xf numFmtId="167" fontId="11" fillId="8" borderId="14" xfId="3" applyNumberFormat="1" applyFont="1" applyFill="1" applyBorder="1" applyAlignment="1" applyProtection="1">
      <alignment horizontal="left"/>
      <protection locked="0"/>
    </xf>
    <xf numFmtId="164" fontId="11" fillId="8" borderId="14" xfId="0" applyNumberFormat="1" applyFont="1" applyFill="1" applyBorder="1" applyAlignment="1" applyProtection="1">
      <alignment horizontal="center"/>
      <protection locked="0"/>
    </xf>
    <xf numFmtId="167" fontId="11" fillId="4" borderId="14" xfId="3" applyNumberFormat="1" applyFont="1" applyFill="1" applyBorder="1" applyAlignment="1" applyProtection="1">
      <alignment horizontal="left"/>
      <protection locked="0"/>
    </xf>
    <xf numFmtId="49" fontId="11" fillId="4" borderId="14" xfId="0" applyNumberFormat="1" applyFont="1" applyFill="1" applyBorder="1" applyProtection="1">
      <protection locked="0"/>
    </xf>
    <xf numFmtId="1" fontId="11" fillId="4" borderId="14" xfId="0" applyNumberFormat="1" applyFont="1" applyFill="1" applyBorder="1" applyProtection="1">
      <protection locked="0"/>
    </xf>
    <xf numFmtId="0" fontId="11" fillId="4" borderId="14" xfId="0" applyFont="1" applyFill="1" applyBorder="1" applyProtection="1">
      <protection locked="0"/>
    </xf>
    <xf numFmtId="164" fontId="11" fillId="4" borderId="14" xfId="3" applyNumberFormat="1" applyFont="1" applyFill="1" applyBorder="1" applyAlignment="1" applyProtection="1">
      <alignment horizontal="left"/>
      <protection locked="0"/>
    </xf>
    <xf numFmtId="0" fontId="11" fillId="4" borderId="14" xfId="0" applyFont="1" applyFill="1" applyBorder="1" applyAlignment="1" applyProtection="1">
      <alignment horizontal="left"/>
      <protection locked="0"/>
    </xf>
    <xf numFmtId="164" fontId="11" fillId="8" borderId="14" xfId="0" applyNumberFormat="1" applyFont="1" applyFill="1" applyBorder="1" applyProtection="1"/>
    <xf numFmtId="164" fontId="11" fillId="8" borderId="14" xfId="3" applyNumberFormat="1" applyFont="1" applyFill="1" applyBorder="1" applyProtection="1"/>
    <xf numFmtId="167" fontId="42" fillId="7" borderId="14" xfId="3" applyNumberFormat="1" applyFont="1" applyFill="1" applyBorder="1" applyProtection="1"/>
    <xf numFmtId="164" fontId="42" fillId="7" borderId="14" xfId="3" applyNumberFormat="1" applyFont="1" applyFill="1" applyBorder="1" applyProtection="1"/>
    <xf numFmtId="164" fontId="42" fillId="7" borderId="14" xfId="0" applyNumberFormat="1" applyFont="1" applyFill="1" applyBorder="1" applyAlignment="1" applyProtection="1">
      <alignment horizontal="left"/>
    </xf>
    <xf numFmtId="164" fontId="11" fillId="8" borderId="14" xfId="3" applyNumberFormat="1" applyFont="1" applyFill="1" applyBorder="1" applyAlignment="1" applyProtection="1">
      <alignment horizontal="left"/>
    </xf>
    <xf numFmtId="0" fontId="6" fillId="5" borderId="11" xfId="0" applyFont="1" applyFill="1" applyBorder="1" applyAlignment="1" applyProtection="1"/>
    <xf numFmtId="0" fontId="9" fillId="5" borderId="11" xfId="0" applyFont="1" applyFill="1" applyBorder="1" applyAlignment="1" applyProtection="1">
      <alignment horizontal="left"/>
    </xf>
    <xf numFmtId="173" fontId="6" fillId="5" borderId="11" xfId="0" applyNumberFormat="1" applyFont="1" applyFill="1" applyBorder="1" applyAlignment="1" applyProtection="1">
      <alignment horizontal="center"/>
    </xf>
    <xf numFmtId="0" fontId="6" fillId="5" borderId="11" xfId="0" applyNumberFormat="1" applyFont="1" applyFill="1" applyBorder="1" applyAlignment="1" applyProtection="1">
      <alignment horizontal="center"/>
    </xf>
    <xf numFmtId="171" fontId="6" fillId="5" borderId="11" xfId="0" applyNumberFormat="1" applyFont="1" applyFill="1" applyBorder="1" applyAlignment="1" applyProtection="1">
      <alignment horizontal="center"/>
    </xf>
    <xf numFmtId="171" fontId="6" fillId="5" borderId="11" xfId="0" applyNumberFormat="1" applyFont="1" applyFill="1" applyBorder="1" applyProtection="1"/>
    <xf numFmtId="0" fontId="6" fillId="5" borderId="11" xfId="0" applyNumberFormat="1" applyFont="1" applyFill="1" applyBorder="1" applyAlignment="1" applyProtection="1"/>
    <xf numFmtId="2" fontId="6" fillId="5" borderId="11" xfId="0" applyNumberFormat="1" applyFont="1" applyFill="1" applyBorder="1" applyProtection="1"/>
    <xf numFmtId="0" fontId="23" fillId="5" borderId="13" xfId="0" applyFont="1" applyFill="1" applyBorder="1" applyAlignment="1" applyProtection="1">
      <alignment horizontal="center"/>
    </xf>
    <xf numFmtId="0" fontId="48" fillId="5" borderId="14" xfId="0" applyFont="1" applyFill="1" applyBorder="1" applyAlignment="1" applyProtection="1">
      <alignment horizontal="left"/>
    </xf>
    <xf numFmtId="2" fontId="41" fillId="5" borderId="14" xfId="0" applyNumberFormat="1" applyFont="1" applyFill="1" applyBorder="1" applyAlignment="1" applyProtection="1">
      <alignment horizontal="center"/>
    </xf>
    <xf numFmtId="0" fontId="34" fillId="5" borderId="14" xfId="0" applyFont="1" applyFill="1" applyBorder="1" applyAlignment="1" applyProtection="1">
      <alignment horizontal="center"/>
    </xf>
    <xf numFmtId="0" fontId="23" fillId="5" borderId="15" xfId="0" applyNumberFormat="1" applyFont="1" applyFill="1" applyBorder="1" applyAlignment="1" applyProtection="1">
      <alignment horizontal="center"/>
    </xf>
    <xf numFmtId="0" fontId="40" fillId="5" borderId="14" xfId="0" applyFont="1" applyFill="1" applyBorder="1" applyAlignment="1" applyProtection="1"/>
    <xf numFmtId="0" fontId="40" fillId="5" borderId="14" xfId="0" applyFont="1" applyFill="1" applyBorder="1" applyAlignment="1" applyProtection="1">
      <alignment horizontal="left"/>
    </xf>
    <xf numFmtId="0" fontId="40" fillId="5" borderId="14" xfId="0" applyNumberFormat="1" applyFont="1" applyFill="1" applyBorder="1" applyAlignment="1" applyProtection="1">
      <alignment horizontal="center"/>
    </xf>
    <xf numFmtId="173" fontId="40" fillId="5" borderId="14" xfId="0" applyNumberFormat="1" applyFont="1" applyFill="1" applyBorder="1" applyAlignment="1" applyProtection="1">
      <alignment horizontal="center"/>
    </xf>
    <xf numFmtId="171" fontId="40" fillId="5" borderId="14" xfId="0" applyNumberFormat="1" applyFont="1" applyFill="1" applyBorder="1" applyAlignment="1" applyProtection="1">
      <alignment horizontal="center"/>
    </xf>
    <xf numFmtId="1" fontId="40" fillId="5" borderId="14" xfId="0" applyNumberFormat="1" applyFont="1" applyFill="1" applyBorder="1" applyAlignment="1" applyProtection="1">
      <alignment horizontal="center"/>
    </xf>
    <xf numFmtId="0" fontId="40" fillId="5" borderId="14" xfId="0" applyFont="1" applyFill="1" applyBorder="1" applyAlignment="1" applyProtection="1">
      <alignment horizontal="center"/>
    </xf>
    <xf numFmtId="167" fontId="40" fillId="5" borderId="14" xfId="0" applyNumberFormat="1" applyFont="1" applyFill="1" applyBorder="1" applyAlignment="1" applyProtection="1">
      <alignment horizontal="center"/>
    </xf>
    <xf numFmtId="0" fontId="40" fillId="5" borderId="0" xfId="0" applyFont="1" applyFill="1" applyBorder="1" applyAlignment="1" applyProtection="1">
      <alignment horizontal="center"/>
    </xf>
    <xf numFmtId="164" fontId="40" fillId="5" borderId="14" xfId="0" applyNumberFormat="1" applyFont="1" applyFill="1" applyBorder="1" applyAlignment="1" applyProtection="1">
      <alignment horizontal="center"/>
    </xf>
    <xf numFmtId="167" fontId="34" fillId="5" borderId="14" xfId="0" applyNumberFormat="1" applyFont="1" applyFill="1" applyBorder="1" applyAlignment="1" applyProtection="1">
      <alignment horizontal="center"/>
    </xf>
    <xf numFmtId="2" fontId="40" fillId="5" borderId="14" xfId="0" applyNumberFormat="1" applyFont="1" applyFill="1" applyBorder="1" applyAlignment="1" applyProtection="1">
      <alignment horizontal="center"/>
    </xf>
    <xf numFmtId="0" fontId="25" fillId="5" borderId="15" xfId="0" applyNumberFormat="1" applyFont="1" applyFill="1" applyBorder="1" applyAlignment="1" applyProtection="1">
      <alignment horizontal="center"/>
    </xf>
    <xf numFmtId="0" fontId="23" fillId="5" borderId="13" xfId="0" applyFont="1" applyFill="1" applyBorder="1" applyProtection="1"/>
    <xf numFmtId="0" fontId="39" fillId="5" borderId="14" xfId="0" applyFont="1" applyFill="1" applyBorder="1" applyAlignment="1" applyProtection="1">
      <alignment horizontal="left"/>
    </xf>
    <xf numFmtId="1" fontId="40" fillId="5" borderId="14" xfId="0" applyNumberFormat="1" applyFont="1" applyFill="1" applyBorder="1" applyAlignment="1" applyProtection="1">
      <alignment horizontal="left"/>
    </xf>
    <xf numFmtId="0" fontId="23" fillId="5" borderId="15" xfId="0" applyFont="1" applyFill="1" applyBorder="1" applyProtection="1"/>
    <xf numFmtId="0" fontId="8" fillId="5" borderId="14" xfId="0" applyNumberFormat="1" applyFont="1" applyFill="1" applyBorder="1" applyAlignment="1" applyProtection="1">
      <alignment horizontal="center"/>
    </xf>
    <xf numFmtId="171" fontId="8" fillId="5" borderId="14" xfId="0" applyNumberFormat="1" applyFont="1" applyFill="1" applyBorder="1" applyAlignment="1" applyProtection="1">
      <alignment horizontal="center"/>
    </xf>
    <xf numFmtId="1" fontId="8" fillId="5" borderId="14" xfId="0" applyNumberFormat="1" applyFont="1" applyFill="1" applyBorder="1" applyAlignment="1" applyProtection="1">
      <alignment horizontal="center"/>
    </xf>
    <xf numFmtId="167" fontId="8" fillId="5" borderId="14" xfId="0" applyNumberFormat="1" applyFont="1" applyFill="1" applyBorder="1" applyAlignment="1" applyProtection="1">
      <alignment horizontal="center"/>
    </xf>
    <xf numFmtId="167" fontId="8" fillId="5" borderId="14" xfId="0" applyNumberFormat="1" applyFont="1" applyFill="1" applyBorder="1" applyAlignment="1" applyProtection="1">
      <alignment horizontal="left"/>
    </xf>
    <xf numFmtId="167" fontId="6" fillId="5" borderId="14" xfId="0" applyNumberFormat="1" applyFont="1" applyFill="1" applyBorder="1" applyAlignment="1" applyProtection="1">
      <alignment horizontal="center"/>
    </xf>
    <xf numFmtId="2" fontId="8" fillId="5" borderId="14" xfId="0" applyNumberFormat="1" applyFont="1" applyFill="1" applyBorder="1" applyAlignment="1" applyProtection="1">
      <alignment horizontal="center"/>
    </xf>
    <xf numFmtId="164" fontId="8" fillId="5" borderId="14" xfId="0" applyNumberFormat="1" applyFont="1" applyFill="1" applyBorder="1" applyAlignment="1" applyProtection="1">
      <alignment horizontal="center"/>
    </xf>
    <xf numFmtId="167" fontId="8" fillId="5" borderId="15" xfId="0" applyNumberFormat="1" applyFont="1" applyFill="1" applyBorder="1" applyAlignment="1" applyProtection="1">
      <alignment horizontal="center"/>
    </xf>
    <xf numFmtId="173" fontId="6" fillId="4" borderId="14" xfId="0" applyNumberFormat="1" applyFont="1" applyFill="1" applyBorder="1" applyAlignment="1" applyProtection="1">
      <alignment horizontal="center"/>
      <protection locked="0"/>
    </xf>
    <xf numFmtId="0" fontId="6" fillId="4" borderId="14" xfId="0" applyNumberFormat="1" applyFont="1" applyFill="1" applyBorder="1" applyAlignment="1" applyProtection="1">
      <alignment horizontal="center"/>
      <protection locked="0"/>
    </xf>
    <xf numFmtId="171" fontId="6" fillId="4" borderId="14" xfId="3" applyNumberFormat="1" applyFont="1" applyFill="1" applyBorder="1" applyAlignment="1" applyProtection="1">
      <alignment horizontal="center"/>
      <protection locked="0"/>
    </xf>
    <xf numFmtId="171" fontId="6" fillId="8" borderId="14" xfId="0" applyNumberFormat="1" applyFont="1" applyFill="1" applyBorder="1" applyAlignment="1" applyProtection="1">
      <alignment horizontal="center"/>
    </xf>
    <xf numFmtId="167" fontId="6" fillId="5" borderId="14" xfId="3" applyNumberFormat="1" applyFont="1" applyFill="1" applyBorder="1" applyProtection="1"/>
    <xf numFmtId="167" fontId="6" fillId="8" borderId="14" xfId="3" applyNumberFormat="1" applyFont="1" applyFill="1" applyBorder="1" applyAlignment="1" applyProtection="1"/>
    <xf numFmtId="167" fontId="6" fillId="8" borderId="14" xfId="3" applyNumberFormat="1" applyFont="1" applyFill="1" applyBorder="1" applyProtection="1"/>
    <xf numFmtId="167" fontId="7" fillId="8" borderId="14" xfId="3" applyNumberFormat="1" applyFont="1" applyFill="1" applyBorder="1" applyAlignment="1" applyProtection="1">
      <alignment horizontal="left"/>
    </xf>
    <xf numFmtId="2" fontId="6" fillId="8" borderId="14" xfId="0" applyNumberFormat="1" applyFont="1" applyFill="1" applyBorder="1" applyAlignment="1" applyProtection="1">
      <alignment horizontal="center"/>
    </xf>
    <xf numFmtId="164" fontId="8" fillId="8" borderId="14" xfId="0" applyNumberFormat="1" applyFont="1" applyFill="1" applyBorder="1" applyAlignment="1" applyProtection="1">
      <alignment horizontal="center"/>
    </xf>
    <xf numFmtId="167" fontId="6" fillId="5" borderId="15" xfId="3" applyNumberFormat="1" applyFont="1" applyFill="1" applyBorder="1" applyProtection="1"/>
    <xf numFmtId="14" fontId="6" fillId="4" borderId="14" xfId="0" applyNumberFormat="1" applyFont="1" applyFill="1" applyBorder="1" applyAlignment="1" applyProtection="1">
      <alignment horizontal="center"/>
      <protection locked="0"/>
    </xf>
    <xf numFmtId="0" fontId="7" fillId="5" borderId="14" xfId="0" applyFont="1" applyFill="1" applyBorder="1" applyAlignment="1" applyProtection="1">
      <alignment horizontal="center"/>
    </xf>
    <xf numFmtId="0" fontId="7" fillId="5" borderId="14" xfId="0" applyNumberFormat="1" applyFont="1" applyFill="1" applyBorder="1" applyAlignment="1" applyProtection="1">
      <alignment horizontal="center"/>
    </xf>
    <xf numFmtId="171" fontId="42" fillId="7" borderId="14" xfId="0" applyNumberFormat="1" applyFont="1" applyFill="1" applyBorder="1" applyAlignment="1" applyProtection="1">
      <alignment horizontal="center"/>
    </xf>
    <xf numFmtId="167" fontId="42" fillId="7" borderId="14" xfId="0" applyNumberFormat="1" applyFont="1" applyFill="1" applyBorder="1" applyProtection="1"/>
    <xf numFmtId="2" fontId="7" fillId="5" borderId="14" xfId="0" applyNumberFormat="1" applyFont="1" applyFill="1" applyBorder="1" applyAlignment="1" applyProtection="1">
      <alignment horizontal="center"/>
    </xf>
    <xf numFmtId="0" fontId="6" fillId="5" borderId="15" xfId="0" applyNumberFormat="1" applyFont="1" applyFill="1" applyBorder="1" applyAlignment="1" applyProtection="1">
      <alignment horizontal="center"/>
    </xf>
    <xf numFmtId="0" fontId="6" fillId="5" borderId="17" xfId="0" applyFont="1" applyFill="1" applyBorder="1" applyAlignment="1" applyProtection="1">
      <alignment horizontal="center"/>
    </xf>
    <xf numFmtId="0" fontId="6" fillId="5" borderId="17" xfId="0" applyNumberFormat="1" applyFont="1" applyFill="1" applyBorder="1" applyAlignment="1" applyProtection="1">
      <alignment horizontal="center"/>
    </xf>
    <xf numFmtId="171" fontId="6" fillId="5" borderId="17" xfId="0" applyNumberFormat="1" applyFont="1" applyFill="1" applyBorder="1" applyAlignment="1" applyProtection="1">
      <alignment horizontal="center"/>
    </xf>
    <xf numFmtId="167" fontId="7" fillId="5" borderId="17" xfId="0" applyNumberFormat="1" applyFont="1" applyFill="1" applyBorder="1" applyProtection="1"/>
    <xf numFmtId="2" fontId="7" fillId="5" borderId="17" xfId="0" applyNumberFormat="1" applyFont="1" applyFill="1" applyBorder="1" applyProtection="1"/>
    <xf numFmtId="0" fontId="6" fillId="5" borderId="18" xfId="0" applyNumberFormat="1" applyFont="1" applyFill="1" applyBorder="1" applyAlignment="1" applyProtection="1">
      <alignment horizontal="center"/>
    </xf>
    <xf numFmtId="164" fontId="8" fillId="5" borderId="0" xfId="0" applyNumberFormat="1" applyFont="1" applyFill="1" applyBorder="1" applyProtection="1"/>
    <xf numFmtId="164" fontId="8" fillId="4" borderId="2" xfId="0" applyNumberFormat="1" applyFont="1" applyFill="1" applyBorder="1" applyProtection="1"/>
    <xf numFmtId="164" fontId="8" fillId="4" borderId="0" xfId="0" applyNumberFormat="1" applyFont="1" applyFill="1" applyBorder="1" applyProtection="1"/>
    <xf numFmtId="164" fontId="8" fillId="5" borderId="11" xfId="0" applyNumberFormat="1" applyFont="1" applyFill="1" applyBorder="1" applyProtection="1"/>
    <xf numFmtId="164" fontId="9" fillId="5" borderId="17" xfId="0" applyNumberFormat="1" applyFont="1" applyFill="1" applyBorder="1" applyProtection="1"/>
    <xf numFmtId="164" fontId="8" fillId="4" borderId="0" xfId="0" applyNumberFormat="1" applyFont="1" applyFill="1" applyBorder="1" applyAlignment="1" applyProtection="1">
      <alignment horizontal="center"/>
    </xf>
    <xf numFmtId="164" fontId="8" fillId="4" borderId="7" xfId="0" applyNumberFormat="1" applyFont="1" applyFill="1" applyBorder="1" applyAlignment="1" applyProtection="1">
      <alignment horizontal="center"/>
    </xf>
    <xf numFmtId="164" fontId="8" fillId="5" borderId="0" xfId="0" applyNumberFormat="1" applyFont="1" applyFill="1" applyBorder="1" applyAlignment="1" applyProtection="1">
      <alignment horizontal="center"/>
    </xf>
    <xf numFmtId="167" fontId="7" fillId="5" borderId="0" xfId="0" applyNumberFormat="1" applyFont="1" applyFill="1" applyBorder="1" applyProtection="1"/>
    <xf numFmtId="167" fontId="7" fillId="4" borderId="2" xfId="0" applyNumberFormat="1" applyFont="1" applyFill="1" applyBorder="1" applyProtection="1"/>
    <xf numFmtId="167" fontId="7" fillId="4" borderId="0" xfId="0" applyNumberFormat="1" applyFont="1" applyFill="1" applyBorder="1" applyProtection="1"/>
    <xf numFmtId="167" fontId="28" fillId="4" borderId="0" xfId="0" applyNumberFormat="1" applyFont="1" applyFill="1" applyBorder="1" applyProtection="1"/>
    <xf numFmtId="167" fontId="7" fillId="5" borderId="11" xfId="0" applyNumberFormat="1" applyFont="1" applyFill="1" applyBorder="1" applyProtection="1"/>
    <xf numFmtId="167" fontId="7" fillId="5" borderId="14" xfId="0" applyNumberFormat="1" applyFont="1" applyFill="1" applyBorder="1" applyAlignment="1" applyProtection="1">
      <alignment horizontal="center"/>
    </xf>
    <xf numFmtId="167" fontId="7" fillId="4" borderId="0" xfId="3" applyNumberFormat="1" applyFont="1" applyFill="1" applyBorder="1" applyAlignment="1" applyProtection="1">
      <alignment horizontal="left"/>
    </xf>
    <xf numFmtId="167" fontId="7" fillId="4" borderId="7" xfId="3" applyNumberFormat="1" applyFont="1" applyFill="1" applyBorder="1" applyAlignment="1" applyProtection="1">
      <alignment horizontal="left"/>
    </xf>
    <xf numFmtId="167" fontId="7" fillId="5" borderId="0" xfId="3" applyNumberFormat="1" applyFont="1" applyFill="1" applyBorder="1" applyAlignment="1" applyProtection="1">
      <alignment horizontal="left"/>
    </xf>
    <xf numFmtId="174" fontId="40" fillId="5" borderId="0" xfId="2" applyNumberFormat="1" applyFont="1" applyFill="1" applyBorder="1" applyAlignment="1" applyProtection="1">
      <alignment horizontal="center"/>
    </xf>
    <xf numFmtId="174" fontId="11" fillId="5" borderId="0" xfId="2" applyNumberFormat="1" applyFont="1" applyFill="1" applyBorder="1" applyProtection="1"/>
    <xf numFmtId="174" fontId="11" fillId="4" borderId="2" xfId="2" applyNumberFormat="1" applyFont="1" applyFill="1" applyBorder="1" applyProtection="1"/>
    <xf numFmtId="174" fontId="11" fillId="4" borderId="0" xfId="2" applyNumberFormat="1" applyFont="1" applyFill="1" applyBorder="1" applyProtection="1"/>
    <xf numFmtId="174" fontId="27" fillId="4" borderId="0" xfId="2" applyNumberFormat="1" applyFont="1" applyFill="1" applyBorder="1" applyProtection="1"/>
    <xf numFmtId="174" fontId="6" fillId="5" borderId="11" xfId="2" applyNumberFormat="1" applyFont="1" applyFill="1" applyBorder="1" applyProtection="1"/>
    <xf numFmtId="174" fontId="6" fillId="5" borderId="14" xfId="2" applyNumberFormat="1" applyFont="1" applyFill="1" applyBorder="1" applyAlignment="1" applyProtection="1">
      <alignment horizontal="center"/>
    </xf>
    <xf numFmtId="174" fontId="6" fillId="4" borderId="14" xfId="2" applyNumberFormat="1" applyFont="1" applyFill="1" applyBorder="1" applyAlignment="1" applyProtection="1">
      <alignment horizontal="center"/>
      <protection locked="0"/>
    </xf>
    <xf numFmtId="174" fontId="7" fillId="5" borderId="14" xfId="2" applyNumberFormat="1" applyFont="1" applyFill="1" applyBorder="1" applyProtection="1"/>
    <xf numFmtId="174" fontId="7" fillId="5" borderId="17" xfId="2" applyNumberFormat="1" applyFont="1" applyFill="1" applyBorder="1" applyProtection="1"/>
    <xf numFmtId="174" fontId="11" fillId="4" borderId="7" xfId="2" applyNumberFormat="1" applyFont="1" applyFill="1" applyBorder="1" applyProtection="1"/>
    <xf numFmtId="174" fontId="34" fillId="5" borderId="14" xfId="2" applyNumberFormat="1" applyFont="1" applyFill="1" applyBorder="1" applyAlignment="1" applyProtection="1">
      <alignment horizontal="center"/>
    </xf>
    <xf numFmtId="0" fontId="13" fillId="4" borderId="0" xfId="0" applyFont="1" applyFill="1" applyBorder="1" applyProtection="1"/>
    <xf numFmtId="0" fontId="19" fillId="4" borderId="0" xfId="0" applyFont="1" applyFill="1" applyBorder="1" applyProtection="1"/>
    <xf numFmtId="0" fontId="24" fillId="4" borderId="0" xfId="0" applyFont="1" applyFill="1" applyBorder="1" applyAlignment="1" applyProtection="1">
      <alignment horizontal="center"/>
    </xf>
    <xf numFmtId="0" fontId="13" fillId="4" borderId="0" xfId="0" applyFont="1" applyFill="1" applyBorder="1" applyAlignment="1" applyProtection="1">
      <alignment horizontal="center"/>
    </xf>
    <xf numFmtId="0" fontId="13" fillId="4" borderId="0" xfId="0" applyNumberFormat="1" applyFont="1" applyFill="1" applyBorder="1" applyAlignment="1" applyProtection="1">
      <alignment horizontal="center"/>
    </xf>
    <xf numFmtId="0" fontId="13" fillId="5" borderId="10" xfId="0" applyFont="1" applyFill="1" applyBorder="1" applyAlignment="1" applyProtection="1">
      <alignment horizontal="center"/>
    </xf>
    <xf numFmtId="0" fontId="13" fillId="5" borderId="11" xfId="0" applyNumberFormat="1" applyFont="1" applyFill="1" applyBorder="1" applyAlignment="1" applyProtection="1">
      <alignment horizontal="center"/>
    </xf>
    <xf numFmtId="0" fontId="11" fillId="5" borderId="11" xfId="0" applyFont="1" applyFill="1" applyBorder="1" applyAlignment="1" applyProtection="1">
      <alignment horizontal="center"/>
    </xf>
    <xf numFmtId="0" fontId="13" fillId="5" borderId="13" xfId="0" applyFont="1" applyFill="1" applyBorder="1" applyAlignment="1" applyProtection="1">
      <alignment horizontal="center"/>
    </xf>
    <xf numFmtId="0" fontId="13" fillId="5" borderId="14" xfId="0" applyNumberFormat="1" applyFont="1" applyFill="1" applyBorder="1" applyAlignment="1" applyProtection="1">
      <alignment horizontal="center"/>
    </xf>
    <xf numFmtId="0" fontId="11" fillId="5" borderId="14" xfId="0" applyFont="1" applyFill="1" applyBorder="1" applyAlignment="1" applyProtection="1">
      <alignment horizontal="center"/>
      <protection locked="0"/>
    </xf>
    <xf numFmtId="0" fontId="39" fillId="4" borderId="0" xfId="0" applyFont="1" applyFill="1" applyBorder="1" applyAlignment="1" applyProtection="1">
      <alignment horizontal="center"/>
    </xf>
    <xf numFmtId="0" fontId="39" fillId="5" borderId="0" xfId="0" applyFont="1" applyFill="1" applyBorder="1" applyAlignment="1" applyProtection="1">
      <alignment horizontal="center"/>
    </xf>
    <xf numFmtId="0" fontId="37" fillId="5" borderId="0" xfId="0" applyFont="1" applyFill="1" applyBorder="1" applyProtection="1"/>
    <xf numFmtId="164" fontId="11" fillId="8" borderId="14" xfId="0" applyNumberFormat="1" applyFont="1" applyFill="1" applyBorder="1" applyAlignment="1" applyProtection="1">
      <alignment horizontal="center"/>
    </xf>
    <xf numFmtId="0" fontId="11" fillId="8" borderId="14" xfId="0" applyNumberFormat="1" applyFont="1" applyFill="1" applyBorder="1" applyAlignment="1" applyProtection="1">
      <alignment horizontal="center"/>
    </xf>
    <xf numFmtId="0" fontId="49" fillId="5" borderId="0" xfId="0" applyFont="1" applyFill="1" applyBorder="1" applyProtection="1"/>
    <xf numFmtId="0" fontId="49" fillId="4" borderId="0" xfId="0" applyFont="1" applyFill="1" applyBorder="1" applyProtection="1"/>
    <xf numFmtId="0" fontId="40" fillId="4" borderId="0" xfId="0" applyNumberFormat="1" applyFont="1" applyFill="1" applyBorder="1" applyAlignment="1" applyProtection="1">
      <alignment horizontal="center"/>
    </xf>
    <xf numFmtId="1" fontId="40" fillId="4" borderId="0" xfId="0" quotePrefix="1" applyNumberFormat="1" applyFont="1" applyFill="1" applyBorder="1" applyAlignment="1" applyProtection="1">
      <alignment horizontal="center"/>
    </xf>
    <xf numFmtId="1" fontId="40" fillId="4" borderId="0" xfId="0" applyNumberFormat="1" applyFont="1" applyFill="1" applyBorder="1" applyAlignment="1" applyProtection="1">
      <alignment horizontal="center"/>
    </xf>
    <xf numFmtId="0" fontId="28" fillId="4" borderId="4" xfId="0" applyFont="1" applyFill="1" applyBorder="1" applyProtection="1"/>
    <xf numFmtId="0" fontId="23" fillId="4" borderId="0" xfId="0" applyFont="1" applyFill="1" applyBorder="1" applyAlignment="1" applyProtection="1">
      <alignment horizontal="center"/>
    </xf>
    <xf numFmtId="0" fontId="13" fillId="4" borderId="4" xfId="0" applyFont="1" applyFill="1" applyBorder="1" applyProtection="1"/>
    <xf numFmtId="0" fontId="14" fillId="4" borderId="0" xfId="0" applyFont="1" applyFill="1" applyBorder="1" applyProtection="1"/>
    <xf numFmtId="0" fontId="12" fillId="4" borderId="4" xfId="0" applyFont="1" applyFill="1" applyBorder="1" applyProtection="1"/>
    <xf numFmtId="0" fontId="13" fillId="4" borderId="5" xfId="0" applyFont="1" applyFill="1" applyBorder="1" applyProtection="1"/>
    <xf numFmtId="0" fontId="11" fillId="4" borderId="0" xfId="0" applyFont="1" applyFill="1" applyBorder="1" applyAlignment="1" applyProtection="1">
      <alignment horizontal="right"/>
    </xf>
    <xf numFmtId="0" fontId="12" fillId="4" borderId="7" xfId="0" applyFont="1" applyFill="1" applyBorder="1" applyProtection="1"/>
    <xf numFmtId="170" fontId="12" fillId="4" borderId="7" xfId="0" applyNumberFormat="1" applyFont="1" applyFill="1" applyBorder="1" applyAlignment="1" applyProtection="1">
      <alignment horizontal="center"/>
    </xf>
    <xf numFmtId="0" fontId="12" fillId="5" borderId="10" xfId="0" applyFont="1" applyFill="1" applyBorder="1" applyProtection="1"/>
    <xf numFmtId="0" fontId="13" fillId="5" borderId="11" xfId="0" applyFont="1" applyFill="1" applyBorder="1" applyProtection="1"/>
    <xf numFmtId="0" fontId="14" fillId="5" borderId="11" xfId="0" applyFont="1" applyFill="1" applyBorder="1" applyAlignment="1" applyProtection="1">
      <alignment horizontal="center"/>
    </xf>
    <xf numFmtId="0" fontId="14" fillId="5" borderId="12" xfId="0" applyFont="1" applyFill="1" applyBorder="1" applyAlignment="1" applyProtection="1">
      <alignment horizontal="center"/>
    </xf>
    <xf numFmtId="0" fontId="14" fillId="5" borderId="15" xfId="0" applyFont="1" applyFill="1" applyBorder="1" applyAlignment="1" applyProtection="1">
      <alignment horizontal="center"/>
    </xf>
    <xf numFmtId="164" fontId="11" fillId="5" borderId="15" xfId="0" applyNumberFormat="1" applyFont="1" applyFill="1" applyBorder="1" applyAlignment="1" applyProtection="1">
      <alignment horizontal="center"/>
    </xf>
    <xf numFmtId="0" fontId="13" fillId="5" borderId="13" xfId="0" applyFont="1" applyFill="1" applyBorder="1" applyProtection="1"/>
    <xf numFmtId="0" fontId="14" fillId="5" borderId="14" xfId="0" applyFont="1" applyFill="1" applyBorder="1" applyAlignment="1" applyProtection="1">
      <alignment horizontal="left"/>
    </xf>
    <xf numFmtId="164" fontId="14" fillId="5" borderId="15" xfId="0" applyNumberFormat="1" applyFont="1" applyFill="1" applyBorder="1" applyAlignment="1" applyProtection="1">
      <alignment horizontal="center"/>
    </xf>
    <xf numFmtId="0" fontId="11" fillId="5" borderId="14" xfId="0" applyFont="1" applyFill="1" applyBorder="1" applyAlignment="1" applyProtection="1">
      <alignment horizontal="right"/>
    </xf>
    <xf numFmtId="164" fontId="12" fillId="5" borderId="15" xfId="0" applyNumberFormat="1" applyFont="1" applyFill="1" applyBorder="1" applyAlignment="1" applyProtection="1">
      <alignment horizontal="center"/>
    </xf>
    <xf numFmtId="0" fontId="11" fillId="5" borderId="15" xfId="0" applyFont="1" applyFill="1" applyBorder="1" applyAlignment="1" applyProtection="1">
      <alignment horizontal="right"/>
    </xf>
    <xf numFmtId="9" fontId="11" fillId="5" borderId="15" xfId="2" applyFont="1" applyFill="1" applyBorder="1" applyAlignment="1" applyProtection="1">
      <alignment horizontal="right"/>
    </xf>
    <xf numFmtId="0" fontId="11" fillId="5" borderId="17" xfId="0" applyFont="1" applyFill="1" applyBorder="1" applyAlignment="1" applyProtection="1">
      <alignment horizontal="right"/>
    </xf>
    <xf numFmtId="0" fontId="11" fillId="5" borderId="18" xfId="0" applyFont="1" applyFill="1" applyBorder="1" applyAlignment="1" applyProtection="1">
      <alignment horizontal="right"/>
    </xf>
    <xf numFmtId="0" fontId="11" fillId="5" borderId="18" xfId="0" applyFont="1" applyFill="1" applyBorder="1" applyAlignment="1" applyProtection="1">
      <alignment horizontal="center"/>
    </xf>
    <xf numFmtId="0" fontId="11" fillId="5" borderId="11" xfId="0" applyFont="1" applyFill="1" applyBorder="1" applyAlignment="1" applyProtection="1">
      <alignment horizontal="right"/>
    </xf>
    <xf numFmtId="178" fontId="11" fillId="8" borderId="14" xfId="0" applyNumberFormat="1" applyFont="1" applyFill="1" applyBorder="1" applyAlignment="1" applyProtection="1">
      <alignment horizontal="center"/>
    </xf>
    <xf numFmtId="174" fontId="11" fillId="8" borderId="14" xfId="2" applyNumberFormat="1" applyFont="1" applyFill="1" applyBorder="1" applyAlignment="1" applyProtection="1">
      <alignment horizontal="center"/>
    </xf>
    <xf numFmtId="164" fontId="33" fillId="7" borderId="14" xfId="0" applyNumberFormat="1" applyFont="1" applyFill="1" applyBorder="1" applyProtection="1"/>
    <xf numFmtId="0" fontId="11" fillId="4" borderId="2" xfId="0" applyFont="1" applyFill="1" applyBorder="1" applyAlignment="1" applyProtection="1"/>
    <xf numFmtId="164" fontId="11" fillId="4" borderId="2" xfId="0" applyNumberFormat="1" applyFont="1" applyFill="1" applyBorder="1" applyAlignment="1" applyProtection="1">
      <alignment horizontal="center"/>
    </xf>
    <xf numFmtId="164" fontId="23" fillId="4" borderId="0" xfId="0" applyNumberFormat="1" applyFont="1" applyFill="1" applyBorder="1" applyProtection="1"/>
    <xf numFmtId="9" fontId="11" fillId="4" borderId="0" xfId="0" applyNumberFormat="1" applyFont="1" applyFill="1" applyBorder="1" applyAlignment="1" applyProtection="1">
      <alignment horizontal="center"/>
    </xf>
    <xf numFmtId="164" fontId="11" fillId="4" borderId="4" xfId="0" applyNumberFormat="1" applyFont="1" applyFill="1" applyBorder="1" applyProtection="1"/>
    <xf numFmtId="164" fontId="11" fillId="4" borderId="5" xfId="0" applyNumberFormat="1" applyFont="1" applyFill="1" applyBorder="1" applyProtection="1"/>
    <xf numFmtId="0" fontId="36" fillId="4" borderId="0" xfId="0" applyFont="1" applyFill="1" applyBorder="1" applyAlignment="1" applyProtection="1"/>
    <xf numFmtId="164" fontId="36" fillId="4" borderId="0" xfId="0" applyNumberFormat="1" applyFont="1" applyFill="1" applyBorder="1" applyAlignment="1" applyProtection="1">
      <alignment horizontal="center"/>
    </xf>
    <xf numFmtId="164" fontId="36" fillId="4" borderId="0" xfId="0" applyNumberFormat="1" applyFont="1" applyFill="1" applyBorder="1" applyProtection="1"/>
    <xf numFmtId="0" fontId="36" fillId="5" borderId="0" xfId="0" applyFont="1" applyFill="1" applyBorder="1" applyProtection="1"/>
    <xf numFmtId="0" fontId="39" fillId="4" borderId="0" xfId="0" applyFont="1" applyFill="1" applyBorder="1" applyAlignment="1" applyProtection="1"/>
    <xf numFmtId="164" fontId="39" fillId="4" borderId="0" xfId="0" applyNumberFormat="1" applyFont="1" applyFill="1" applyBorder="1" applyAlignment="1" applyProtection="1">
      <alignment horizontal="center"/>
    </xf>
    <xf numFmtId="164" fontId="39" fillId="4" borderId="0" xfId="0" applyNumberFormat="1" applyFont="1" applyFill="1" applyBorder="1" applyProtection="1"/>
    <xf numFmtId="0" fontId="39" fillId="5" borderId="0" xfId="0" applyFont="1" applyFill="1" applyBorder="1" applyProtection="1"/>
    <xf numFmtId="164" fontId="39" fillId="5" borderId="0" xfId="0" applyNumberFormat="1" applyFont="1" applyFill="1" applyBorder="1" applyProtection="1"/>
    <xf numFmtId="169" fontId="11" fillId="5" borderId="14" xfId="0" applyNumberFormat="1" applyFont="1" applyFill="1" applyBorder="1" applyProtection="1"/>
    <xf numFmtId="164" fontId="11" fillId="5" borderId="15" xfId="0" applyNumberFormat="1" applyFont="1" applyFill="1" applyBorder="1" applyProtection="1"/>
    <xf numFmtId="9" fontId="11" fillId="5" borderId="14" xfId="0" applyNumberFormat="1" applyFont="1" applyFill="1" applyBorder="1" applyAlignment="1" applyProtection="1">
      <alignment horizontal="center"/>
    </xf>
    <xf numFmtId="164" fontId="11" fillId="5" borderId="13" xfId="0" applyNumberFormat="1" applyFont="1" applyFill="1" applyBorder="1" applyProtection="1"/>
    <xf numFmtId="164" fontId="11" fillId="5" borderId="16" xfId="0" applyNumberFormat="1" applyFont="1" applyFill="1" applyBorder="1" applyProtection="1"/>
    <xf numFmtId="0" fontId="13" fillId="5" borderId="17" xfId="0" applyFont="1" applyFill="1" applyBorder="1" applyAlignment="1" applyProtection="1">
      <alignment horizontal="left"/>
    </xf>
    <xf numFmtId="164" fontId="11" fillId="5" borderId="17" xfId="0" applyNumberFormat="1" applyFont="1" applyFill="1" applyBorder="1" applyProtection="1"/>
    <xf numFmtId="164" fontId="11" fillId="5" borderId="18" xfId="0" applyNumberFormat="1" applyFont="1" applyFill="1" applyBorder="1" applyProtection="1"/>
    <xf numFmtId="169" fontId="11" fillId="5" borderId="11" xfId="0" applyNumberFormat="1" applyFont="1" applyFill="1" applyBorder="1" applyProtection="1"/>
    <xf numFmtId="2" fontId="11" fillId="5" borderId="14" xfId="0" applyNumberFormat="1" applyFont="1" applyFill="1" applyBorder="1" applyAlignment="1" applyProtection="1">
      <alignment horizontal="center"/>
    </xf>
    <xf numFmtId="0" fontId="11" fillId="5" borderId="17" xfId="0" applyFont="1" applyFill="1" applyBorder="1" applyAlignment="1" applyProtection="1">
      <alignment horizontal="left"/>
    </xf>
    <xf numFmtId="0" fontId="11" fillId="8" borderId="14" xfId="0" applyFont="1" applyFill="1" applyBorder="1" applyAlignment="1" applyProtection="1">
      <alignment horizontal="center"/>
    </xf>
    <xf numFmtId="2" fontId="11" fillId="8" borderId="14" xfId="0" applyNumberFormat="1" applyFont="1" applyFill="1" applyBorder="1" applyAlignment="1" applyProtection="1">
      <alignment horizontal="center"/>
    </xf>
    <xf numFmtId="166" fontId="11" fillId="8" borderId="14" xfId="0" applyNumberFormat="1" applyFont="1" applyFill="1" applyBorder="1" applyAlignment="1" applyProtection="1">
      <alignment horizontal="center"/>
    </xf>
    <xf numFmtId="4" fontId="11" fillId="8" borderId="14" xfId="0" applyNumberFormat="1" applyFont="1" applyFill="1" applyBorder="1" applyAlignment="1" applyProtection="1">
      <alignment horizontal="center"/>
    </xf>
    <xf numFmtId="164" fontId="11" fillId="8" borderId="14" xfId="0" applyNumberFormat="1" applyFont="1" applyFill="1" applyBorder="1" applyAlignment="1" applyProtection="1">
      <alignment horizontal="left"/>
    </xf>
    <xf numFmtId="169" fontId="11" fillId="5" borderId="17" xfId="0" applyNumberFormat="1" applyFont="1" applyFill="1" applyBorder="1" applyProtection="1"/>
    <xf numFmtId="164" fontId="11" fillId="5" borderId="11" xfId="0" applyNumberFormat="1" applyFont="1" applyFill="1" applyBorder="1" applyAlignment="1" applyProtection="1">
      <alignment horizontal="center"/>
    </xf>
    <xf numFmtId="164" fontId="11" fillId="5" borderId="12" xfId="0" applyNumberFormat="1" applyFont="1" applyFill="1" applyBorder="1" applyProtection="1"/>
    <xf numFmtId="9" fontId="11" fillId="5" borderId="17" xfId="0" applyNumberFormat="1" applyFont="1" applyFill="1" applyBorder="1" applyAlignment="1" applyProtection="1">
      <alignment horizontal="center"/>
    </xf>
    <xf numFmtId="164" fontId="11" fillId="5" borderId="10" xfId="0" applyNumberFormat="1" applyFont="1" applyFill="1" applyBorder="1" applyProtection="1"/>
    <xf numFmtId="164" fontId="33" fillId="7" borderId="14" xfId="0" applyNumberFormat="1" applyFont="1" applyFill="1" applyBorder="1" applyAlignment="1" applyProtection="1">
      <alignment horizontal="left"/>
    </xf>
    <xf numFmtId="0" fontId="50" fillId="5" borderId="14" xfId="0" applyFont="1" applyFill="1" applyBorder="1" applyAlignment="1" applyProtection="1">
      <alignment horizontal="left"/>
    </xf>
    <xf numFmtId="0" fontId="51" fillId="5" borderId="14" xfId="0" applyFont="1" applyFill="1" applyBorder="1" applyProtection="1"/>
    <xf numFmtId="164" fontId="50" fillId="5" borderId="14" xfId="0" applyNumberFormat="1" applyFont="1" applyFill="1" applyBorder="1" applyAlignment="1" applyProtection="1">
      <alignment horizontal="center"/>
    </xf>
    <xf numFmtId="164" fontId="51" fillId="5" borderId="14" xfId="0" applyNumberFormat="1" applyFont="1" applyFill="1" applyBorder="1" applyAlignment="1" applyProtection="1">
      <alignment horizontal="center"/>
    </xf>
    <xf numFmtId="0" fontId="51" fillId="5" borderId="14" xfId="0" applyFont="1" applyFill="1" applyBorder="1" applyAlignment="1" applyProtection="1">
      <alignment horizontal="left"/>
    </xf>
    <xf numFmtId="175" fontId="6" fillId="5" borderId="14" xfId="0" applyNumberFormat="1" applyFont="1" applyFill="1" applyBorder="1" applyAlignment="1" applyProtection="1">
      <alignment horizontal="left"/>
    </xf>
    <xf numFmtId="165" fontId="6" fillId="3" borderId="0" xfId="0" applyNumberFormat="1" applyFont="1" applyFill="1" applyBorder="1" applyAlignment="1" applyProtection="1">
      <alignment horizontal="left"/>
      <protection locked="0"/>
    </xf>
    <xf numFmtId="0" fontId="54" fillId="5" borderId="14" xfId="0" applyFont="1" applyFill="1" applyBorder="1" applyAlignment="1" applyProtection="1">
      <alignment horizontal="left"/>
    </xf>
    <xf numFmtId="0" fontId="54" fillId="5" borderId="14" xfId="0" applyFont="1" applyFill="1" applyBorder="1" applyProtection="1"/>
    <xf numFmtId="164" fontId="54" fillId="5" borderId="14" xfId="3" applyNumberFormat="1" applyFont="1" applyFill="1" applyBorder="1" applyAlignment="1" applyProtection="1">
      <alignment horizontal="left"/>
    </xf>
    <xf numFmtId="0" fontId="54" fillId="5" borderId="14" xfId="0" applyNumberFormat="1" applyFont="1" applyFill="1" applyBorder="1" applyAlignment="1" applyProtection="1">
      <alignment horizontal="left"/>
    </xf>
    <xf numFmtId="9" fontId="11" fillId="8" borderId="14" xfId="2" applyFont="1" applyFill="1" applyBorder="1" applyAlignment="1" applyProtection="1">
      <alignment horizontal="center"/>
    </xf>
    <xf numFmtId="164" fontId="11" fillId="4" borderId="14" xfId="0" applyNumberFormat="1" applyFont="1" applyFill="1" applyBorder="1" applyProtection="1">
      <protection locked="0"/>
    </xf>
    <xf numFmtId="0" fontId="8" fillId="5" borderId="14" xfId="0" applyFont="1" applyFill="1" applyBorder="1" applyAlignment="1" applyProtection="1">
      <alignment horizontal="center"/>
    </xf>
    <xf numFmtId="0" fontId="7" fillId="0" borderId="0" xfId="0" applyFont="1" applyFill="1" applyBorder="1" applyAlignment="1" applyProtection="1">
      <alignment horizontal="left"/>
    </xf>
    <xf numFmtId="0" fontId="6" fillId="0" borderId="0" xfId="0" applyFont="1" applyFill="1" applyBorder="1" applyAlignment="1" applyProtection="1">
      <alignment horizontal="left"/>
    </xf>
    <xf numFmtId="0" fontId="46" fillId="4" borderId="0" xfId="0" applyFont="1" applyFill="1"/>
    <xf numFmtId="0" fontId="11" fillId="4" borderId="0" xfId="0" applyFont="1" applyFill="1"/>
    <xf numFmtId="0" fontId="17" fillId="4" borderId="0" xfId="0" applyFont="1" applyFill="1"/>
    <xf numFmtId="176" fontId="46" fillId="4" borderId="0" xfId="0" applyNumberFormat="1" applyFont="1" applyFill="1"/>
    <xf numFmtId="0" fontId="18" fillId="4" borderId="0" xfId="0" applyFont="1" applyFill="1"/>
    <xf numFmtId="0" fontId="12" fillId="4" borderId="0" xfId="0" applyFont="1" applyFill="1"/>
    <xf numFmtId="0" fontId="6" fillId="4" borderId="0" xfId="0" applyFont="1" applyFill="1"/>
    <xf numFmtId="0" fontId="12" fillId="4" borderId="9" xfId="0" applyFont="1" applyFill="1" applyBorder="1" applyAlignment="1">
      <alignment horizontal="center"/>
    </xf>
    <xf numFmtId="0" fontId="11" fillId="4" borderId="0" xfId="0" applyFont="1" applyFill="1" applyAlignment="1">
      <alignment horizontal="center"/>
    </xf>
    <xf numFmtId="171" fontId="11" fillId="4" borderId="0" xfId="0" applyNumberFormat="1" applyFont="1" applyFill="1" applyAlignment="1">
      <alignment horizontal="center"/>
    </xf>
    <xf numFmtId="0" fontId="6" fillId="5" borderId="14" xfId="0" applyFont="1" applyFill="1" applyBorder="1" applyAlignment="1" applyProtection="1">
      <alignment horizontal="left"/>
      <protection locked="0"/>
    </xf>
    <xf numFmtId="164" fontId="6" fillId="8" borderId="14" xfId="0" applyNumberFormat="1" applyFont="1" applyFill="1" applyBorder="1" applyProtection="1">
      <protection locked="0"/>
    </xf>
    <xf numFmtId="1" fontId="11" fillId="9" borderId="14" xfId="0" applyNumberFormat="1" applyFont="1" applyFill="1" applyBorder="1" applyAlignment="1" applyProtection="1">
      <alignment horizontal="left"/>
      <protection locked="0"/>
    </xf>
    <xf numFmtId="1" fontId="11" fillId="9" borderId="14" xfId="0" applyNumberFormat="1" applyFont="1" applyFill="1" applyBorder="1" applyAlignment="1" applyProtection="1">
      <alignment horizontal="center"/>
      <protection locked="0"/>
    </xf>
    <xf numFmtId="177" fontId="11" fillId="9" borderId="14" xfId="0" applyNumberFormat="1" applyFont="1" applyFill="1" applyBorder="1" applyAlignment="1" applyProtection="1">
      <alignment horizontal="left"/>
      <protection locked="0"/>
    </xf>
    <xf numFmtId="0" fontId="11" fillId="9" borderId="14" xfId="0" applyFont="1" applyFill="1" applyBorder="1" applyAlignment="1" applyProtection="1">
      <alignment horizontal="center"/>
      <protection locked="0"/>
    </xf>
    <xf numFmtId="4" fontId="11" fillId="9" borderId="14" xfId="0" applyNumberFormat="1" applyFont="1" applyFill="1" applyBorder="1" applyAlignment="1" applyProtection="1">
      <alignment horizontal="center"/>
      <protection locked="0"/>
    </xf>
    <xf numFmtId="164" fontId="11" fillId="9" borderId="14" xfId="0" applyNumberFormat="1" applyFont="1" applyFill="1" applyBorder="1" applyAlignment="1" applyProtection="1">
      <alignment horizontal="center"/>
      <protection locked="0"/>
    </xf>
    <xf numFmtId="2" fontId="11" fillId="9" borderId="14" xfId="0" applyNumberFormat="1" applyFont="1" applyFill="1" applyBorder="1" applyAlignment="1" applyProtection="1">
      <alignment horizontal="center"/>
      <protection locked="0"/>
    </xf>
    <xf numFmtId="164" fontId="11" fillId="9" borderId="14" xfId="0" applyNumberFormat="1" applyFont="1" applyFill="1" applyBorder="1" applyAlignment="1" applyProtection="1">
      <alignment horizontal="left"/>
      <protection locked="0"/>
    </xf>
    <xf numFmtId="164" fontId="11" fillId="9" borderId="14" xfId="0" quotePrefix="1" applyNumberFormat="1" applyFont="1" applyFill="1" applyBorder="1" applyAlignment="1" applyProtection="1">
      <alignment horizontal="center"/>
      <protection locked="0"/>
    </xf>
    <xf numFmtId="177" fontId="11" fillId="9" borderId="14" xfId="0" applyNumberFormat="1" applyFont="1" applyFill="1" applyBorder="1" applyAlignment="1" applyProtection="1">
      <alignment horizontal="center"/>
      <protection locked="0"/>
    </xf>
    <xf numFmtId="171" fontId="11" fillId="9" borderId="14" xfId="0" applyNumberFormat="1" applyFont="1" applyFill="1" applyBorder="1" applyAlignment="1" applyProtection="1">
      <alignment horizontal="center"/>
      <protection locked="0"/>
    </xf>
    <xf numFmtId="3" fontId="57" fillId="3" borderId="0" xfId="0" applyNumberFormat="1" applyFont="1" applyFill="1" applyBorder="1" applyAlignment="1" applyProtection="1">
      <alignment horizontal="left"/>
      <protection locked="0"/>
    </xf>
    <xf numFmtId="3" fontId="58" fillId="0" borderId="0" xfId="0" applyNumberFormat="1" applyFont="1" applyFill="1" applyBorder="1" applyAlignment="1" applyProtection="1">
      <alignment horizontal="left"/>
    </xf>
    <xf numFmtId="0" fontId="37" fillId="4" borderId="5" xfId="0" applyFont="1" applyFill="1" applyBorder="1" applyProtection="1"/>
    <xf numFmtId="0" fontId="49" fillId="4" borderId="4" xfId="0" applyFont="1" applyFill="1" applyBorder="1" applyProtection="1"/>
    <xf numFmtId="0" fontId="49" fillId="4" borderId="5" xfId="0" applyFont="1" applyFill="1" applyBorder="1" applyProtection="1"/>
    <xf numFmtId="0" fontId="19" fillId="4" borderId="5" xfId="0" applyFont="1" applyFill="1" applyBorder="1" applyProtection="1"/>
    <xf numFmtId="0" fontId="40" fillId="4" borderId="4" xfId="0" applyFont="1" applyFill="1" applyBorder="1" applyAlignment="1" applyProtection="1">
      <alignment horizontal="center"/>
    </xf>
    <xf numFmtId="0" fontId="39" fillId="4" borderId="5" xfId="0" applyFont="1" applyFill="1" applyBorder="1" applyAlignment="1" applyProtection="1">
      <alignment horizontal="center"/>
    </xf>
    <xf numFmtId="0" fontId="13" fillId="4" borderId="4" xfId="0" applyFont="1" applyFill="1" applyBorder="1" applyAlignment="1" applyProtection="1">
      <alignment horizontal="center"/>
    </xf>
    <xf numFmtId="0" fontId="11" fillId="4" borderId="5" xfId="0" applyFont="1" applyFill="1" applyBorder="1" applyAlignment="1" applyProtection="1">
      <alignment horizontal="center"/>
    </xf>
    <xf numFmtId="0" fontId="16" fillId="0" borderId="0" xfId="0" applyFont="1" applyFill="1" applyAlignment="1" applyProtection="1">
      <alignment horizontal="left"/>
    </xf>
    <xf numFmtId="0" fontId="15" fillId="0" borderId="0" xfId="0" applyFont="1" applyFill="1" applyAlignment="1" applyProtection="1">
      <alignment horizontal="left" indent="1"/>
    </xf>
    <xf numFmtId="0" fontId="6" fillId="0" borderId="0" xfId="0" applyFont="1" applyFill="1" applyAlignment="1" applyProtection="1">
      <alignment horizontal="left"/>
    </xf>
    <xf numFmtId="0" fontId="59" fillId="0" borderId="0" xfId="0" applyFont="1" applyFill="1" applyAlignment="1" applyProtection="1">
      <alignment horizontal="left"/>
    </xf>
    <xf numFmtId="44" fontId="6" fillId="0" borderId="0" xfId="0" applyNumberFormat="1" applyFont="1" applyFill="1" applyAlignment="1" applyProtection="1">
      <alignment horizontal="left"/>
    </xf>
    <xf numFmtId="1" fontId="6" fillId="0" borderId="0" xfId="0" applyNumberFormat="1" applyFont="1" applyFill="1" applyAlignment="1" applyProtection="1">
      <alignment horizontal="right"/>
    </xf>
    <xf numFmtId="0" fontId="8" fillId="0" borderId="0" xfId="0" applyFont="1" applyFill="1" applyAlignment="1" applyProtection="1">
      <alignment horizontal="left"/>
    </xf>
    <xf numFmtId="0" fontId="6" fillId="0" borderId="0" xfId="0" applyFont="1" applyFill="1" applyAlignment="1" applyProtection="1">
      <alignment horizontal="left"/>
      <protection locked="0"/>
    </xf>
    <xf numFmtId="0" fontId="60" fillId="4" borderId="0" xfId="0" applyFont="1" applyFill="1" applyBorder="1"/>
    <xf numFmtId="0" fontId="35" fillId="4" borderId="0" xfId="0" applyFont="1" applyFill="1" applyBorder="1"/>
    <xf numFmtId="0" fontId="12" fillId="4" borderId="0" xfId="0" applyFont="1" applyFill="1" applyBorder="1" applyAlignment="1" applyProtection="1">
      <alignment horizontal="center"/>
    </xf>
    <xf numFmtId="0" fontId="41" fillId="5" borderId="14" xfId="0" applyFont="1" applyFill="1" applyBorder="1" applyAlignment="1" applyProtection="1">
      <alignment horizontal="left"/>
    </xf>
    <xf numFmtId="0" fontId="39" fillId="5" borderId="14" xfId="0" applyFont="1" applyFill="1" applyBorder="1" applyAlignment="1" applyProtection="1">
      <alignment horizontal="left"/>
    </xf>
    <xf numFmtId="0" fontId="47" fillId="5" borderId="14" xfId="0" applyFont="1" applyFill="1" applyBorder="1" applyAlignment="1" applyProtection="1">
      <alignment horizontal="left"/>
    </xf>
  </cellXfs>
  <cellStyles count="4">
    <cellStyle name="Euro" xfId="1"/>
    <cellStyle name="Procent" xfId="2" builtinId="5"/>
    <cellStyle name="Standaard" xfId="0" builtinId="0"/>
    <cellStyle name="Valuta" xfId="3" builtinId="4"/>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nl-NL"/>
              <a:t>Desinvesteringen </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cat>
            <c:numLit>
              <c:formatCode>Standaard</c:formatCode>
              <c:ptCount val="4"/>
              <c:pt idx="0">
                <c:v>2007</c:v>
              </c:pt>
              <c:pt idx="1">
                <c:v>2008</c:v>
              </c:pt>
              <c:pt idx="2">
                <c:v>2009</c:v>
              </c:pt>
              <c:pt idx="3">
                <c:v>2010</c:v>
              </c:pt>
            </c:numLit>
          </c:cat>
          <c:val>
            <c:numLit>
              <c:formatCode>Standaard</c:formatCode>
              <c:ptCount val="4"/>
              <c:pt idx="0">
                <c:v>0</c:v>
              </c:pt>
              <c:pt idx="1">
                <c:v>0</c:v>
              </c:pt>
              <c:pt idx="2">
                <c:v>0</c:v>
              </c:pt>
              <c:pt idx="3">
                <c:v>0</c:v>
              </c:pt>
            </c:numLit>
          </c:val>
        </c:ser>
        <c:dLbls>
          <c:showLegendKey val="0"/>
          <c:showVal val="0"/>
          <c:showCatName val="0"/>
          <c:showSerName val="0"/>
          <c:showPercent val="0"/>
          <c:showBubbleSize val="0"/>
        </c:dLbls>
        <c:gapWidth val="150"/>
        <c:axId val="91464064"/>
        <c:axId val="91465600"/>
      </c:barChart>
      <c:catAx>
        <c:axId val="91464064"/>
        <c:scaling>
          <c:orientation val="minMax"/>
        </c:scaling>
        <c:delete val="0"/>
        <c:axPos val="b"/>
        <c:numFmt formatCode="Standaard"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nl-NL"/>
          </a:p>
        </c:txPr>
        <c:crossAx val="91465600"/>
        <c:crosses val="autoZero"/>
        <c:auto val="1"/>
        <c:lblAlgn val="ctr"/>
        <c:lblOffset val="100"/>
        <c:tickLblSkip val="2"/>
        <c:tickMarkSkip val="2"/>
        <c:noMultiLvlLbl val="0"/>
      </c:catAx>
      <c:valAx>
        <c:axId val="91465600"/>
        <c:scaling>
          <c:orientation val="minMax"/>
        </c:scaling>
        <c:delete val="0"/>
        <c:axPos val="l"/>
        <c:numFmt formatCode="Standaard"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nl-NL"/>
          </a:p>
        </c:txPr>
        <c:crossAx val="9146406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nl-NL"/>
    </a:p>
  </c:txPr>
  <c:printSettings>
    <c:headerFooter alignWithMargins="0"/>
    <c:pageMargins b="1" l="0.75000000000000333" r="0.7500000000000033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nl-NL"/>
              <a:t>Afschrijvingen (totaal)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cat>
            <c:numLit>
              <c:formatCode>Standaard</c:formatCode>
              <c:ptCount val="4"/>
              <c:pt idx="0">
                <c:v>2007</c:v>
              </c:pt>
              <c:pt idx="1">
                <c:v>2008</c:v>
              </c:pt>
              <c:pt idx="2">
                <c:v>2009</c:v>
              </c:pt>
              <c:pt idx="3">
                <c:v>2010</c:v>
              </c:pt>
            </c:numLit>
          </c:cat>
          <c:val>
            <c:numLit>
              <c:formatCode>Standaard</c:formatCode>
              <c:ptCount val="4"/>
              <c:pt idx="0">
                <c:v>300</c:v>
              </c:pt>
              <c:pt idx="1">
                <c:v>300</c:v>
              </c:pt>
              <c:pt idx="2">
                <c:v>300</c:v>
              </c:pt>
              <c:pt idx="3">
                <c:v>300</c:v>
              </c:pt>
            </c:numLit>
          </c:val>
        </c:ser>
        <c:dLbls>
          <c:showLegendKey val="0"/>
          <c:showVal val="0"/>
          <c:showCatName val="0"/>
          <c:showSerName val="0"/>
          <c:showPercent val="0"/>
          <c:showBubbleSize val="0"/>
        </c:dLbls>
        <c:gapWidth val="150"/>
        <c:axId val="91477504"/>
        <c:axId val="91479040"/>
      </c:barChart>
      <c:catAx>
        <c:axId val="91477504"/>
        <c:scaling>
          <c:orientation val="minMax"/>
        </c:scaling>
        <c:delete val="0"/>
        <c:axPos val="b"/>
        <c:numFmt formatCode="Standaard" sourceLinked="1"/>
        <c:majorTickMark val="out"/>
        <c:minorTickMark val="none"/>
        <c:tickLblPos val="nextTo"/>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nl-NL"/>
          </a:p>
        </c:txPr>
        <c:crossAx val="91479040"/>
        <c:crosses val="autoZero"/>
        <c:auto val="1"/>
        <c:lblAlgn val="ctr"/>
        <c:lblOffset val="100"/>
        <c:tickLblSkip val="2"/>
        <c:tickMarkSkip val="2"/>
        <c:noMultiLvlLbl val="0"/>
      </c:catAx>
      <c:valAx>
        <c:axId val="91479040"/>
        <c:scaling>
          <c:orientation val="minMax"/>
        </c:scaling>
        <c:delete val="0"/>
        <c:axPos val="l"/>
        <c:numFmt formatCode="Standaard"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9147750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nl-NL"/>
    </a:p>
  </c:txPr>
  <c:printSettings>
    <c:headerFooter alignWithMargins="0"/>
    <c:pageMargins b="1" l="0.75000000000000333" r="0.75000000000000333"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nl-NL" sz="125" b="1" i="0" u="none" strike="noStrike" baseline="0">
                <a:solidFill>
                  <a:srgbClr val="000000"/>
                </a:solidFill>
                <a:latin typeface="Arial"/>
                <a:cs typeface="Arial"/>
              </a:rPr>
              <a:t>Waarde materiële vaste activa</a:t>
            </a:r>
          </a:p>
          <a:p>
            <a:pPr>
              <a:defRPr sz="175" b="0" i="0" u="none" strike="noStrike" baseline="0">
                <a:solidFill>
                  <a:srgbClr val="000000"/>
                </a:solidFill>
                <a:latin typeface="Arial"/>
                <a:ea typeface="Arial"/>
                <a:cs typeface="Arial"/>
              </a:defRPr>
            </a:pPr>
            <a:r>
              <a:rPr lang="nl-NL" sz="125" b="0" i="1" u="none" strike="noStrike" baseline="0">
                <a:solidFill>
                  <a:srgbClr val="000000"/>
                </a:solidFill>
                <a:latin typeface="Arial"/>
                <a:cs typeface="Arial"/>
              </a:rPr>
              <a:t>(per 31-12)</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cat>
            <c:numLit>
              <c:formatCode>Standaard</c:formatCode>
              <c:ptCount val="4"/>
              <c:pt idx="0">
                <c:v>2007</c:v>
              </c:pt>
              <c:pt idx="1">
                <c:v>2008</c:v>
              </c:pt>
              <c:pt idx="2">
                <c:v>2009</c:v>
              </c:pt>
              <c:pt idx="3">
                <c:v>2010</c:v>
              </c:pt>
            </c:numLit>
          </c:cat>
          <c:val>
            <c:numLit>
              <c:formatCode>Standaard</c:formatCode>
              <c:ptCount val="4"/>
              <c:pt idx="0">
                <c:v>11700</c:v>
              </c:pt>
              <c:pt idx="1">
                <c:v>11400</c:v>
              </c:pt>
              <c:pt idx="2">
                <c:v>11100</c:v>
              </c:pt>
              <c:pt idx="3">
                <c:v>10800</c:v>
              </c:pt>
            </c:numLit>
          </c:val>
        </c:ser>
        <c:dLbls>
          <c:showLegendKey val="0"/>
          <c:showVal val="0"/>
          <c:showCatName val="0"/>
          <c:showSerName val="0"/>
          <c:showPercent val="0"/>
          <c:showBubbleSize val="0"/>
        </c:dLbls>
        <c:gapWidth val="150"/>
        <c:axId val="105691776"/>
        <c:axId val="105697664"/>
      </c:barChart>
      <c:catAx>
        <c:axId val="105691776"/>
        <c:scaling>
          <c:orientation val="minMax"/>
        </c:scaling>
        <c:delete val="0"/>
        <c:axPos val="b"/>
        <c:numFmt formatCode="Standaard"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nl-NL"/>
          </a:p>
        </c:txPr>
        <c:crossAx val="105697664"/>
        <c:crosses val="autoZero"/>
        <c:auto val="1"/>
        <c:lblAlgn val="ctr"/>
        <c:lblOffset val="100"/>
        <c:tickLblSkip val="2"/>
        <c:tickMarkSkip val="2"/>
        <c:noMultiLvlLbl val="0"/>
      </c:catAx>
      <c:valAx>
        <c:axId val="105697664"/>
        <c:scaling>
          <c:orientation val="minMax"/>
        </c:scaling>
        <c:delete val="0"/>
        <c:axPos val="l"/>
        <c:numFmt formatCode="Standaard"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nl-NL"/>
          </a:p>
        </c:txPr>
        <c:crossAx val="10569177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nl-NL"/>
    </a:p>
  </c:txPr>
  <c:printSettings>
    <c:headerFooter alignWithMargins="0"/>
    <c:pageMargins b="1" l="0.75000000000000333" r="0.75000000000000333"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nl-NL"/>
              <a:t>Desinvesteringen </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cat>
            <c:numLit>
              <c:formatCode>Standaard</c:formatCode>
              <c:ptCount val="4"/>
              <c:pt idx="0">
                <c:v>2007</c:v>
              </c:pt>
              <c:pt idx="1">
                <c:v>2008</c:v>
              </c:pt>
              <c:pt idx="2">
                <c:v>2009</c:v>
              </c:pt>
              <c:pt idx="3">
                <c:v>2010</c:v>
              </c:pt>
            </c:numLit>
          </c:cat>
          <c:val>
            <c:numLit>
              <c:formatCode>Standaard</c:formatCode>
              <c:ptCount val="4"/>
              <c:pt idx="0">
                <c:v>0</c:v>
              </c:pt>
              <c:pt idx="1">
                <c:v>0</c:v>
              </c:pt>
              <c:pt idx="2">
                <c:v>0</c:v>
              </c:pt>
              <c:pt idx="3">
                <c:v>0</c:v>
              </c:pt>
            </c:numLit>
          </c:val>
        </c:ser>
        <c:dLbls>
          <c:showLegendKey val="0"/>
          <c:showVal val="0"/>
          <c:showCatName val="0"/>
          <c:showSerName val="0"/>
          <c:showPercent val="0"/>
          <c:showBubbleSize val="0"/>
        </c:dLbls>
        <c:gapWidth val="150"/>
        <c:axId val="105751680"/>
        <c:axId val="105753216"/>
      </c:barChart>
      <c:catAx>
        <c:axId val="105751680"/>
        <c:scaling>
          <c:orientation val="minMax"/>
        </c:scaling>
        <c:delete val="0"/>
        <c:axPos val="b"/>
        <c:numFmt formatCode="Standaard"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nl-NL"/>
          </a:p>
        </c:txPr>
        <c:crossAx val="105753216"/>
        <c:crosses val="autoZero"/>
        <c:auto val="1"/>
        <c:lblAlgn val="ctr"/>
        <c:lblOffset val="100"/>
        <c:tickLblSkip val="2"/>
        <c:tickMarkSkip val="2"/>
        <c:noMultiLvlLbl val="0"/>
      </c:catAx>
      <c:valAx>
        <c:axId val="105753216"/>
        <c:scaling>
          <c:orientation val="minMax"/>
        </c:scaling>
        <c:delete val="0"/>
        <c:axPos val="l"/>
        <c:numFmt formatCode="Standaard"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nl-NL"/>
          </a:p>
        </c:txPr>
        <c:crossAx val="10575168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nl-NL"/>
    </a:p>
  </c:txPr>
  <c:printSettings>
    <c:headerFooter alignWithMargins="0"/>
    <c:pageMargins b="1" l="0.75000000000000333" r="0.75000000000000333"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nl-NL"/>
              <a:t>Afschrijvingen (totaal)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cat>
            <c:numLit>
              <c:formatCode>Standaard</c:formatCode>
              <c:ptCount val="4"/>
              <c:pt idx="0">
                <c:v>2007</c:v>
              </c:pt>
              <c:pt idx="1">
                <c:v>2008</c:v>
              </c:pt>
              <c:pt idx="2">
                <c:v>2009</c:v>
              </c:pt>
              <c:pt idx="3">
                <c:v>2010</c:v>
              </c:pt>
            </c:numLit>
          </c:cat>
          <c:val>
            <c:numLit>
              <c:formatCode>Standaard</c:formatCode>
              <c:ptCount val="4"/>
              <c:pt idx="0">
                <c:v>300</c:v>
              </c:pt>
              <c:pt idx="1">
                <c:v>300</c:v>
              </c:pt>
              <c:pt idx="2">
                <c:v>300</c:v>
              </c:pt>
              <c:pt idx="3">
                <c:v>300</c:v>
              </c:pt>
            </c:numLit>
          </c:val>
        </c:ser>
        <c:dLbls>
          <c:showLegendKey val="0"/>
          <c:showVal val="0"/>
          <c:showCatName val="0"/>
          <c:showSerName val="0"/>
          <c:showPercent val="0"/>
          <c:showBubbleSize val="0"/>
        </c:dLbls>
        <c:gapWidth val="150"/>
        <c:axId val="129047168"/>
        <c:axId val="129048960"/>
      </c:barChart>
      <c:catAx>
        <c:axId val="129047168"/>
        <c:scaling>
          <c:orientation val="minMax"/>
        </c:scaling>
        <c:delete val="0"/>
        <c:axPos val="b"/>
        <c:numFmt formatCode="Standaard" sourceLinked="1"/>
        <c:majorTickMark val="out"/>
        <c:minorTickMark val="none"/>
        <c:tickLblPos val="nextTo"/>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nl-NL"/>
          </a:p>
        </c:txPr>
        <c:crossAx val="129048960"/>
        <c:crosses val="autoZero"/>
        <c:auto val="1"/>
        <c:lblAlgn val="ctr"/>
        <c:lblOffset val="100"/>
        <c:tickLblSkip val="2"/>
        <c:tickMarkSkip val="2"/>
        <c:noMultiLvlLbl val="0"/>
      </c:catAx>
      <c:valAx>
        <c:axId val="129048960"/>
        <c:scaling>
          <c:orientation val="minMax"/>
        </c:scaling>
        <c:delete val="0"/>
        <c:axPos val="l"/>
        <c:numFmt formatCode="Standaard"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12904716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nl-NL"/>
    </a:p>
  </c:txPr>
  <c:printSettings>
    <c:headerFooter alignWithMargins="0"/>
    <c:pageMargins b="1" l="0.75000000000000333" r="0.75000000000000333"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nl-NL" sz="125" b="1" i="0" u="none" strike="noStrike" baseline="0">
                <a:solidFill>
                  <a:srgbClr val="000000"/>
                </a:solidFill>
                <a:latin typeface="Arial"/>
                <a:cs typeface="Arial"/>
              </a:rPr>
              <a:t>Waarde materiële vaste activa</a:t>
            </a:r>
          </a:p>
          <a:p>
            <a:pPr>
              <a:defRPr sz="175" b="0" i="0" u="none" strike="noStrike" baseline="0">
                <a:solidFill>
                  <a:srgbClr val="000000"/>
                </a:solidFill>
                <a:latin typeface="Arial"/>
                <a:ea typeface="Arial"/>
                <a:cs typeface="Arial"/>
              </a:defRPr>
            </a:pPr>
            <a:r>
              <a:rPr lang="nl-NL" sz="125" b="0" i="1" u="none" strike="noStrike" baseline="0">
                <a:solidFill>
                  <a:srgbClr val="000000"/>
                </a:solidFill>
                <a:latin typeface="Arial"/>
                <a:cs typeface="Arial"/>
              </a:rPr>
              <a:t>(per 31-12)</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cat>
            <c:numLit>
              <c:formatCode>Standaard</c:formatCode>
              <c:ptCount val="4"/>
              <c:pt idx="0">
                <c:v>2007</c:v>
              </c:pt>
              <c:pt idx="1">
                <c:v>2008</c:v>
              </c:pt>
              <c:pt idx="2">
                <c:v>2009</c:v>
              </c:pt>
              <c:pt idx="3">
                <c:v>2010</c:v>
              </c:pt>
            </c:numLit>
          </c:cat>
          <c:val>
            <c:numLit>
              <c:formatCode>Standaard</c:formatCode>
              <c:ptCount val="4"/>
              <c:pt idx="0">
                <c:v>11700</c:v>
              </c:pt>
              <c:pt idx="1">
                <c:v>11400</c:v>
              </c:pt>
              <c:pt idx="2">
                <c:v>11100</c:v>
              </c:pt>
              <c:pt idx="3">
                <c:v>10800</c:v>
              </c:pt>
            </c:numLit>
          </c:val>
        </c:ser>
        <c:dLbls>
          <c:showLegendKey val="0"/>
          <c:showVal val="0"/>
          <c:showCatName val="0"/>
          <c:showSerName val="0"/>
          <c:showPercent val="0"/>
          <c:showBubbleSize val="0"/>
        </c:dLbls>
        <c:gapWidth val="150"/>
        <c:axId val="129073152"/>
        <c:axId val="129074688"/>
      </c:barChart>
      <c:catAx>
        <c:axId val="129073152"/>
        <c:scaling>
          <c:orientation val="minMax"/>
        </c:scaling>
        <c:delete val="0"/>
        <c:axPos val="b"/>
        <c:numFmt formatCode="Standaard"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nl-NL"/>
          </a:p>
        </c:txPr>
        <c:crossAx val="129074688"/>
        <c:crosses val="autoZero"/>
        <c:auto val="1"/>
        <c:lblAlgn val="ctr"/>
        <c:lblOffset val="100"/>
        <c:tickLblSkip val="2"/>
        <c:tickMarkSkip val="2"/>
        <c:noMultiLvlLbl val="0"/>
      </c:catAx>
      <c:valAx>
        <c:axId val="129074688"/>
        <c:scaling>
          <c:orientation val="minMax"/>
        </c:scaling>
        <c:delete val="0"/>
        <c:axPos val="l"/>
        <c:numFmt formatCode="Standaard"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nl-NL"/>
          </a:p>
        </c:txPr>
        <c:crossAx val="12907315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nl-NL"/>
    </a:p>
  </c:txPr>
  <c:printSettings>
    <c:headerFooter alignWithMargins="0"/>
    <c:pageMargins b="1" l="0.75000000000000333" r="0.75000000000000333"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9</xdr:col>
      <xdr:colOff>1038225</xdr:colOff>
      <xdr:row>2</xdr:row>
      <xdr:rowOff>66675</xdr:rowOff>
    </xdr:from>
    <xdr:to>
      <xdr:col>12</xdr:col>
      <xdr:colOff>19050</xdr:colOff>
      <xdr:row>4</xdr:row>
      <xdr:rowOff>104775</xdr:rowOff>
    </xdr:to>
    <xdr:pic>
      <xdr:nvPicPr>
        <xdr:cNvPr id="80914"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7820025" y="390525"/>
          <a:ext cx="1409700" cy="4286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876300</xdr:colOff>
      <xdr:row>2</xdr:row>
      <xdr:rowOff>38100</xdr:rowOff>
    </xdr:from>
    <xdr:to>
      <xdr:col>9</xdr:col>
      <xdr:colOff>161925</xdr:colOff>
      <xdr:row>4</xdr:row>
      <xdr:rowOff>28575</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372100" y="419100"/>
          <a:ext cx="1400175" cy="419100"/>
        </a:xfrm>
        <a:prstGeom prst="rect">
          <a:avLst/>
        </a:prstGeom>
        <a:noFill/>
        <a:ln w="9525">
          <a:noFill/>
          <a:miter lim="800000"/>
          <a:headEnd/>
          <a:tailEnd/>
        </a:ln>
      </xdr:spPr>
    </xdr:pic>
    <xdr:clientData/>
  </xdr:twoCellAnchor>
  <xdr:twoCellAnchor>
    <xdr:from>
      <xdr:col>18</xdr:col>
      <xdr:colOff>876300</xdr:colOff>
      <xdr:row>2</xdr:row>
      <xdr:rowOff>38100</xdr:rowOff>
    </xdr:from>
    <xdr:to>
      <xdr:col>20</xdr:col>
      <xdr:colOff>161925</xdr:colOff>
      <xdr:row>4</xdr:row>
      <xdr:rowOff>28575</xdr:rowOff>
    </xdr:to>
    <xdr:pic>
      <xdr:nvPicPr>
        <xdr:cNvPr id="4" name="Picture 9"/>
        <xdr:cNvPicPr>
          <a:picLocks noChangeAspect="1" noChangeArrowheads="1"/>
        </xdr:cNvPicPr>
      </xdr:nvPicPr>
      <xdr:blipFill>
        <a:blip xmlns:r="http://schemas.openxmlformats.org/officeDocument/2006/relationships" r:embed="rId1"/>
        <a:srcRect/>
        <a:stretch>
          <a:fillRect/>
        </a:stretch>
      </xdr:blipFill>
      <xdr:spPr bwMode="auto">
        <a:xfrm>
          <a:off x="5425888" y="419100"/>
          <a:ext cx="1392331" cy="41629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157442</xdr:colOff>
      <xdr:row>3</xdr:row>
      <xdr:rowOff>33058</xdr:rowOff>
    </xdr:from>
    <xdr:to>
      <xdr:col>22</xdr:col>
      <xdr:colOff>112060</xdr:colOff>
      <xdr:row>5</xdr:row>
      <xdr:rowOff>61633</xdr:rowOff>
    </xdr:to>
    <xdr:pic>
      <xdr:nvPicPr>
        <xdr:cNvPr id="95241"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12013266" y="503705"/>
          <a:ext cx="1388970" cy="42078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504825</xdr:colOff>
      <xdr:row>31</xdr:row>
      <xdr:rowOff>0</xdr:rowOff>
    </xdr:from>
    <xdr:to>
      <xdr:col>10</xdr:col>
      <xdr:colOff>0</xdr:colOff>
      <xdr:row>31</xdr:row>
      <xdr:rowOff>0</xdr:rowOff>
    </xdr:to>
    <xdr:graphicFrame macro="">
      <xdr:nvGraphicFramePr>
        <xdr:cNvPr id="993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104775</xdr:colOff>
      <xdr:row>31</xdr:row>
      <xdr:rowOff>0</xdr:rowOff>
    </xdr:from>
    <xdr:to>
      <xdr:col>9</xdr:col>
      <xdr:colOff>104775</xdr:colOff>
      <xdr:row>31</xdr:row>
      <xdr:rowOff>0</xdr:rowOff>
    </xdr:to>
    <xdr:graphicFrame macro="">
      <xdr:nvGraphicFramePr>
        <xdr:cNvPr id="993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504825</xdr:colOff>
      <xdr:row>31</xdr:row>
      <xdr:rowOff>0</xdr:rowOff>
    </xdr:from>
    <xdr:to>
      <xdr:col>10</xdr:col>
      <xdr:colOff>0</xdr:colOff>
      <xdr:row>31</xdr:row>
      <xdr:rowOff>0</xdr:rowOff>
    </xdr:to>
    <xdr:graphicFrame macro="">
      <xdr:nvGraphicFramePr>
        <xdr:cNvPr id="9933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762000</xdr:colOff>
      <xdr:row>2</xdr:row>
      <xdr:rowOff>66675</xdr:rowOff>
    </xdr:from>
    <xdr:to>
      <xdr:col>16</xdr:col>
      <xdr:colOff>0</xdr:colOff>
      <xdr:row>4</xdr:row>
      <xdr:rowOff>95250</xdr:rowOff>
    </xdr:to>
    <xdr:pic>
      <xdr:nvPicPr>
        <xdr:cNvPr id="99332" name="Picture 9"/>
        <xdr:cNvPicPr>
          <a:picLocks noChangeAspect="1" noChangeArrowheads="1"/>
        </xdr:cNvPicPr>
      </xdr:nvPicPr>
      <xdr:blipFill>
        <a:blip xmlns:r="http://schemas.openxmlformats.org/officeDocument/2006/relationships" r:embed="rId4" cstate="print"/>
        <a:srcRect/>
        <a:stretch>
          <a:fillRect/>
        </a:stretch>
      </xdr:blipFill>
      <xdr:spPr bwMode="auto">
        <a:xfrm>
          <a:off x="12525375" y="390525"/>
          <a:ext cx="1400175" cy="4286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23</xdr:col>
      <xdr:colOff>495300</xdr:colOff>
      <xdr:row>2</xdr:row>
      <xdr:rowOff>57150</xdr:rowOff>
    </xdr:from>
    <xdr:to>
      <xdr:col>26</xdr:col>
      <xdr:colOff>0</xdr:colOff>
      <xdr:row>4</xdr:row>
      <xdr:rowOff>95250</xdr:rowOff>
    </xdr:to>
    <xdr:pic>
      <xdr:nvPicPr>
        <xdr:cNvPr id="103425"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17754600" y="381000"/>
          <a:ext cx="1381125" cy="4286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9</xdr:col>
      <xdr:colOff>504825</xdr:colOff>
      <xdr:row>64</xdr:row>
      <xdr:rowOff>0</xdr:rowOff>
    </xdr:from>
    <xdr:to>
      <xdr:col>10</xdr:col>
      <xdr:colOff>0</xdr:colOff>
      <xdr:row>64</xdr:row>
      <xdr:rowOff>0</xdr:rowOff>
    </xdr:to>
    <xdr:graphicFrame macro="">
      <xdr:nvGraphicFramePr>
        <xdr:cNvPr id="8500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104775</xdr:colOff>
      <xdr:row>64</xdr:row>
      <xdr:rowOff>0</xdr:rowOff>
    </xdr:from>
    <xdr:to>
      <xdr:col>9</xdr:col>
      <xdr:colOff>104775</xdr:colOff>
      <xdr:row>64</xdr:row>
      <xdr:rowOff>0</xdr:rowOff>
    </xdr:to>
    <xdr:graphicFrame macro="">
      <xdr:nvGraphicFramePr>
        <xdr:cNvPr id="8500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504825</xdr:colOff>
      <xdr:row>64</xdr:row>
      <xdr:rowOff>0</xdr:rowOff>
    </xdr:from>
    <xdr:to>
      <xdr:col>10</xdr:col>
      <xdr:colOff>0</xdr:colOff>
      <xdr:row>64</xdr:row>
      <xdr:rowOff>0</xdr:rowOff>
    </xdr:to>
    <xdr:graphicFrame macro="">
      <xdr:nvGraphicFramePr>
        <xdr:cNvPr id="8500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670110</xdr:colOff>
      <xdr:row>2</xdr:row>
      <xdr:rowOff>111499</xdr:rowOff>
    </xdr:from>
    <xdr:to>
      <xdr:col>11</xdr:col>
      <xdr:colOff>89646</xdr:colOff>
      <xdr:row>4</xdr:row>
      <xdr:rowOff>140074</xdr:rowOff>
    </xdr:to>
    <xdr:pic>
      <xdr:nvPicPr>
        <xdr:cNvPr id="107521"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8099610" y="425264"/>
          <a:ext cx="1391771" cy="42078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pic>
      <xdr:nvPicPr>
        <xdr:cNvPr id="108545" name="Picture 1" descr="vosabblogo"/>
        <xdr:cNvPicPr>
          <a:picLocks noChangeAspect="1" noChangeArrowheads="1"/>
        </xdr:cNvPicPr>
      </xdr:nvPicPr>
      <xdr:blipFill>
        <a:blip xmlns:r="http://schemas.openxmlformats.org/officeDocument/2006/relationships" r:embed="rId1"/>
        <a:srcRect/>
        <a:stretch>
          <a:fillRect/>
        </a:stretch>
      </xdr:blipFill>
      <xdr:spPr bwMode="auto">
        <a:xfrm>
          <a:off x="8696325" y="5534025"/>
          <a:ext cx="0" cy="0"/>
        </a:xfrm>
        <a:prstGeom prst="rect">
          <a:avLst/>
        </a:prstGeom>
        <a:noFill/>
        <a:ln w="9525">
          <a:noFill/>
          <a:miter lim="800000"/>
          <a:headEnd/>
          <a:tailEnd/>
        </a:ln>
      </xdr:spPr>
    </xdr:pic>
    <xdr:clientData/>
  </xdr:twoCellAnchor>
  <xdr:twoCellAnchor>
    <xdr:from>
      <xdr:col>7</xdr:col>
      <xdr:colOff>1019175</xdr:colOff>
      <xdr:row>2</xdr:row>
      <xdr:rowOff>66675</xdr:rowOff>
    </xdr:from>
    <xdr:to>
      <xdr:col>9</xdr:col>
      <xdr:colOff>171450</xdr:colOff>
      <xdr:row>4</xdr:row>
      <xdr:rowOff>95250</xdr:rowOff>
    </xdr:to>
    <xdr:pic>
      <xdr:nvPicPr>
        <xdr:cNvPr id="108546"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7105650" y="390525"/>
          <a:ext cx="1400175" cy="4286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0</xdr:colOff>
      <xdr:row>9</xdr:row>
      <xdr:rowOff>0</xdr:rowOff>
    </xdr:from>
    <xdr:to>
      <xdr:col>10</xdr:col>
      <xdr:colOff>133350</xdr:colOff>
      <xdr:row>9</xdr:row>
      <xdr:rowOff>0</xdr:rowOff>
    </xdr:to>
    <xdr:pic>
      <xdr:nvPicPr>
        <xdr:cNvPr id="18463" name="Picture 27" descr="vosabblogo"/>
        <xdr:cNvPicPr>
          <a:picLocks noChangeAspect="1" noChangeArrowheads="1"/>
        </xdr:cNvPicPr>
      </xdr:nvPicPr>
      <xdr:blipFill>
        <a:blip xmlns:r="http://schemas.openxmlformats.org/officeDocument/2006/relationships" r:embed="rId1"/>
        <a:srcRect/>
        <a:stretch>
          <a:fillRect/>
        </a:stretch>
      </xdr:blipFill>
      <xdr:spPr bwMode="auto">
        <a:xfrm>
          <a:off x="8334375" y="1371600"/>
          <a:ext cx="304800" cy="0"/>
        </a:xfrm>
        <a:prstGeom prst="rect">
          <a:avLst/>
        </a:prstGeom>
        <a:noFill/>
        <a:ln w="9525">
          <a:noFill/>
          <a:miter lim="800000"/>
          <a:headEnd/>
          <a:tailEnd/>
        </a:ln>
      </xdr:spPr>
    </xdr:pic>
    <xdr:clientData/>
  </xdr:twoCellAnchor>
  <xdr:twoCellAnchor>
    <xdr:from>
      <xdr:col>7</xdr:col>
      <xdr:colOff>1019175</xdr:colOff>
      <xdr:row>2</xdr:row>
      <xdr:rowOff>66675</xdr:rowOff>
    </xdr:from>
    <xdr:to>
      <xdr:col>10</xdr:col>
      <xdr:colOff>0</xdr:colOff>
      <xdr:row>4</xdr:row>
      <xdr:rowOff>95250</xdr:rowOff>
    </xdr:to>
    <xdr:pic>
      <xdr:nvPicPr>
        <xdr:cNvPr id="1846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7105650" y="390525"/>
          <a:ext cx="1400175" cy="4286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7</xdr:col>
      <xdr:colOff>704850</xdr:colOff>
      <xdr:row>0</xdr:row>
      <xdr:rowOff>0</xdr:rowOff>
    </xdr:from>
    <xdr:to>
      <xdr:col>8</xdr:col>
      <xdr:colOff>0</xdr:colOff>
      <xdr:row>0</xdr:row>
      <xdr:rowOff>0</xdr:rowOff>
    </xdr:to>
    <xdr:pic>
      <xdr:nvPicPr>
        <xdr:cNvPr id="87076" name="Picture 13" descr="vosabblogo"/>
        <xdr:cNvPicPr>
          <a:picLocks noChangeAspect="1" noChangeArrowheads="1"/>
        </xdr:cNvPicPr>
      </xdr:nvPicPr>
      <xdr:blipFill>
        <a:blip xmlns:r="http://schemas.openxmlformats.org/officeDocument/2006/relationships" r:embed="rId1"/>
        <a:srcRect/>
        <a:stretch>
          <a:fillRect/>
        </a:stretch>
      </xdr:blipFill>
      <xdr:spPr bwMode="auto">
        <a:xfrm>
          <a:off x="8886825" y="0"/>
          <a:ext cx="285750"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08000" tIns="118800" rIns="126000" bIns="11880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08000" tIns="118800" rIns="126000" bIns="11880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97"/>
  <sheetViews>
    <sheetView showGridLines="0" tabSelected="1" workbookViewId="0">
      <selection activeCell="B2" sqref="B2"/>
    </sheetView>
  </sheetViews>
  <sheetFormatPr defaultColWidth="9.140625" defaultRowHeight="12.75"/>
  <cols>
    <col min="1" max="1" width="3.7109375" style="682" customWidth="1"/>
    <col min="2" max="2" width="2.7109375" style="682" customWidth="1"/>
    <col min="3" max="3" width="11.42578125" style="682" customWidth="1"/>
    <col min="4" max="5" width="9.140625" style="682"/>
    <col min="6" max="6" width="8.85546875" style="682" customWidth="1"/>
    <col min="7" max="7" width="9.42578125" style="682" customWidth="1"/>
    <col min="8" max="8" width="10.28515625" style="682" customWidth="1"/>
    <col min="9" max="11" width="9.140625" style="682"/>
    <col min="12" max="12" width="13" style="682" bestFit="1" customWidth="1"/>
    <col min="13" max="15" width="9.140625" style="682"/>
    <col min="16" max="16" width="1.5703125" style="682" customWidth="1"/>
    <col min="17" max="16384" width="9.140625" style="682"/>
  </cols>
  <sheetData>
    <row r="3" spans="3:13" ht="15">
      <c r="C3" s="681" t="s">
        <v>374</v>
      </c>
      <c r="K3" s="683" t="s">
        <v>85</v>
      </c>
      <c r="L3" s="684">
        <v>41728</v>
      </c>
      <c r="M3" s="685"/>
    </row>
    <row r="4" spans="3:13">
      <c r="C4" s="686"/>
    </row>
    <row r="5" spans="3:13" ht="15">
      <c r="C5" s="722" t="s">
        <v>394</v>
      </c>
    </row>
    <row r="6" spans="3:13">
      <c r="C6" s="687" t="s">
        <v>395</v>
      </c>
    </row>
    <row r="7" spans="3:13">
      <c r="C7" s="687"/>
    </row>
    <row r="8" spans="3:13" ht="15">
      <c r="C8" s="722" t="s">
        <v>390</v>
      </c>
    </row>
    <row r="9" spans="3:13" ht="15">
      <c r="C9" s="723" t="s">
        <v>393</v>
      </c>
    </row>
    <row r="10" spans="3:13" ht="15">
      <c r="C10" s="723" t="s">
        <v>391</v>
      </c>
    </row>
    <row r="11" spans="3:13" ht="15">
      <c r="C11" s="723" t="s">
        <v>392</v>
      </c>
    </row>
    <row r="12" spans="3:13">
      <c r="C12" s="686"/>
    </row>
    <row r="13" spans="3:13">
      <c r="C13" s="687"/>
    </row>
    <row r="14" spans="3:13">
      <c r="C14" s="687" t="s">
        <v>381</v>
      </c>
    </row>
    <row r="15" spans="3:13">
      <c r="C15" s="682" t="s">
        <v>109</v>
      </c>
      <c r="G15" s="688" t="s">
        <v>284</v>
      </c>
      <c r="H15" s="687" t="s">
        <v>358</v>
      </c>
    </row>
    <row r="16" spans="3:13">
      <c r="C16" s="682" t="s">
        <v>110</v>
      </c>
    </row>
    <row r="18" spans="3:3">
      <c r="C18" s="687" t="s">
        <v>375</v>
      </c>
    </row>
    <row r="19" spans="3:3">
      <c r="C19" s="687" t="s">
        <v>361</v>
      </c>
    </row>
    <row r="20" spans="3:3">
      <c r="C20" s="687" t="s">
        <v>362</v>
      </c>
    </row>
    <row r="22" spans="3:3">
      <c r="C22" s="682" t="s">
        <v>111</v>
      </c>
    </row>
    <row r="23" spans="3:3">
      <c r="C23" s="682" t="s">
        <v>112</v>
      </c>
    </row>
    <row r="24" spans="3:3">
      <c r="C24" s="687" t="s">
        <v>359</v>
      </c>
    </row>
    <row r="25" spans="3:3">
      <c r="C25" s="682" t="s">
        <v>297</v>
      </c>
    </row>
    <row r="27" spans="3:3">
      <c r="C27" s="682" t="s">
        <v>127</v>
      </c>
    </row>
    <row r="29" spans="3:3">
      <c r="C29" s="686" t="s">
        <v>157</v>
      </c>
    </row>
    <row r="31" spans="3:3">
      <c r="C31" s="682" t="s">
        <v>123</v>
      </c>
    </row>
    <row r="33" spans="3:7">
      <c r="C33" s="682" t="s">
        <v>279</v>
      </c>
    </row>
    <row r="34" spans="3:7">
      <c r="C34" s="682" t="s">
        <v>280</v>
      </c>
    </row>
    <row r="35" spans="3:7">
      <c r="C35" s="682" t="s">
        <v>298</v>
      </c>
    </row>
    <row r="37" spans="3:7">
      <c r="C37" s="686" t="s">
        <v>281</v>
      </c>
    </row>
    <row r="39" spans="3:7">
      <c r="C39" s="687" t="s">
        <v>376</v>
      </c>
    </row>
    <row r="40" spans="3:7">
      <c r="C40" s="682" t="s">
        <v>282</v>
      </c>
    </row>
    <row r="41" spans="3:7">
      <c r="C41" s="682" t="s">
        <v>306</v>
      </c>
    </row>
    <row r="42" spans="3:7">
      <c r="C42" s="682" t="s">
        <v>113</v>
      </c>
      <c r="D42" s="689" t="s">
        <v>114</v>
      </c>
      <c r="E42" s="689" t="s">
        <v>16</v>
      </c>
      <c r="F42" s="690">
        <v>1</v>
      </c>
    </row>
    <row r="43" spans="3:7">
      <c r="D43" s="689" t="s">
        <v>114</v>
      </c>
      <c r="E43" s="689" t="s">
        <v>16</v>
      </c>
      <c r="F43" s="690">
        <v>0.10249999999999999</v>
      </c>
      <c r="G43" s="682" t="s">
        <v>115</v>
      </c>
    </row>
    <row r="44" spans="3:7">
      <c r="C44" s="687" t="s">
        <v>339</v>
      </c>
    </row>
    <row r="45" spans="3:7">
      <c r="C45" s="687" t="s">
        <v>371</v>
      </c>
    </row>
    <row r="47" spans="3:7">
      <c r="C47" s="686" t="s">
        <v>116</v>
      </c>
    </row>
    <row r="49" spans="3:3">
      <c r="C49" s="682" t="s">
        <v>158</v>
      </c>
    </row>
    <row r="50" spans="3:3">
      <c r="C50" s="682" t="s">
        <v>159</v>
      </c>
    </row>
    <row r="51" spans="3:3">
      <c r="C51" s="682" t="s">
        <v>183</v>
      </c>
    </row>
    <row r="53" spans="3:3">
      <c r="C53" s="686" t="s">
        <v>117</v>
      </c>
    </row>
    <row r="54" spans="3:3">
      <c r="C54" s="686"/>
    </row>
    <row r="55" spans="3:3">
      <c r="C55" s="682" t="s">
        <v>122</v>
      </c>
    </row>
    <row r="56" spans="3:3">
      <c r="C56" s="687" t="s">
        <v>377</v>
      </c>
    </row>
    <row r="57" spans="3:3">
      <c r="C57" s="687" t="s">
        <v>378</v>
      </c>
    </row>
    <row r="59" spans="3:3">
      <c r="C59" s="686" t="s">
        <v>178</v>
      </c>
    </row>
    <row r="61" spans="3:3">
      <c r="C61" s="682" t="s">
        <v>160</v>
      </c>
    </row>
    <row r="62" spans="3:3">
      <c r="C62" s="682" t="s">
        <v>118</v>
      </c>
    </row>
    <row r="63" spans="3:3">
      <c r="C63" s="682" t="s">
        <v>124</v>
      </c>
    </row>
    <row r="64" spans="3:3">
      <c r="C64" s="682" t="s">
        <v>125</v>
      </c>
    </row>
    <row r="66" spans="3:3">
      <c r="C66" s="686" t="s">
        <v>208</v>
      </c>
    </row>
    <row r="68" spans="3:3">
      <c r="C68" s="682" t="s">
        <v>184</v>
      </c>
    </row>
    <row r="70" spans="3:3">
      <c r="C70" s="686" t="s">
        <v>207</v>
      </c>
    </row>
    <row r="72" spans="3:3">
      <c r="C72" s="682" t="s">
        <v>233</v>
      </c>
    </row>
    <row r="73" spans="3:3">
      <c r="C73" s="682" t="s">
        <v>299</v>
      </c>
    </row>
    <row r="75" spans="3:3">
      <c r="C75" s="686" t="s">
        <v>300</v>
      </c>
    </row>
    <row r="77" spans="3:3">
      <c r="C77" s="682" t="s">
        <v>129</v>
      </c>
    </row>
    <row r="78" spans="3:3">
      <c r="C78" s="682" t="s">
        <v>128</v>
      </c>
    </row>
    <row r="79" spans="3:3">
      <c r="C79" s="682" t="s">
        <v>209</v>
      </c>
    </row>
    <row r="80" spans="3:3">
      <c r="C80" s="682" t="s">
        <v>210</v>
      </c>
    </row>
    <row r="82" spans="3:3">
      <c r="C82" s="686" t="s">
        <v>119</v>
      </c>
    </row>
    <row r="83" spans="3:3">
      <c r="C83" s="686"/>
    </row>
    <row r="84" spans="3:3">
      <c r="C84" s="687" t="s">
        <v>382</v>
      </c>
    </row>
    <row r="86" spans="3:3">
      <c r="C86" s="686" t="s">
        <v>126</v>
      </c>
    </row>
    <row r="88" spans="3:3">
      <c r="C88" s="687" t="s">
        <v>379</v>
      </c>
    </row>
    <row r="89" spans="3:3">
      <c r="C89" s="687" t="s">
        <v>380</v>
      </c>
    </row>
    <row r="90" spans="3:3">
      <c r="C90" s="687" t="s">
        <v>360</v>
      </c>
    </row>
    <row r="91" spans="3:3">
      <c r="C91" s="682" t="s">
        <v>301</v>
      </c>
    </row>
    <row r="92" spans="3:3">
      <c r="C92" s="682" t="s">
        <v>130</v>
      </c>
    </row>
    <row r="94" spans="3:3">
      <c r="C94" s="686" t="s">
        <v>120</v>
      </c>
    </row>
    <row r="95" spans="3:3">
      <c r="C95" s="686"/>
    </row>
    <row r="96" spans="3:3">
      <c r="C96" s="682" t="s">
        <v>121</v>
      </c>
    </row>
    <row r="97" spans="3:3">
      <c r="C97" s="682" t="s">
        <v>302</v>
      </c>
    </row>
  </sheetData>
  <sheetProtection password="DFB1" sheet="1" objects="1" scenarios="1"/>
  <phoneticPr fontId="0" type="noConversion"/>
  <pageMargins left="0.74803149606299213" right="0.74803149606299213" top="0.98425196850393704" bottom="0.98425196850393704" header="0.51181102362204722" footer="0.51181102362204722"/>
  <pageSetup paperSize="9" scale="57" orientation="portrait" r:id="rId1"/>
  <headerFooter alignWithMargins="0">
    <oddHeader>&amp;L&amp;"Arial,Vet"&amp;F&amp;R&amp;"Arial,Vet"&amp;A</oddHeader>
    <oddFooter>&amp;L&amp;"Arial,Vet"PO-Raad&amp;C&amp;"Arial,Vet"&amp;D&amp;R&amp;"Arial,Vet"pagina &amp;P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61">
    <pageSetUpPr fitToPage="1"/>
  </sheetPr>
  <dimension ref="A1:BG89"/>
  <sheetViews>
    <sheetView zoomScale="85" zoomScaleNormal="85" zoomScaleSheetLayoutView="50" workbookViewId="0">
      <pane ySplit="5" topLeftCell="A6" activePane="bottomLeft" state="frozen"/>
      <selection activeCell="B2" sqref="B2"/>
      <selection pane="bottomLeft" activeCell="A6" sqref="A6"/>
    </sheetView>
  </sheetViews>
  <sheetFormatPr defaultColWidth="9.140625" defaultRowHeight="12.75" customHeight="1"/>
  <cols>
    <col min="1" max="1" width="45.7109375" style="1" customWidth="1"/>
    <col min="2" max="2" width="2.7109375" style="1" customWidth="1"/>
    <col min="3" max="34" width="14.85546875" style="1" customWidth="1"/>
    <col min="35" max="56" width="9.7109375" style="1" customWidth="1"/>
    <col min="57" max="58" width="9.7109375" style="17" customWidth="1"/>
    <col min="59" max="59" width="9.7109375" style="18" customWidth="1"/>
    <col min="60" max="136" width="9.7109375" style="1" customWidth="1"/>
    <col min="137" max="16384" width="9.140625" style="1"/>
  </cols>
  <sheetData>
    <row r="1" spans="1:24" ht="12.75" customHeight="1">
      <c r="A1" s="2"/>
      <c r="B1" s="2"/>
      <c r="C1" s="2"/>
      <c r="D1" s="2"/>
      <c r="E1" s="2"/>
      <c r="F1" s="2"/>
      <c r="G1" s="2"/>
      <c r="X1" s="16"/>
    </row>
    <row r="2" spans="1:24" ht="12.75" customHeight="1">
      <c r="A2" s="1" t="s">
        <v>176</v>
      </c>
      <c r="B2" s="2"/>
      <c r="C2" s="3">
        <v>2012</v>
      </c>
      <c r="D2" s="3">
        <f t="shared" ref="D2" si="0">C2+1</f>
        <v>2013</v>
      </c>
      <c r="E2" s="3">
        <f t="shared" ref="E2" si="1">D2+1</f>
        <v>2014</v>
      </c>
      <c r="F2" s="3">
        <f t="shared" ref="F2" si="2">E2+1</f>
        <v>2015</v>
      </c>
      <c r="G2" s="3">
        <f>F2+1</f>
        <v>2016</v>
      </c>
      <c r="H2" s="3">
        <f>G2+1</f>
        <v>2017</v>
      </c>
      <c r="I2" s="3">
        <f>H2+1</f>
        <v>2018</v>
      </c>
      <c r="J2" s="3">
        <f>I2+1</f>
        <v>2019</v>
      </c>
      <c r="X2" s="16"/>
    </row>
    <row r="3" spans="1:24" ht="12.75" customHeight="1">
      <c r="A3" s="1" t="s">
        <v>10</v>
      </c>
      <c r="B3" s="2"/>
      <c r="C3" s="3" t="s">
        <v>84</v>
      </c>
      <c r="D3" s="3" t="s">
        <v>240</v>
      </c>
      <c r="E3" s="3" t="s">
        <v>276</v>
      </c>
      <c r="F3" s="3" t="s">
        <v>276</v>
      </c>
      <c r="G3" s="3" t="s">
        <v>295</v>
      </c>
      <c r="H3" s="361" t="s">
        <v>313</v>
      </c>
      <c r="I3" s="361" t="s">
        <v>350</v>
      </c>
      <c r="J3" s="361" t="s">
        <v>372</v>
      </c>
      <c r="X3" s="16"/>
    </row>
    <row r="4" spans="1:24" ht="12.75" customHeight="1">
      <c r="A4" s="1" t="s">
        <v>83</v>
      </c>
      <c r="B4" s="2"/>
      <c r="C4" s="4">
        <v>40817</v>
      </c>
      <c r="D4" s="4">
        <v>41183</v>
      </c>
      <c r="E4" s="4">
        <v>41548</v>
      </c>
      <c r="F4" s="4">
        <v>41548</v>
      </c>
      <c r="G4" s="4">
        <v>41913</v>
      </c>
      <c r="H4" s="4">
        <v>42278</v>
      </c>
      <c r="I4" s="4">
        <v>41913</v>
      </c>
      <c r="J4" s="4">
        <v>42278</v>
      </c>
      <c r="X4" s="16"/>
    </row>
    <row r="5" spans="1:24" ht="12.75" customHeight="1">
      <c r="A5" s="2"/>
      <c r="B5" s="2"/>
      <c r="C5" s="2"/>
      <c r="D5" s="2"/>
      <c r="E5" s="2"/>
      <c r="F5" s="2"/>
      <c r="G5" s="2"/>
      <c r="X5" s="16"/>
    </row>
    <row r="6" spans="1:24" ht="12.75" customHeight="1">
      <c r="A6" s="2"/>
      <c r="B6" s="2"/>
      <c r="C6" s="2"/>
      <c r="D6" s="2"/>
      <c r="E6" s="2"/>
      <c r="F6" s="2"/>
      <c r="G6" s="2"/>
      <c r="X6" s="16"/>
    </row>
    <row r="7" spans="1:24" ht="12.75" customHeight="1">
      <c r="G7" s="2"/>
    </row>
    <row r="8" spans="1:24" ht="12.75" customHeight="1">
      <c r="A8" s="2" t="s">
        <v>205</v>
      </c>
      <c r="D8" s="5">
        <v>57779.28</v>
      </c>
      <c r="E8" s="5">
        <v>57939.91</v>
      </c>
      <c r="G8" s="2"/>
    </row>
    <row r="9" spans="1:24" ht="12.75" customHeight="1">
      <c r="A9" s="1" t="s">
        <v>181</v>
      </c>
      <c r="D9" s="5">
        <v>27632.37</v>
      </c>
      <c r="E9" s="5">
        <v>27637.85</v>
      </c>
      <c r="G9" s="2"/>
    </row>
    <row r="10" spans="1:24" ht="12.75" customHeight="1">
      <c r="A10" s="1" t="s">
        <v>182</v>
      </c>
      <c r="D10" s="5">
        <v>745.66</v>
      </c>
      <c r="E10" s="5">
        <v>745.81</v>
      </c>
      <c r="G10" s="2"/>
    </row>
    <row r="11" spans="1:24" ht="12.75" customHeight="1">
      <c r="A11" s="1" t="s">
        <v>185</v>
      </c>
      <c r="D11" s="15" t="s">
        <v>294</v>
      </c>
      <c r="E11" s="15" t="str">
        <f>D11</f>
        <v>nee</v>
      </c>
      <c r="G11" s="2"/>
    </row>
    <row r="12" spans="1:24" ht="12.75" customHeight="1">
      <c r="A12" s="1" t="s">
        <v>234</v>
      </c>
      <c r="D12" s="19">
        <v>40.43</v>
      </c>
      <c r="E12" s="19">
        <v>40.630000000000003</v>
      </c>
      <c r="G12" s="2"/>
    </row>
    <row r="13" spans="1:24" ht="12.75" customHeight="1">
      <c r="A13" s="1" t="s">
        <v>235</v>
      </c>
      <c r="D13" s="6">
        <f>+D9+ROUND(D10*D12,2)</f>
        <v>57779.399999999994</v>
      </c>
      <c r="E13" s="6">
        <f>+E9+ROUND(E10*E12,2)</f>
        <v>57940.11</v>
      </c>
      <c r="G13" s="2"/>
    </row>
    <row r="14" spans="1:24" ht="12.75" customHeight="1">
      <c r="G14" s="2"/>
    </row>
    <row r="15" spans="1:24" ht="12.75" customHeight="1">
      <c r="A15" s="2" t="s">
        <v>206</v>
      </c>
      <c r="D15" s="5">
        <v>62818.33</v>
      </c>
      <c r="E15" s="5">
        <v>62992.959999999999</v>
      </c>
      <c r="G15" s="2"/>
    </row>
    <row r="16" spans="1:24" ht="12.75" customHeight="1">
      <c r="A16" s="1" t="s">
        <v>236</v>
      </c>
      <c r="D16" s="5">
        <v>26821</v>
      </c>
      <c r="E16" s="5">
        <v>26806.62</v>
      </c>
      <c r="G16" s="2"/>
    </row>
    <row r="17" spans="1:29" ht="12.75" customHeight="1">
      <c r="A17" s="1" t="s">
        <v>237</v>
      </c>
      <c r="D17" s="5">
        <v>868.45</v>
      </c>
      <c r="E17" s="5">
        <v>867.99</v>
      </c>
      <c r="G17" s="2"/>
    </row>
    <row r="18" spans="1:29" ht="12.75" customHeight="1">
      <c r="A18" s="1" t="s">
        <v>185</v>
      </c>
      <c r="D18" s="15" t="s">
        <v>294</v>
      </c>
      <c r="E18" s="15" t="str">
        <f>D18</f>
        <v>nee</v>
      </c>
      <c r="G18" s="2"/>
    </row>
    <row r="19" spans="1:29" ht="12.75" customHeight="1">
      <c r="A19" s="1" t="s">
        <v>238</v>
      </c>
      <c r="D19" s="19">
        <v>41.45</v>
      </c>
      <c r="E19" s="19">
        <v>41.69</v>
      </c>
      <c r="G19" s="2"/>
    </row>
    <row r="20" spans="1:29" ht="12.75" customHeight="1">
      <c r="A20" s="1" t="s">
        <v>239</v>
      </c>
      <c r="D20" s="6">
        <f>+D16+ROUND(D17*D19,2)</f>
        <v>62818.25</v>
      </c>
      <c r="E20" s="6">
        <f>+E16+ROUND(E17*E19,2)</f>
        <v>62993.119999999995</v>
      </c>
      <c r="G20" s="2"/>
    </row>
    <row r="21" spans="1:29" ht="12.75" hidden="1" customHeight="1">
      <c r="G21" s="2"/>
    </row>
    <row r="22" spans="1:29" ht="12.75" hidden="1" customHeight="1">
      <c r="A22" s="679" t="s">
        <v>351</v>
      </c>
      <c r="D22" s="671">
        <v>60024.98</v>
      </c>
      <c r="E22" s="5">
        <f>D22</f>
        <v>60024.98</v>
      </c>
      <c r="G22" s="2"/>
    </row>
    <row r="23" spans="1:29" ht="12.75" hidden="1" customHeight="1">
      <c r="A23" s="680" t="s">
        <v>352</v>
      </c>
      <c r="D23" s="671">
        <v>20941.599999999999</v>
      </c>
      <c r="E23" s="5">
        <f>D23</f>
        <v>20941.599999999999</v>
      </c>
      <c r="G23" s="2"/>
    </row>
    <row r="24" spans="1:29" ht="12.75" hidden="1" customHeight="1">
      <c r="A24" s="680" t="s">
        <v>353</v>
      </c>
      <c r="D24" s="671">
        <v>948.63</v>
      </c>
      <c r="E24" s="5">
        <f>D24</f>
        <v>948.63</v>
      </c>
      <c r="G24" s="2"/>
    </row>
    <row r="25" spans="1:29" ht="12.75" hidden="1" customHeight="1">
      <c r="A25" s="1" t="s">
        <v>185</v>
      </c>
      <c r="D25" s="15" t="s">
        <v>294</v>
      </c>
      <c r="E25" s="15" t="str">
        <f>D25</f>
        <v>nee</v>
      </c>
      <c r="G25" s="2"/>
    </row>
    <row r="26" spans="1:29" ht="12.75" hidden="1" customHeight="1">
      <c r="A26" s="680" t="s">
        <v>354</v>
      </c>
      <c r="D26" s="19">
        <v>41.2</v>
      </c>
      <c r="E26" s="19">
        <f>D26</f>
        <v>41.2</v>
      </c>
      <c r="G26" s="2"/>
    </row>
    <row r="27" spans="1:29" ht="12.75" hidden="1" customHeight="1">
      <c r="A27" s="680" t="s">
        <v>355</v>
      </c>
      <c r="D27" s="6">
        <f>+D23+ROUND(D24*D26,2)</f>
        <v>60025.159999999996</v>
      </c>
      <c r="E27" s="6">
        <f>+E23+ROUND(E24*E26,2)</f>
        <v>60025.159999999996</v>
      </c>
      <c r="G27" s="2"/>
    </row>
    <row r="28" spans="1:29" ht="12.75" customHeight="1">
      <c r="G28" s="2"/>
    </row>
    <row r="29" spans="1:29" ht="12.75" customHeight="1">
      <c r="G29" s="2"/>
    </row>
    <row r="30" spans="1:29" ht="12.75" customHeight="1">
      <c r="G30" s="2"/>
    </row>
    <row r="31" spans="1:29" ht="12.75" customHeight="1">
      <c r="A31" s="2" t="s">
        <v>241</v>
      </c>
      <c r="B31" s="2"/>
      <c r="C31" s="7">
        <v>41640</v>
      </c>
      <c r="D31" s="8"/>
      <c r="E31" s="2"/>
    </row>
    <row r="32" spans="1:29" ht="12.75" customHeight="1">
      <c r="AB32" s="20"/>
      <c r="AC32" s="20"/>
    </row>
    <row r="33" spans="1:23" ht="12.75" customHeight="1">
      <c r="A33" s="2" t="s">
        <v>242</v>
      </c>
      <c r="B33" s="2"/>
      <c r="C33" s="9">
        <v>1</v>
      </c>
      <c r="D33" s="9">
        <v>2</v>
      </c>
      <c r="E33" s="9">
        <v>3</v>
      </c>
      <c r="F33" s="9">
        <v>4</v>
      </c>
      <c r="G33" s="9">
        <v>5</v>
      </c>
      <c r="H33" s="9">
        <v>6</v>
      </c>
      <c r="I33" s="9">
        <v>7</v>
      </c>
      <c r="J33" s="9">
        <v>8</v>
      </c>
      <c r="K33" s="9">
        <v>9</v>
      </c>
      <c r="L33" s="9">
        <v>10</v>
      </c>
      <c r="M33" s="9">
        <v>11</v>
      </c>
      <c r="N33" s="9">
        <v>12</v>
      </c>
      <c r="O33" s="9">
        <v>13</v>
      </c>
      <c r="P33" s="9">
        <v>14</v>
      </c>
      <c r="Q33" s="9">
        <v>15</v>
      </c>
      <c r="R33" s="9">
        <v>16</v>
      </c>
      <c r="S33" s="9">
        <v>17</v>
      </c>
      <c r="T33" s="9">
        <v>18</v>
      </c>
      <c r="U33" s="9">
        <v>19</v>
      </c>
      <c r="V33" s="9">
        <v>20</v>
      </c>
      <c r="W33" s="9" t="s">
        <v>243</v>
      </c>
    </row>
    <row r="34" spans="1:23" ht="12.75" customHeight="1">
      <c r="A34" s="10" t="s">
        <v>20</v>
      </c>
      <c r="B34" s="10"/>
      <c r="C34" s="21">
        <v>2332</v>
      </c>
      <c r="D34" s="21">
        <v>2439</v>
      </c>
      <c r="E34" s="21">
        <v>2549</v>
      </c>
      <c r="F34" s="21">
        <v>2666</v>
      </c>
      <c r="G34" s="21">
        <v>2797</v>
      </c>
      <c r="H34" s="21">
        <v>2908</v>
      </c>
      <c r="I34" s="21">
        <v>3022</v>
      </c>
      <c r="J34" s="21">
        <v>3129</v>
      </c>
      <c r="K34" s="21">
        <v>3235</v>
      </c>
      <c r="L34" s="21">
        <v>3353</v>
      </c>
      <c r="M34" s="21">
        <v>3456</v>
      </c>
      <c r="N34" s="21"/>
      <c r="O34" s="21"/>
      <c r="P34" s="21"/>
      <c r="Q34" s="21"/>
      <c r="R34" s="21"/>
      <c r="S34" s="21"/>
      <c r="T34" s="21"/>
      <c r="U34" s="21"/>
      <c r="V34" s="21"/>
      <c r="W34" s="11">
        <f t="shared" ref="W34:W60" si="3">COUNTA(C34:V34)</f>
        <v>11</v>
      </c>
    </row>
    <row r="35" spans="1:23" ht="12.75" customHeight="1">
      <c r="A35" s="10" t="s">
        <v>21</v>
      </c>
      <c r="B35" s="10"/>
      <c r="C35" s="21">
        <v>2385</v>
      </c>
      <c r="D35" s="21">
        <v>2493</v>
      </c>
      <c r="E35" s="21">
        <v>2611</v>
      </c>
      <c r="F35" s="21">
        <v>2741</v>
      </c>
      <c r="G35" s="21">
        <v>2852</v>
      </c>
      <c r="H35" s="21">
        <v>2966</v>
      </c>
      <c r="I35" s="21">
        <v>3072</v>
      </c>
      <c r="J35" s="21">
        <v>3179</v>
      </c>
      <c r="K35" s="21">
        <v>3294</v>
      </c>
      <c r="L35" s="21">
        <v>3400</v>
      </c>
      <c r="M35" s="21">
        <v>3503</v>
      </c>
      <c r="N35" s="21">
        <v>3608</v>
      </c>
      <c r="O35" s="21">
        <v>3786</v>
      </c>
      <c r="P35" s="21"/>
      <c r="Q35" s="21"/>
      <c r="R35" s="21"/>
      <c r="S35" s="21"/>
      <c r="T35" s="21"/>
      <c r="U35" s="21"/>
      <c r="V35" s="21"/>
      <c r="W35" s="11">
        <f t="shared" si="3"/>
        <v>13</v>
      </c>
    </row>
    <row r="36" spans="1:23" ht="12.75" customHeight="1">
      <c r="A36" s="10" t="s">
        <v>22</v>
      </c>
      <c r="B36" s="10"/>
      <c r="C36" s="21">
        <v>2436</v>
      </c>
      <c r="D36" s="21">
        <v>2556</v>
      </c>
      <c r="E36" s="21">
        <v>2683</v>
      </c>
      <c r="F36" s="21">
        <v>2797</v>
      </c>
      <c r="G36" s="21">
        <v>2909</v>
      </c>
      <c r="H36" s="21">
        <v>3018</v>
      </c>
      <c r="I36" s="21">
        <v>3123</v>
      </c>
      <c r="J36" s="21">
        <v>3240</v>
      </c>
      <c r="K36" s="21">
        <v>3344</v>
      </c>
      <c r="L36" s="21">
        <v>3449</v>
      </c>
      <c r="M36" s="21">
        <v>3554</v>
      </c>
      <c r="N36" s="21">
        <v>3669</v>
      </c>
      <c r="O36" s="21">
        <v>3786</v>
      </c>
      <c r="P36" s="21">
        <v>3897</v>
      </c>
      <c r="Q36" s="21">
        <v>4006</v>
      </c>
      <c r="R36" s="21">
        <v>4114</v>
      </c>
      <c r="S36" s="21">
        <v>4220</v>
      </c>
      <c r="T36" s="21">
        <v>4275</v>
      </c>
      <c r="U36" s="21"/>
      <c r="V36" s="21"/>
      <c r="W36" s="11">
        <f t="shared" si="3"/>
        <v>18</v>
      </c>
    </row>
    <row r="37" spans="1:23" ht="12.75" customHeight="1">
      <c r="A37" s="10" t="s">
        <v>23</v>
      </c>
      <c r="B37" s="10"/>
      <c r="C37" s="21">
        <v>2556</v>
      </c>
      <c r="D37" s="21">
        <v>2683</v>
      </c>
      <c r="E37" s="21">
        <v>2909</v>
      </c>
      <c r="F37" s="21">
        <v>3123</v>
      </c>
      <c r="G37" s="21">
        <v>3240</v>
      </c>
      <c r="H37" s="21">
        <v>3344</v>
      </c>
      <c r="I37" s="21">
        <v>3449</v>
      </c>
      <c r="J37" s="21">
        <v>3554</v>
      </c>
      <c r="K37" s="21">
        <v>3669</v>
      </c>
      <c r="L37" s="21">
        <v>3786</v>
      </c>
      <c r="M37" s="21">
        <v>3897</v>
      </c>
      <c r="N37" s="21">
        <v>4006</v>
      </c>
      <c r="O37" s="21">
        <v>4114</v>
      </c>
      <c r="P37" s="21">
        <v>4220</v>
      </c>
      <c r="Q37" s="21">
        <v>4331</v>
      </c>
      <c r="R37" s="21">
        <v>4441</v>
      </c>
      <c r="S37" s="21">
        <v>4545</v>
      </c>
      <c r="T37" s="21">
        <v>4655</v>
      </c>
      <c r="U37" s="21">
        <v>4792</v>
      </c>
      <c r="V37" s="21">
        <v>4859</v>
      </c>
      <c r="W37" s="11">
        <f t="shared" si="3"/>
        <v>20</v>
      </c>
    </row>
    <row r="38" spans="1:23" ht="12.75" customHeight="1">
      <c r="A38" s="10" t="s">
        <v>24</v>
      </c>
      <c r="B38" s="10"/>
      <c r="C38" s="21">
        <v>2683</v>
      </c>
      <c r="D38" s="21">
        <v>2909</v>
      </c>
      <c r="E38" s="21">
        <v>3123</v>
      </c>
      <c r="F38" s="21">
        <v>3344</v>
      </c>
      <c r="G38" s="21">
        <v>3554</v>
      </c>
      <c r="H38" s="21">
        <v>2622</v>
      </c>
      <c r="I38" s="21">
        <v>3897</v>
      </c>
      <c r="J38" s="21">
        <v>4006</v>
      </c>
      <c r="K38" s="21">
        <v>4114</v>
      </c>
      <c r="L38" s="21">
        <v>4220</v>
      </c>
      <c r="M38" s="21">
        <v>4331</v>
      </c>
      <c r="N38" s="21">
        <v>4441</v>
      </c>
      <c r="O38" s="21">
        <v>4545</v>
      </c>
      <c r="P38" s="21">
        <v>4655</v>
      </c>
      <c r="Q38" s="21">
        <v>4792</v>
      </c>
      <c r="R38" s="21">
        <v>4927</v>
      </c>
      <c r="S38" s="21">
        <v>5064</v>
      </c>
      <c r="T38" s="21">
        <v>5201</v>
      </c>
      <c r="U38" s="21">
        <v>5266</v>
      </c>
      <c r="V38" s="21"/>
      <c r="W38" s="11">
        <f t="shared" si="3"/>
        <v>19</v>
      </c>
    </row>
    <row r="39" spans="1:23" ht="12.75" customHeight="1">
      <c r="A39" s="10" t="s">
        <v>13</v>
      </c>
      <c r="B39" s="10"/>
      <c r="C39" s="21">
        <v>2605</v>
      </c>
      <c r="D39" s="21">
        <v>2707</v>
      </c>
      <c r="E39" s="21">
        <v>2811</v>
      </c>
      <c r="F39" s="21">
        <v>2912</v>
      </c>
      <c r="G39" s="21">
        <v>3014</v>
      </c>
      <c r="H39" s="21">
        <v>3118</v>
      </c>
      <c r="I39" s="21">
        <v>3220</v>
      </c>
      <c r="J39" s="21">
        <v>3323</v>
      </c>
      <c r="K39" s="21">
        <v>3424</v>
      </c>
      <c r="L39" s="21">
        <v>3527</v>
      </c>
      <c r="M39" s="21">
        <v>3631</v>
      </c>
      <c r="N39" s="21">
        <v>3733</v>
      </c>
      <c r="O39" s="21">
        <v>3837</v>
      </c>
      <c r="P39" s="21"/>
      <c r="Q39" s="21"/>
      <c r="R39" s="21"/>
      <c r="S39" s="21"/>
      <c r="T39" s="21"/>
      <c r="U39" s="21"/>
      <c r="V39" s="21"/>
      <c r="W39" s="11">
        <f t="shared" si="3"/>
        <v>13</v>
      </c>
    </row>
    <row r="40" spans="1:23" ht="12.75" customHeight="1">
      <c r="A40" s="10" t="s">
        <v>14</v>
      </c>
      <c r="B40" s="10"/>
      <c r="C40" s="21">
        <v>2707</v>
      </c>
      <c r="D40" s="21">
        <v>2912</v>
      </c>
      <c r="E40" s="21">
        <v>3118</v>
      </c>
      <c r="F40" s="21">
        <v>3220</v>
      </c>
      <c r="G40" s="21">
        <v>3323</v>
      </c>
      <c r="H40" s="21">
        <v>3424</v>
      </c>
      <c r="I40" s="21">
        <v>3527</v>
      </c>
      <c r="J40" s="21">
        <v>3631</v>
      </c>
      <c r="K40" s="21">
        <v>3733</v>
      </c>
      <c r="L40" s="21">
        <v>3837</v>
      </c>
      <c r="M40" s="21">
        <v>3940</v>
      </c>
      <c r="N40" s="21">
        <v>4041</v>
      </c>
      <c r="O40" s="21">
        <v>4144</v>
      </c>
      <c r="P40" s="21">
        <v>4245</v>
      </c>
      <c r="Q40" s="21">
        <v>4350</v>
      </c>
      <c r="R40" s="21"/>
      <c r="S40" s="21"/>
      <c r="T40" s="21"/>
      <c r="U40" s="21"/>
      <c r="V40" s="21"/>
      <c r="W40" s="11">
        <f t="shared" si="3"/>
        <v>15</v>
      </c>
    </row>
    <row r="41" spans="1:23" ht="12.75" customHeight="1">
      <c r="A41" s="10" t="s">
        <v>15</v>
      </c>
      <c r="B41" s="10"/>
      <c r="C41" s="21">
        <v>2707</v>
      </c>
      <c r="D41" s="21">
        <v>2912</v>
      </c>
      <c r="E41" s="21">
        <v>3118</v>
      </c>
      <c r="F41" s="21">
        <v>3220</v>
      </c>
      <c r="G41" s="21">
        <v>3323</v>
      </c>
      <c r="H41" s="21">
        <v>3424</v>
      </c>
      <c r="I41" s="21">
        <v>3527</v>
      </c>
      <c r="J41" s="21">
        <v>3631</v>
      </c>
      <c r="K41" s="21">
        <v>3733</v>
      </c>
      <c r="L41" s="21">
        <v>3837</v>
      </c>
      <c r="M41" s="21">
        <v>3940</v>
      </c>
      <c r="N41" s="21">
        <v>4041</v>
      </c>
      <c r="O41" s="21">
        <v>4144</v>
      </c>
      <c r="P41" s="21">
        <v>4245</v>
      </c>
      <c r="Q41" s="21">
        <v>4350</v>
      </c>
      <c r="R41" s="21">
        <v>4452</v>
      </c>
      <c r="S41" s="21">
        <v>4555</v>
      </c>
      <c r="T41" s="21"/>
      <c r="U41" s="21"/>
      <c r="V41" s="21"/>
      <c r="W41" s="11">
        <f t="shared" si="3"/>
        <v>17</v>
      </c>
    </row>
    <row r="42" spans="1:23" ht="12.75" customHeight="1">
      <c r="A42" s="10" t="s">
        <v>16</v>
      </c>
      <c r="B42" s="10"/>
      <c r="C42" s="21">
        <v>2811</v>
      </c>
      <c r="D42" s="21">
        <v>3118</v>
      </c>
      <c r="E42" s="21">
        <v>3323</v>
      </c>
      <c r="F42" s="21">
        <v>3527</v>
      </c>
      <c r="G42" s="21">
        <v>3733</v>
      </c>
      <c r="H42" s="21">
        <v>3837</v>
      </c>
      <c r="I42" s="21">
        <v>3940</v>
      </c>
      <c r="J42" s="21">
        <v>4041</v>
      </c>
      <c r="K42" s="21">
        <v>4144</v>
      </c>
      <c r="L42" s="21">
        <v>4245</v>
      </c>
      <c r="M42" s="21">
        <v>4350</v>
      </c>
      <c r="N42" s="21">
        <v>4452</v>
      </c>
      <c r="O42" s="21">
        <v>4555</v>
      </c>
      <c r="P42" s="21">
        <v>4656</v>
      </c>
      <c r="Q42" s="21">
        <v>4759</v>
      </c>
      <c r="R42" s="21">
        <v>4863</v>
      </c>
      <c r="S42" s="21"/>
      <c r="T42" s="21"/>
      <c r="U42" s="21"/>
      <c r="V42" s="21"/>
      <c r="W42" s="11">
        <f t="shared" si="3"/>
        <v>16</v>
      </c>
    </row>
    <row r="43" spans="1:23" ht="12.75" customHeight="1">
      <c r="A43" s="10" t="s">
        <v>17</v>
      </c>
      <c r="B43" s="10"/>
      <c r="C43" s="21">
        <v>2811</v>
      </c>
      <c r="D43" s="21">
        <v>3118</v>
      </c>
      <c r="E43" s="21">
        <v>3323</v>
      </c>
      <c r="F43" s="21">
        <v>3527</v>
      </c>
      <c r="G43" s="21">
        <v>3733</v>
      </c>
      <c r="H43" s="21">
        <v>3837</v>
      </c>
      <c r="I43" s="21">
        <v>3940</v>
      </c>
      <c r="J43" s="21">
        <v>4041</v>
      </c>
      <c r="K43" s="21">
        <v>4144</v>
      </c>
      <c r="L43" s="21">
        <v>4245</v>
      </c>
      <c r="M43" s="21">
        <v>4350</v>
      </c>
      <c r="N43" s="21">
        <v>4452</v>
      </c>
      <c r="O43" s="21">
        <v>4555</v>
      </c>
      <c r="P43" s="21">
        <v>4656</v>
      </c>
      <c r="Q43" s="21">
        <v>4759</v>
      </c>
      <c r="R43" s="21">
        <v>4863</v>
      </c>
      <c r="S43" s="21">
        <v>4965</v>
      </c>
      <c r="T43" s="21">
        <v>5067</v>
      </c>
      <c r="U43" s="21"/>
      <c r="V43" s="21"/>
      <c r="W43" s="11">
        <f t="shared" si="3"/>
        <v>18</v>
      </c>
    </row>
    <row r="44" spans="1:23" ht="12.75" customHeight="1">
      <c r="A44" s="10" t="s">
        <v>18</v>
      </c>
      <c r="B44" s="10"/>
      <c r="C44" s="21">
        <v>2854</v>
      </c>
      <c r="D44" s="21">
        <v>3067</v>
      </c>
      <c r="E44" s="21">
        <v>3285</v>
      </c>
      <c r="F44" s="21">
        <v>3494</v>
      </c>
      <c r="G44" s="21">
        <v>3725</v>
      </c>
      <c r="H44" s="21">
        <v>3837</v>
      </c>
      <c r="I44" s="21">
        <v>3944</v>
      </c>
      <c r="J44" s="21">
        <v>4053</v>
      </c>
      <c r="K44" s="21">
        <v>4157</v>
      </c>
      <c r="L44" s="21">
        <v>4269</v>
      </c>
      <c r="M44" s="21">
        <v>4377</v>
      </c>
      <c r="N44" s="21">
        <v>4482</v>
      </c>
      <c r="O44" s="21">
        <v>4590</v>
      </c>
      <c r="P44" s="21">
        <v>4726</v>
      </c>
      <c r="Q44" s="21">
        <v>4862</v>
      </c>
      <c r="R44" s="21">
        <v>4997</v>
      </c>
      <c r="S44" s="21">
        <v>5133</v>
      </c>
      <c r="T44" s="21">
        <v>5198</v>
      </c>
      <c r="U44" s="21"/>
      <c r="V44" s="21"/>
      <c r="W44" s="11">
        <f t="shared" si="3"/>
        <v>18</v>
      </c>
    </row>
    <row r="45" spans="1:23" ht="12.75" customHeight="1">
      <c r="A45" s="10" t="s">
        <v>19</v>
      </c>
      <c r="B45" s="10"/>
      <c r="C45" s="21">
        <v>2961</v>
      </c>
      <c r="D45" s="21">
        <v>3182</v>
      </c>
      <c r="E45" s="21">
        <v>3390</v>
      </c>
      <c r="F45" s="21">
        <v>3609</v>
      </c>
      <c r="G45" s="21">
        <v>3837</v>
      </c>
      <c r="H45" s="21">
        <v>4053</v>
      </c>
      <c r="I45" s="21">
        <v>4269</v>
      </c>
      <c r="J45" s="21">
        <v>4377</v>
      </c>
      <c r="K45" s="21">
        <v>4482</v>
      </c>
      <c r="L45" s="21">
        <v>4590</v>
      </c>
      <c r="M45" s="21">
        <v>4726</v>
      </c>
      <c r="N45" s="21">
        <v>4862</v>
      </c>
      <c r="O45" s="21">
        <v>4997</v>
      </c>
      <c r="P45" s="21">
        <v>5133</v>
      </c>
      <c r="Q45" s="21">
        <v>5270</v>
      </c>
      <c r="R45" s="21">
        <v>5414</v>
      </c>
      <c r="S45" s="21">
        <v>5561</v>
      </c>
      <c r="T45" s="21">
        <v>5713</v>
      </c>
      <c r="U45" s="21"/>
      <c r="V45" s="21"/>
      <c r="W45" s="11">
        <f t="shared" si="3"/>
        <v>18</v>
      </c>
    </row>
    <row r="46" spans="1:23" ht="12.75" customHeight="1">
      <c r="A46" s="1" t="s">
        <v>244</v>
      </c>
      <c r="C46" s="22">
        <f>+C61</f>
        <v>1485.65</v>
      </c>
      <c r="D46" s="22">
        <f t="shared" ref="D46:J48" si="4">+D61</f>
        <v>1485.65</v>
      </c>
      <c r="E46" s="22">
        <f t="shared" si="4"/>
        <v>1538</v>
      </c>
      <c r="F46" s="22">
        <f t="shared" si="4"/>
        <v>1566</v>
      </c>
      <c r="G46" s="22">
        <f t="shared" si="4"/>
        <v>1598</v>
      </c>
      <c r="H46" s="22">
        <f t="shared" si="4"/>
        <v>1631</v>
      </c>
      <c r="I46" s="22">
        <f t="shared" si="4"/>
        <v>1674</v>
      </c>
      <c r="J46" s="21"/>
      <c r="K46" s="21"/>
      <c r="L46" s="21"/>
      <c r="M46" s="21"/>
      <c r="N46" s="21"/>
      <c r="O46" s="21"/>
      <c r="P46" s="21"/>
      <c r="Q46" s="21"/>
      <c r="R46" s="21"/>
      <c r="S46" s="21"/>
      <c r="T46" s="21"/>
      <c r="U46" s="21"/>
      <c r="V46" s="21"/>
      <c r="W46" s="11">
        <f t="shared" si="3"/>
        <v>7</v>
      </c>
    </row>
    <row r="47" spans="1:23" ht="12.75" customHeight="1">
      <c r="A47" s="1" t="s">
        <v>245</v>
      </c>
      <c r="C47" s="22">
        <f>+C62</f>
        <v>1485.65</v>
      </c>
      <c r="D47" s="22">
        <f t="shared" si="4"/>
        <v>1508</v>
      </c>
      <c r="E47" s="22">
        <f t="shared" si="4"/>
        <v>1566</v>
      </c>
      <c r="F47" s="22">
        <f t="shared" si="4"/>
        <v>1631</v>
      </c>
      <c r="G47" s="22">
        <f t="shared" si="4"/>
        <v>1674</v>
      </c>
      <c r="H47" s="22">
        <f t="shared" si="4"/>
        <v>1723</v>
      </c>
      <c r="I47" s="22">
        <f t="shared" si="4"/>
        <v>1783</v>
      </c>
      <c r="J47" s="22">
        <f t="shared" si="4"/>
        <v>1840</v>
      </c>
      <c r="K47" s="21"/>
      <c r="L47" s="21"/>
      <c r="M47" s="21"/>
      <c r="N47" s="21"/>
      <c r="O47" s="21"/>
      <c r="P47" s="21"/>
      <c r="Q47" s="21"/>
      <c r="R47" s="21"/>
      <c r="S47" s="21"/>
      <c r="T47" s="21"/>
      <c r="U47" s="21"/>
      <c r="V47" s="21"/>
      <c r="W47" s="11">
        <f t="shared" si="3"/>
        <v>8</v>
      </c>
    </row>
    <row r="48" spans="1:23" ht="12.75" customHeight="1">
      <c r="A48" s="1" t="s">
        <v>246</v>
      </c>
      <c r="C48" s="22">
        <f>+C63</f>
        <v>1485.65</v>
      </c>
      <c r="D48" s="22">
        <f t="shared" si="4"/>
        <v>1566</v>
      </c>
      <c r="E48" s="22">
        <f t="shared" si="4"/>
        <v>1631</v>
      </c>
      <c r="F48" s="22">
        <f t="shared" si="4"/>
        <v>1723</v>
      </c>
      <c r="G48" s="22">
        <f t="shared" si="4"/>
        <v>1783</v>
      </c>
      <c r="H48" s="22">
        <f t="shared" si="4"/>
        <v>1840</v>
      </c>
      <c r="I48" s="22">
        <f t="shared" si="4"/>
        <v>1896</v>
      </c>
      <c r="J48" s="21"/>
      <c r="K48" s="21"/>
      <c r="L48" s="21"/>
      <c r="M48" s="21"/>
      <c r="N48" s="21"/>
      <c r="O48" s="21"/>
      <c r="P48" s="21"/>
      <c r="Q48" s="21"/>
      <c r="R48" s="21"/>
      <c r="S48" s="21"/>
      <c r="T48" s="21"/>
      <c r="U48" s="21"/>
      <c r="V48" s="21"/>
      <c r="W48" s="11">
        <f t="shared" si="3"/>
        <v>7</v>
      </c>
    </row>
    <row r="49" spans="1:23" ht="12.75" customHeight="1">
      <c r="A49" s="10" t="s">
        <v>25</v>
      </c>
      <c r="B49" s="10"/>
      <c r="C49" s="21">
        <v>2290</v>
      </c>
      <c r="D49" s="21">
        <v>2336</v>
      </c>
      <c r="E49" s="21">
        <v>2387</v>
      </c>
      <c r="F49" s="21">
        <v>2438</v>
      </c>
      <c r="G49" s="21">
        <v>2489</v>
      </c>
      <c r="H49" s="21">
        <v>2548</v>
      </c>
      <c r="I49" s="21">
        <v>2610</v>
      </c>
      <c r="J49" s="21">
        <v>2677</v>
      </c>
      <c r="K49" s="21">
        <v>2752</v>
      </c>
      <c r="L49" s="21">
        <v>2829</v>
      </c>
      <c r="M49" s="21">
        <v>2914</v>
      </c>
      <c r="N49" s="21">
        <v>3003</v>
      </c>
      <c r="O49" s="21">
        <v>3099</v>
      </c>
      <c r="P49" s="21">
        <v>3198</v>
      </c>
      <c r="Q49" s="21">
        <v>3274</v>
      </c>
      <c r="R49" s="21"/>
      <c r="S49" s="21"/>
      <c r="T49" s="21"/>
      <c r="U49" s="21"/>
      <c r="V49" s="21"/>
      <c r="W49" s="11">
        <f t="shared" si="3"/>
        <v>15</v>
      </c>
    </row>
    <row r="50" spans="1:23" ht="12.75" customHeight="1">
      <c r="A50" s="10" t="s">
        <v>26</v>
      </c>
      <c r="B50" s="10"/>
      <c r="C50" s="21">
        <v>2374</v>
      </c>
      <c r="D50" s="21">
        <v>2431</v>
      </c>
      <c r="E50" s="21">
        <v>2496</v>
      </c>
      <c r="F50" s="21">
        <v>2559</v>
      </c>
      <c r="G50" s="21">
        <v>2622</v>
      </c>
      <c r="H50" s="21">
        <v>2694</v>
      </c>
      <c r="I50" s="21">
        <v>2771</v>
      </c>
      <c r="J50" s="21">
        <v>2855</v>
      </c>
      <c r="K50" s="21">
        <v>2953</v>
      </c>
      <c r="L50" s="21">
        <v>3052</v>
      </c>
      <c r="M50" s="21">
        <v>3159</v>
      </c>
      <c r="N50" s="21">
        <v>3269</v>
      </c>
      <c r="O50" s="21">
        <v>3384</v>
      </c>
      <c r="P50" s="21">
        <v>3504</v>
      </c>
      <c r="Q50" s="21">
        <v>3597</v>
      </c>
      <c r="R50" s="21"/>
      <c r="S50" s="21"/>
      <c r="T50" s="21"/>
      <c r="U50" s="21"/>
      <c r="V50" s="21"/>
      <c r="W50" s="11">
        <f t="shared" si="3"/>
        <v>15</v>
      </c>
    </row>
    <row r="51" spans="1:23" ht="12.75" customHeight="1">
      <c r="A51" s="10" t="s">
        <v>27</v>
      </c>
      <c r="B51" s="10"/>
      <c r="C51" s="21">
        <v>2387</v>
      </c>
      <c r="D51" s="21">
        <v>2503</v>
      </c>
      <c r="E51" s="21">
        <v>2621</v>
      </c>
      <c r="F51" s="21">
        <v>2741</v>
      </c>
      <c r="G51" s="21">
        <v>2859</v>
      </c>
      <c r="H51" s="21">
        <v>2981</v>
      </c>
      <c r="I51" s="21">
        <v>3106</v>
      </c>
      <c r="J51" s="21">
        <v>3234</v>
      </c>
      <c r="K51" s="21">
        <v>3368</v>
      </c>
      <c r="L51" s="21">
        <v>3505</v>
      </c>
      <c r="M51" s="21">
        <v>3642</v>
      </c>
      <c r="N51" s="21">
        <v>3786</v>
      </c>
      <c r="O51" s="21">
        <v>3933</v>
      </c>
      <c r="P51" s="21">
        <v>4082</v>
      </c>
      <c r="Q51" s="21">
        <v>4197</v>
      </c>
      <c r="R51" s="21"/>
      <c r="S51" s="21"/>
      <c r="T51" s="21"/>
      <c r="U51" s="21"/>
      <c r="V51" s="21"/>
      <c r="W51" s="11">
        <f t="shared" si="3"/>
        <v>15</v>
      </c>
    </row>
    <row r="52" spans="1:23" ht="12.75" customHeight="1">
      <c r="A52" s="10" t="s">
        <v>28</v>
      </c>
      <c r="B52" s="10"/>
      <c r="C52" s="21">
        <v>2396</v>
      </c>
      <c r="D52" s="21">
        <v>2540</v>
      </c>
      <c r="E52" s="21">
        <v>2688</v>
      </c>
      <c r="F52" s="21">
        <v>2838</v>
      </c>
      <c r="G52" s="21">
        <v>2988</v>
      </c>
      <c r="H52" s="21">
        <v>3145</v>
      </c>
      <c r="I52" s="21">
        <v>3308</v>
      </c>
      <c r="J52" s="21">
        <v>3473</v>
      </c>
      <c r="K52" s="21">
        <v>3647</v>
      </c>
      <c r="L52" s="21">
        <v>3828</v>
      </c>
      <c r="M52" s="21">
        <v>4014</v>
      </c>
      <c r="N52" s="21">
        <v>4206</v>
      </c>
      <c r="O52" s="21">
        <v>4405</v>
      </c>
      <c r="P52" s="21">
        <v>4609</v>
      </c>
      <c r="Q52" s="21">
        <v>4775</v>
      </c>
      <c r="R52" s="21"/>
      <c r="S52" s="21"/>
      <c r="T52" s="21"/>
      <c r="U52" s="21"/>
      <c r="V52" s="21"/>
      <c r="W52" s="11">
        <f t="shared" si="3"/>
        <v>15</v>
      </c>
    </row>
    <row r="53" spans="1:23" ht="12.75" customHeight="1">
      <c r="A53" s="10" t="s">
        <v>29</v>
      </c>
      <c r="B53" s="10"/>
      <c r="C53" s="21">
        <v>3083</v>
      </c>
      <c r="D53" s="21">
        <v>3200</v>
      </c>
      <c r="E53" s="21">
        <v>3304</v>
      </c>
      <c r="F53" s="21">
        <v>3514</v>
      </c>
      <c r="G53" s="21">
        <v>3746</v>
      </c>
      <c r="H53" s="21">
        <v>3892</v>
      </c>
      <c r="I53" s="21">
        <v>4040</v>
      </c>
      <c r="J53" s="21">
        <v>4188</v>
      </c>
      <c r="K53" s="21">
        <v>4336</v>
      </c>
      <c r="L53" s="21">
        <v>4483</v>
      </c>
      <c r="M53" s="21">
        <v>4632</v>
      </c>
      <c r="N53" s="21">
        <v>4781</v>
      </c>
      <c r="O53" s="21">
        <v>4930</v>
      </c>
      <c r="P53" s="21">
        <v>5077</v>
      </c>
      <c r="Q53" s="21">
        <v>5178</v>
      </c>
      <c r="R53" s="21"/>
      <c r="S53" s="21"/>
      <c r="T53" s="21"/>
      <c r="U53" s="21"/>
      <c r="V53" s="21"/>
      <c r="W53" s="11">
        <f t="shared" si="3"/>
        <v>15</v>
      </c>
    </row>
    <row r="54" spans="1:23" ht="12.75" customHeight="1">
      <c r="A54" s="1" t="s">
        <v>30</v>
      </c>
      <c r="C54" s="22">
        <f>+C49/2</f>
        <v>1145</v>
      </c>
      <c r="D54" s="23"/>
      <c r="E54" s="23"/>
      <c r="F54" s="23"/>
      <c r="G54" s="23"/>
      <c r="H54" s="23"/>
      <c r="I54" s="23"/>
      <c r="J54" s="23"/>
      <c r="K54" s="23"/>
      <c r="L54" s="23"/>
      <c r="M54" s="23"/>
      <c r="N54" s="23"/>
      <c r="O54" s="23"/>
      <c r="P54" s="23"/>
      <c r="Q54" s="23"/>
      <c r="R54" s="21"/>
      <c r="S54" s="23"/>
      <c r="T54" s="23"/>
      <c r="U54" s="23"/>
      <c r="V54" s="23"/>
      <c r="W54" s="11">
        <f t="shared" si="3"/>
        <v>1</v>
      </c>
    </row>
    <row r="55" spans="1:23" ht="12.75" customHeight="1">
      <c r="A55" s="1" t="s">
        <v>31</v>
      </c>
      <c r="C55" s="22">
        <f>+C50/2</f>
        <v>1187</v>
      </c>
      <c r="D55" s="23"/>
      <c r="E55" s="23"/>
      <c r="F55" s="23"/>
      <c r="G55" s="23"/>
      <c r="H55" s="23"/>
      <c r="I55" s="23"/>
      <c r="J55" s="23"/>
      <c r="K55" s="23"/>
      <c r="L55" s="23"/>
      <c r="M55" s="23"/>
      <c r="N55" s="23"/>
      <c r="O55" s="23"/>
      <c r="P55" s="23"/>
      <c r="Q55" s="23"/>
      <c r="R55" s="21"/>
      <c r="S55" s="23"/>
      <c r="T55" s="23"/>
      <c r="U55" s="23"/>
      <c r="V55" s="23"/>
      <c r="W55" s="11">
        <f t="shared" si="3"/>
        <v>1</v>
      </c>
    </row>
    <row r="56" spans="1:23" ht="12.75" customHeight="1">
      <c r="A56" s="1" t="s">
        <v>247</v>
      </c>
      <c r="B56" s="2"/>
      <c r="C56" s="21">
        <v>2605</v>
      </c>
      <c r="D56" s="21">
        <v>2707</v>
      </c>
      <c r="E56" s="21">
        <v>2811</v>
      </c>
      <c r="F56" s="21">
        <v>2912</v>
      </c>
      <c r="G56" s="21">
        <v>3014</v>
      </c>
      <c r="H56" s="21">
        <v>3118</v>
      </c>
      <c r="I56" s="21">
        <v>3220</v>
      </c>
      <c r="J56" s="21">
        <v>3323</v>
      </c>
      <c r="K56" s="21">
        <v>3424</v>
      </c>
      <c r="L56" s="21">
        <v>3527</v>
      </c>
      <c r="M56" s="21">
        <v>3631</v>
      </c>
      <c r="N56" s="21"/>
      <c r="O56" s="21"/>
      <c r="P56" s="21"/>
      <c r="Q56" s="21"/>
      <c r="R56" s="21"/>
      <c r="S56" s="21"/>
      <c r="T56" s="21"/>
      <c r="U56" s="21"/>
      <c r="V56" s="21"/>
      <c r="W56" s="11">
        <f t="shared" si="3"/>
        <v>11</v>
      </c>
    </row>
    <row r="57" spans="1:23" ht="12.75" customHeight="1">
      <c r="A57" s="1" t="s">
        <v>87</v>
      </c>
      <c r="B57" s="2"/>
      <c r="C57" s="21">
        <v>2707</v>
      </c>
      <c r="D57" s="21">
        <v>2912</v>
      </c>
      <c r="E57" s="21">
        <v>3118</v>
      </c>
      <c r="F57" s="21">
        <v>3220</v>
      </c>
      <c r="G57" s="21">
        <v>3323</v>
      </c>
      <c r="H57" s="21">
        <v>3424</v>
      </c>
      <c r="I57" s="21">
        <v>3527</v>
      </c>
      <c r="J57" s="21">
        <v>3631</v>
      </c>
      <c r="K57" s="21">
        <v>3733</v>
      </c>
      <c r="L57" s="21">
        <v>3837</v>
      </c>
      <c r="M57" s="21"/>
      <c r="N57" s="21"/>
      <c r="O57" s="21"/>
      <c r="P57" s="21"/>
      <c r="Q57" s="21"/>
      <c r="R57" s="21"/>
      <c r="S57" s="21"/>
      <c r="T57" s="21"/>
      <c r="U57" s="21"/>
      <c r="V57" s="21"/>
      <c r="W57" s="11">
        <f t="shared" si="3"/>
        <v>10</v>
      </c>
    </row>
    <row r="58" spans="1:23" ht="12.75" customHeight="1">
      <c r="A58" s="1" t="s">
        <v>88</v>
      </c>
      <c r="B58" s="2"/>
      <c r="C58" s="21">
        <v>2707</v>
      </c>
      <c r="D58" s="21">
        <v>2912</v>
      </c>
      <c r="E58" s="21">
        <v>3118</v>
      </c>
      <c r="F58" s="21">
        <v>3220</v>
      </c>
      <c r="G58" s="21">
        <v>3323</v>
      </c>
      <c r="H58" s="21">
        <v>3424</v>
      </c>
      <c r="I58" s="21">
        <v>3527</v>
      </c>
      <c r="J58" s="21">
        <v>3631</v>
      </c>
      <c r="K58" s="21">
        <v>3733</v>
      </c>
      <c r="L58" s="21">
        <v>3837</v>
      </c>
      <c r="M58" s="21">
        <v>3940</v>
      </c>
      <c r="N58" s="21"/>
      <c r="O58" s="21"/>
      <c r="P58" s="21"/>
      <c r="Q58" s="21"/>
      <c r="R58" s="21"/>
      <c r="S58" s="21"/>
      <c r="T58" s="21"/>
      <c r="U58" s="21"/>
      <c r="V58" s="21"/>
      <c r="W58" s="11">
        <f t="shared" si="3"/>
        <v>11</v>
      </c>
    </row>
    <row r="59" spans="1:23" ht="12.75" customHeight="1">
      <c r="A59" s="1" t="s">
        <v>248</v>
      </c>
      <c r="B59" s="2"/>
      <c r="C59" s="21">
        <v>2811</v>
      </c>
      <c r="D59" s="21">
        <v>3118</v>
      </c>
      <c r="E59" s="21">
        <v>3323</v>
      </c>
      <c r="F59" s="21">
        <v>3527</v>
      </c>
      <c r="G59" s="21">
        <v>3733</v>
      </c>
      <c r="H59" s="21">
        <v>3837</v>
      </c>
      <c r="I59" s="21">
        <v>3940</v>
      </c>
      <c r="J59" s="21">
        <v>4041</v>
      </c>
      <c r="K59" s="21">
        <v>4144</v>
      </c>
      <c r="L59" s="21">
        <v>4245</v>
      </c>
      <c r="M59" s="21">
        <v>4350</v>
      </c>
      <c r="N59" s="21">
        <v>4452</v>
      </c>
      <c r="O59" s="21">
        <v>4555</v>
      </c>
      <c r="P59" s="21"/>
      <c r="Q59" s="21"/>
      <c r="R59" s="21"/>
      <c r="S59" s="21"/>
      <c r="T59" s="21"/>
      <c r="U59" s="21"/>
      <c r="V59" s="21"/>
      <c r="W59" s="11">
        <f t="shared" si="3"/>
        <v>13</v>
      </c>
    </row>
    <row r="60" spans="1:23" ht="12.75" customHeight="1">
      <c r="A60" s="1" t="s">
        <v>89</v>
      </c>
      <c r="B60" s="2"/>
      <c r="C60" s="21">
        <v>2811</v>
      </c>
      <c r="D60" s="21">
        <v>3118</v>
      </c>
      <c r="E60" s="21">
        <v>3323</v>
      </c>
      <c r="F60" s="21">
        <v>3527</v>
      </c>
      <c r="G60" s="21">
        <v>3733</v>
      </c>
      <c r="H60" s="21">
        <v>3837</v>
      </c>
      <c r="I60" s="21">
        <v>3940</v>
      </c>
      <c r="J60" s="21">
        <v>4041</v>
      </c>
      <c r="K60" s="21">
        <v>4144</v>
      </c>
      <c r="L60" s="21">
        <v>4245</v>
      </c>
      <c r="M60" s="21">
        <v>4350</v>
      </c>
      <c r="N60" s="21">
        <v>4452</v>
      </c>
      <c r="O60" s="21">
        <v>4555</v>
      </c>
      <c r="P60" s="21">
        <v>4656</v>
      </c>
      <c r="Q60" s="21">
        <v>4759</v>
      </c>
      <c r="R60" s="21"/>
      <c r="S60" s="21"/>
      <c r="T60" s="21"/>
      <c r="U60" s="21"/>
      <c r="V60" s="21"/>
      <c r="W60" s="11">
        <f t="shared" si="3"/>
        <v>15</v>
      </c>
    </row>
    <row r="61" spans="1:23" ht="12.75" customHeight="1">
      <c r="A61" s="1">
        <v>1</v>
      </c>
      <c r="C61" s="21">
        <v>1485.65</v>
      </c>
      <c r="D61" s="21">
        <v>1485.65</v>
      </c>
      <c r="E61" s="21">
        <v>1538</v>
      </c>
      <c r="F61" s="21">
        <v>1566</v>
      </c>
      <c r="G61" s="21">
        <v>1598</v>
      </c>
      <c r="H61" s="21">
        <v>1631</v>
      </c>
      <c r="I61" s="21">
        <v>1674</v>
      </c>
      <c r="J61" s="21"/>
      <c r="K61" s="21"/>
      <c r="L61" s="21"/>
      <c r="M61" s="21"/>
      <c r="N61" s="21"/>
      <c r="O61" s="21"/>
      <c r="P61" s="21"/>
      <c r="Q61" s="21"/>
      <c r="R61" s="21"/>
      <c r="S61" s="21"/>
      <c r="T61" s="21"/>
      <c r="U61" s="21"/>
      <c r="V61" s="21"/>
      <c r="W61" s="11">
        <f t="shared" ref="W61:W76" si="5">COUNTA(C61:V61)</f>
        <v>7</v>
      </c>
    </row>
    <row r="62" spans="1:23" ht="12.75" customHeight="1">
      <c r="A62" s="1">
        <v>2</v>
      </c>
      <c r="C62" s="21">
        <v>1485.65</v>
      </c>
      <c r="D62" s="21">
        <v>1508</v>
      </c>
      <c r="E62" s="21">
        <v>1566</v>
      </c>
      <c r="F62" s="21">
        <v>1631</v>
      </c>
      <c r="G62" s="21">
        <v>1674</v>
      </c>
      <c r="H62" s="21">
        <v>1723</v>
      </c>
      <c r="I62" s="21">
        <v>1783</v>
      </c>
      <c r="J62" s="21">
        <v>1840</v>
      </c>
      <c r="K62" s="21"/>
      <c r="L62" s="21"/>
      <c r="M62" s="21"/>
      <c r="N62" s="21"/>
      <c r="O62" s="21"/>
      <c r="P62" s="21"/>
      <c r="Q62" s="21"/>
      <c r="R62" s="21"/>
      <c r="S62" s="21"/>
      <c r="T62" s="21"/>
      <c r="U62" s="21"/>
      <c r="V62" s="21"/>
      <c r="W62" s="11">
        <f t="shared" si="5"/>
        <v>8</v>
      </c>
    </row>
    <row r="63" spans="1:23" ht="12.75" customHeight="1">
      <c r="A63" s="1">
        <v>3</v>
      </c>
      <c r="C63" s="21">
        <v>1485.65</v>
      </c>
      <c r="D63" s="21">
        <v>1566</v>
      </c>
      <c r="E63" s="21">
        <v>1631</v>
      </c>
      <c r="F63" s="21">
        <v>1723</v>
      </c>
      <c r="G63" s="21">
        <v>1783</v>
      </c>
      <c r="H63" s="21">
        <v>1840</v>
      </c>
      <c r="I63" s="21">
        <v>1896</v>
      </c>
      <c r="J63" s="21">
        <v>1950</v>
      </c>
      <c r="K63" s="21">
        <v>2004</v>
      </c>
      <c r="L63" s="21"/>
      <c r="M63" s="21"/>
      <c r="N63" s="21"/>
      <c r="O63" s="21"/>
      <c r="P63" s="21"/>
      <c r="Q63" s="21"/>
      <c r="R63" s="21"/>
      <c r="S63" s="21"/>
      <c r="T63" s="21"/>
      <c r="U63" s="21"/>
      <c r="V63" s="21"/>
      <c r="W63" s="11">
        <f t="shared" si="5"/>
        <v>9</v>
      </c>
    </row>
    <row r="64" spans="1:23" ht="12.75" customHeight="1">
      <c r="A64" s="1">
        <v>4</v>
      </c>
      <c r="C64" s="21">
        <v>1485.65</v>
      </c>
      <c r="D64" s="21">
        <v>1538</v>
      </c>
      <c r="E64" s="21">
        <v>1598</v>
      </c>
      <c r="F64" s="21">
        <v>1674</v>
      </c>
      <c r="G64" s="21">
        <v>1783</v>
      </c>
      <c r="H64" s="21">
        <v>1840</v>
      </c>
      <c r="I64" s="21">
        <v>1896</v>
      </c>
      <c r="J64" s="21">
        <v>1950</v>
      </c>
      <c r="K64" s="21">
        <v>2004</v>
      </c>
      <c r="L64" s="21">
        <v>2056</v>
      </c>
      <c r="M64" s="21">
        <v>2108</v>
      </c>
      <c r="N64" s="21"/>
      <c r="O64" s="21"/>
      <c r="P64" s="21"/>
      <c r="Q64" s="21"/>
      <c r="R64" s="21"/>
      <c r="S64" s="21"/>
      <c r="T64" s="21"/>
      <c r="U64" s="21"/>
      <c r="V64" s="21"/>
      <c r="W64" s="11">
        <f t="shared" si="5"/>
        <v>11</v>
      </c>
    </row>
    <row r="65" spans="1:23" ht="12.75" customHeight="1">
      <c r="A65" s="1">
        <v>5</v>
      </c>
      <c r="C65" s="21">
        <v>1508</v>
      </c>
      <c r="D65" s="21">
        <v>1538</v>
      </c>
      <c r="E65" s="21">
        <v>1631</v>
      </c>
      <c r="F65" s="21">
        <v>1723</v>
      </c>
      <c r="G65" s="21">
        <v>1840</v>
      </c>
      <c r="H65" s="21">
        <v>1896</v>
      </c>
      <c r="I65" s="21">
        <v>1950</v>
      </c>
      <c r="J65" s="21">
        <v>2004</v>
      </c>
      <c r="K65" s="21">
        <v>2056</v>
      </c>
      <c r="L65" s="21">
        <v>2108</v>
      </c>
      <c r="M65" s="21">
        <v>2158</v>
      </c>
      <c r="N65" s="21">
        <v>2216</v>
      </c>
      <c r="O65" s="21"/>
      <c r="P65" s="21"/>
      <c r="Q65" s="21"/>
      <c r="R65" s="21"/>
      <c r="S65" s="21"/>
      <c r="T65" s="21"/>
      <c r="U65" s="21"/>
      <c r="V65" s="21"/>
      <c r="W65" s="11">
        <f t="shared" si="5"/>
        <v>12</v>
      </c>
    </row>
    <row r="66" spans="1:23" ht="12.75" customHeight="1">
      <c r="A66" s="1">
        <v>6</v>
      </c>
      <c r="C66" s="21">
        <v>1566</v>
      </c>
      <c r="D66" s="21">
        <v>1631</v>
      </c>
      <c r="E66" s="21">
        <v>1840</v>
      </c>
      <c r="F66" s="21">
        <v>1950</v>
      </c>
      <c r="G66" s="21">
        <v>2004</v>
      </c>
      <c r="H66" s="21">
        <v>2056</v>
      </c>
      <c r="I66" s="21">
        <v>2108</v>
      </c>
      <c r="J66" s="21">
        <v>2158</v>
      </c>
      <c r="K66" s="21">
        <v>2216</v>
      </c>
      <c r="L66" s="21">
        <v>2270</v>
      </c>
      <c r="M66" s="21">
        <v>2322</v>
      </c>
      <c r="N66" s="21"/>
      <c r="O66" s="21"/>
      <c r="P66" s="21"/>
      <c r="Q66" s="21"/>
      <c r="R66" s="21"/>
      <c r="S66" s="21"/>
      <c r="T66" s="21"/>
      <c r="U66" s="21"/>
      <c r="V66" s="21"/>
      <c r="W66" s="11">
        <f t="shared" si="5"/>
        <v>11</v>
      </c>
    </row>
    <row r="67" spans="1:23" ht="12.75" customHeight="1">
      <c r="A67" s="1">
        <v>7</v>
      </c>
      <c r="C67" s="21">
        <v>1674</v>
      </c>
      <c r="D67" s="21">
        <v>1723</v>
      </c>
      <c r="E67" s="21">
        <v>1840</v>
      </c>
      <c r="F67" s="21">
        <v>2056</v>
      </c>
      <c r="G67" s="21">
        <v>2158</v>
      </c>
      <c r="H67" s="21">
        <v>2216</v>
      </c>
      <c r="I67" s="21">
        <v>2270</v>
      </c>
      <c r="J67" s="21">
        <v>2322</v>
      </c>
      <c r="K67" s="21">
        <v>2376</v>
      </c>
      <c r="L67" s="21">
        <v>2434</v>
      </c>
      <c r="M67" s="21">
        <v>2494</v>
      </c>
      <c r="N67" s="21">
        <v>2560</v>
      </c>
      <c r="O67" s="21"/>
      <c r="P67" s="21"/>
      <c r="Q67" s="21"/>
      <c r="R67" s="21"/>
      <c r="S67" s="21"/>
      <c r="T67" s="21"/>
      <c r="U67" s="21"/>
      <c r="V67" s="21"/>
      <c r="W67" s="11">
        <f t="shared" si="5"/>
        <v>12</v>
      </c>
    </row>
    <row r="68" spans="1:23" ht="12.75" customHeight="1">
      <c r="A68" s="1">
        <v>8</v>
      </c>
      <c r="C68" s="21">
        <v>1896</v>
      </c>
      <c r="D68" s="21">
        <v>1950</v>
      </c>
      <c r="E68" s="21">
        <v>2056</v>
      </c>
      <c r="F68" s="21">
        <v>2270</v>
      </c>
      <c r="G68" s="21">
        <v>2376</v>
      </c>
      <c r="H68" s="21">
        <v>2494</v>
      </c>
      <c r="I68" s="21">
        <v>2560</v>
      </c>
      <c r="J68" s="21">
        <v>2621</v>
      </c>
      <c r="K68" s="21">
        <v>2675</v>
      </c>
      <c r="L68" s="21">
        <v>2733</v>
      </c>
      <c r="M68" s="21">
        <v>2791</v>
      </c>
      <c r="N68" s="21">
        <v>2845</v>
      </c>
      <c r="O68" s="21">
        <v>2896</v>
      </c>
      <c r="P68" s="21"/>
      <c r="Q68" s="21"/>
      <c r="R68" s="21"/>
      <c r="S68" s="21"/>
      <c r="T68" s="21"/>
      <c r="U68" s="21"/>
      <c r="V68" s="21"/>
      <c r="W68" s="11">
        <f t="shared" si="5"/>
        <v>13</v>
      </c>
    </row>
    <row r="69" spans="1:23" ht="12.75" customHeight="1">
      <c r="A69" s="1">
        <v>9</v>
      </c>
      <c r="C69" s="21">
        <v>2158</v>
      </c>
      <c r="D69" s="21">
        <v>2270</v>
      </c>
      <c r="E69" s="21">
        <v>2494</v>
      </c>
      <c r="F69" s="21">
        <v>2621</v>
      </c>
      <c r="G69" s="21">
        <v>2733</v>
      </c>
      <c r="H69" s="21">
        <v>2845</v>
      </c>
      <c r="I69" s="21">
        <v>2952</v>
      </c>
      <c r="J69" s="21">
        <v>3057</v>
      </c>
      <c r="K69" s="21">
        <v>3172</v>
      </c>
      <c r="L69" s="21">
        <v>3274</v>
      </c>
      <c r="M69" s="21"/>
      <c r="N69" s="21"/>
      <c r="O69" s="21"/>
      <c r="P69" s="21"/>
      <c r="Q69" s="21"/>
      <c r="R69" s="21"/>
      <c r="S69" s="21"/>
      <c r="T69" s="21"/>
      <c r="U69" s="21"/>
      <c r="V69" s="21"/>
      <c r="W69" s="11">
        <f t="shared" si="5"/>
        <v>10</v>
      </c>
    </row>
    <row r="70" spans="1:23" ht="12.75" customHeight="1">
      <c r="A70" s="1">
        <v>10</v>
      </c>
      <c r="C70" s="21">
        <v>2158</v>
      </c>
      <c r="D70" s="21">
        <v>2376</v>
      </c>
      <c r="E70" s="21">
        <v>2494</v>
      </c>
      <c r="F70" s="21">
        <v>2621</v>
      </c>
      <c r="G70" s="21">
        <v>2733</v>
      </c>
      <c r="H70" s="21">
        <v>2845</v>
      </c>
      <c r="I70" s="21">
        <v>2952</v>
      </c>
      <c r="J70" s="21">
        <v>3057</v>
      </c>
      <c r="K70" s="21">
        <v>3172</v>
      </c>
      <c r="L70" s="21">
        <v>3274</v>
      </c>
      <c r="M70" s="21">
        <v>3379</v>
      </c>
      <c r="N70" s="21">
        <v>3482</v>
      </c>
      <c r="O70" s="21">
        <v>3597</v>
      </c>
      <c r="P70" s="21"/>
      <c r="Q70" s="21"/>
      <c r="R70" s="21"/>
      <c r="S70" s="21"/>
      <c r="T70" s="21"/>
      <c r="U70" s="21"/>
      <c r="V70" s="21"/>
      <c r="W70" s="11">
        <f t="shared" si="5"/>
        <v>13</v>
      </c>
    </row>
    <row r="71" spans="1:23" ht="12.75" customHeight="1">
      <c r="A71" s="1">
        <v>11</v>
      </c>
      <c r="C71" s="21">
        <v>2270</v>
      </c>
      <c r="D71" s="21">
        <v>2376</v>
      </c>
      <c r="E71" s="21">
        <v>2494</v>
      </c>
      <c r="F71" s="21">
        <v>2621</v>
      </c>
      <c r="G71" s="21">
        <v>2733</v>
      </c>
      <c r="H71" s="21">
        <v>2845</v>
      </c>
      <c r="I71" s="21">
        <v>2952</v>
      </c>
      <c r="J71" s="21">
        <v>3172</v>
      </c>
      <c r="K71" s="21">
        <v>3274</v>
      </c>
      <c r="L71" s="21">
        <v>3379</v>
      </c>
      <c r="M71" s="21">
        <v>3482</v>
      </c>
      <c r="N71" s="21">
        <v>3597</v>
      </c>
      <c r="O71" s="21">
        <v>3712</v>
      </c>
      <c r="P71" s="21">
        <v>3823</v>
      </c>
      <c r="Q71" s="21">
        <v>3930</v>
      </c>
      <c r="R71" s="21">
        <v>4038</v>
      </c>
      <c r="S71" s="21">
        <v>4142</v>
      </c>
      <c r="T71" s="21">
        <v>4197</v>
      </c>
      <c r="U71" s="21"/>
      <c r="V71" s="21"/>
      <c r="W71" s="11">
        <f t="shared" si="5"/>
        <v>18</v>
      </c>
    </row>
    <row r="72" spans="1:23" ht="12.75" customHeight="1">
      <c r="A72" s="1">
        <v>12</v>
      </c>
      <c r="C72" s="21">
        <v>3057</v>
      </c>
      <c r="D72" s="21">
        <v>3172</v>
      </c>
      <c r="E72" s="21">
        <v>3274</v>
      </c>
      <c r="F72" s="21">
        <v>3379</v>
      </c>
      <c r="G72" s="21">
        <v>3482</v>
      </c>
      <c r="H72" s="21">
        <v>3597</v>
      </c>
      <c r="I72" s="21">
        <v>3823</v>
      </c>
      <c r="J72" s="21">
        <v>3930</v>
      </c>
      <c r="K72" s="21">
        <v>4038</v>
      </c>
      <c r="L72" s="21">
        <v>4142</v>
      </c>
      <c r="M72" s="21">
        <v>4253</v>
      </c>
      <c r="N72" s="21">
        <v>4361</v>
      </c>
      <c r="O72" s="21">
        <v>4465</v>
      </c>
      <c r="P72" s="21">
        <v>4573</v>
      </c>
      <c r="Q72" s="21">
        <v>4708</v>
      </c>
      <c r="R72" s="21">
        <v>4775</v>
      </c>
      <c r="S72" s="21"/>
      <c r="T72" s="21"/>
      <c r="U72" s="21"/>
      <c r="V72" s="21"/>
      <c r="W72" s="11">
        <f t="shared" si="5"/>
        <v>16</v>
      </c>
    </row>
    <row r="73" spans="1:23" ht="12.75" customHeight="1">
      <c r="A73" s="1">
        <v>13</v>
      </c>
      <c r="C73" s="21">
        <v>3712</v>
      </c>
      <c r="D73" s="21">
        <v>3823</v>
      </c>
      <c r="E73" s="21">
        <v>3930</v>
      </c>
      <c r="F73" s="21">
        <v>4038</v>
      </c>
      <c r="G73" s="21">
        <v>4142</v>
      </c>
      <c r="H73" s="21">
        <v>4361</v>
      </c>
      <c r="I73" s="21">
        <v>4465</v>
      </c>
      <c r="J73" s="21">
        <v>4573</v>
      </c>
      <c r="K73" s="21">
        <v>4708</v>
      </c>
      <c r="L73" s="21">
        <v>4843</v>
      </c>
      <c r="M73" s="21">
        <v>4978</v>
      </c>
      <c r="N73" s="21">
        <v>5113</v>
      </c>
      <c r="O73" s="21">
        <v>5178</v>
      </c>
      <c r="P73" s="21"/>
      <c r="Q73" s="21"/>
      <c r="R73" s="21"/>
      <c r="S73" s="21"/>
      <c r="T73" s="21"/>
      <c r="U73" s="21"/>
      <c r="V73" s="21"/>
      <c r="W73" s="11">
        <f t="shared" si="5"/>
        <v>13</v>
      </c>
    </row>
    <row r="74" spans="1:23" ht="12.75" customHeight="1">
      <c r="A74" s="1">
        <v>14</v>
      </c>
      <c r="C74" s="21">
        <v>4253</v>
      </c>
      <c r="D74" s="21">
        <v>4361</v>
      </c>
      <c r="E74" s="21">
        <v>4573</v>
      </c>
      <c r="F74" s="21">
        <v>4708</v>
      </c>
      <c r="G74" s="21">
        <v>4843</v>
      </c>
      <c r="H74" s="21">
        <v>4978</v>
      </c>
      <c r="I74" s="21">
        <v>5113</v>
      </c>
      <c r="J74" s="21">
        <v>5249</v>
      </c>
      <c r="K74" s="21">
        <v>5393</v>
      </c>
      <c r="L74" s="21">
        <v>5539</v>
      </c>
      <c r="M74" s="21">
        <v>5690</v>
      </c>
      <c r="N74" s="21"/>
      <c r="O74" s="21"/>
      <c r="P74" s="21"/>
      <c r="Q74" s="21"/>
      <c r="R74" s="21"/>
      <c r="S74" s="21"/>
      <c r="T74" s="21"/>
      <c r="U74" s="21"/>
      <c r="V74" s="21"/>
      <c r="W74" s="11">
        <f t="shared" si="5"/>
        <v>11</v>
      </c>
    </row>
    <row r="75" spans="1:23" ht="12.75" customHeight="1">
      <c r="A75" s="1">
        <v>15</v>
      </c>
      <c r="C75" s="704">
        <v>4509</v>
      </c>
      <c r="D75" s="704">
        <v>4619</v>
      </c>
      <c r="E75" s="704">
        <v>4754</v>
      </c>
      <c r="F75" s="704">
        <v>5028</v>
      </c>
      <c r="G75" s="704">
        <v>5163</v>
      </c>
      <c r="H75" s="704">
        <v>5301</v>
      </c>
      <c r="I75" s="704">
        <v>5447</v>
      </c>
      <c r="J75" s="704">
        <v>5593</v>
      </c>
      <c r="K75" s="704">
        <v>5746</v>
      </c>
      <c r="L75" s="704">
        <v>5928</v>
      </c>
      <c r="M75" s="704">
        <v>6119</v>
      </c>
      <c r="N75" s="704">
        <v>6314</v>
      </c>
      <c r="O75" s="704"/>
      <c r="P75" s="704"/>
      <c r="Q75" s="704"/>
      <c r="R75" s="704"/>
      <c r="S75" s="704"/>
      <c r="T75" s="704"/>
      <c r="U75" s="704"/>
      <c r="V75" s="704"/>
      <c r="W75" s="705">
        <f t="shared" si="5"/>
        <v>12</v>
      </c>
    </row>
    <row r="76" spans="1:23" ht="12.75" customHeight="1">
      <c r="A76" s="1">
        <v>16</v>
      </c>
      <c r="C76" s="704">
        <v>4891</v>
      </c>
      <c r="D76" s="704">
        <v>5028</v>
      </c>
      <c r="E76" s="704">
        <v>5163</v>
      </c>
      <c r="F76" s="704">
        <v>5447</v>
      </c>
      <c r="G76" s="704">
        <v>5593</v>
      </c>
      <c r="H76" s="704">
        <v>5746</v>
      </c>
      <c r="I76" s="704">
        <v>5928</v>
      </c>
      <c r="J76" s="704">
        <v>6119</v>
      </c>
      <c r="K76" s="704">
        <v>6314</v>
      </c>
      <c r="L76" s="704">
        <v>6516</v>
      </c>
      <c r="M76" s="704">
        <v>6721</v>
      </c>
      <c r="N76" s="704">
        <v>6936</v>
      </c>
      <c r="O76" s="704"/>
      <c r="P76" s="704"/>
      <c r="Q76" s="704"/>
      <c r="R76" s="704"/>
      <c r="S76" s="704"/>
      <c r="T76" s="704"/>
      <c r="U76" s="704"/>
      <c r="V76" s="704"/>
      <c r="W76" s="705">
        <f t="shared" si="5"/>
        <v>12</v>
      </c>
    </row>
    <row r="79" spans="1:23" ht="12.75" customHeight="1">
      <c r="A79" s="2" t="s">
        <v>272</v>
      </c>
      <c r="B79" s="12"/>
      <c r="C79"/>
      <c r="D79" s="13">
        <v>0.62</v>
      </c>
      <c r="E79" s="13">
        <v>0.62</v>
      </c>
    </row>
    <row r="80" spans="1:23" ht="12.75" customHeight="1">
      <c r="B80" s="12"/>
      <c r="C80"/>
      <c r="D80" s="14"/>
      <c r="E80" s="14"/>
    </row>
    <row r="81" spans="1:10" ht="12.75" customHeight="1">
      <c r="A81" s="1" t="s">
        <v>273</v>
      </c>
      <c r="B81" s="12"/>
      <c r="C81"/>
      <c r="D81" s="13">
        <v>0.35</v>
      </c>
      <c r="E81" s="13">
        <v>0.35</v>
      </c>
    </row>
    <row r="82" spans="1:10" ht="12.75" customHeight="1">
      <c r="A82" s="1" t="s">
        <v>274</v>
      </c>
      <c r="B82" s="12"/>
      <c r="C82"/>
      <c r="D82" s="14">
        <f>D79-D81</f>
        <v>0.27</v>
      </c>
      <c r="E82" s="14">
        <f>E79-E81</f>
        <v>0.27</v>
      </c>
    </row>
    <row r="83" spans="1:10" ht="12.75" customHeight="1">
      <c r="A83" s="1" t="s">
        <v>275</v>
      </c>
      <c r="B83" s="12"/>
      <c r="C83"/>
      <c r="D83" s="13">
        <v>0.25</v>
      </c>
      <c r="E83" s="13">
        <v>0.25</v>
      </c>
    </row>
    <row r="84" spans="1:10" ht="12.75" customHeight="1">
      <c r="A84" s="1" t="s">
        <v>274</v>
      </c>
      <c r="B84" s="12"/>
      <c r="C84"/>
      <c r="D84" s="14">
        <f>D79-D83</f>
        <v>0.37</v>
      </c>
      <c r="E84" s="14">
        <f>E79-E83</f>
        <v>0.37</v>
      </c>
    </row>
    <row r="87" spans="1:10" ht="12.75" customHeight="1">
      <c r="A87" s="714"/>
      <c r="B87" s="715"/>
      <c r="C87" s="714"/>
      <c r="D87" s="714"/>
      <c r="E87" s="716" t="s">
        <v>383</v>
      </c>
      <c r="F87" s="714"/>
      <c r="G87" s="716" t="s">
        <v>384</v>
      </c>
      <c r="H87" s="716">
        <v>2013</v>
      </c>
      <c r="I87" s="716">
        <v>2014</v>
      </c>
      <c r="J87" s="717"/>
    </row>
    <row r="88" spans="1:10" ht="12.75" customHeight="1">
      <c r="A88" s="716" t="s">
        <v>385</v>
      </c>
      <c r="B88" s="715"/>
      <c r="C88" s="714"/>
      <c r="D88" s="718">
        <v>183.9</v>
      </c>
      <c r="E88" s="719">
        <f>ken!F17+ken!F20+ken!F28+ken!F29</f>
        <v>0</v>
      </c>
      <c r="F88" s="714"/>
      <c r="G88" s="716" t="s">
        <v>386</v>
      </c>
      <c r="H88" s="718">
        <f>+E88*D88</f>
        <v>0</v>
      </c>
      <c r="I88" s="718">
        <v>0</v>
      </c>
      <c r="J88" s="720"/>
    </row>
    <row r="89" spans="1:10" ht="12.75" customHeight="1">
      <c r="A89" s="716" t="s">
        <v>387</v>
      </c>
      <c r="B89" s="715"/>
      <c r="C89" s="714"/>
      <c r="D89" s="718">
        <v>52.85</v>
      </c>
      <c r="E89" s="719">
        <f>ken!F17+ken!F20+ken!F28+ken!F29</f>
        <v>0</v>
      </c>
      <c r="F89" s="714"/>
      <c r="G89" s="716" t="s">
        <v>388</v>
      </c>
      <c r="H89" s="718">
        <f>+E89*D89*5/12</f>
        <v>0</v>
      </c>
      <c r="I89" s="718">
        <f>+E89*D89*7/12</f>
        <v>0</v>
      </c>
      <c r="J89" s="720" t="s">
        <v>389</v>
      </c>
    </row>
  </sheetData>
  <sheetProtection password="DFB1" sheet="1" objects="1" scenarios="1"/>
  <phoneticPr fontId="0" type="noConversion"/>
  <dataValidations count="1">
    <dataValidation type="list" allowBlank="1" showInputMessage="1" showErrorMessage="1" sqref="D18:E18 D25:E25 D11:E11">
      <formula1>"ja,nee"</formula1>
    </dataValidation>
  </dataValidations>
  <pageMargins left="0.78740157480314965" right="0.78740157480314965" top="0.98425196850393704" bottom="0.98425196850393704" header="0.51181102362204722" footer="0.51181102362204722"/>
  <pageSetup paperSize="9" scale="63" orientation="portrait" r:id="rId1"/>
  <headerFooter alignWithMargins="0">
    <oddHeader>&amp;L&amp;"Arial,Vet"&amp;F&amp;R&amp;"Arial,Vet"&amp;A</oddHeader>
    <oddFooter>&amp;L&amp;"Arial,Vet"PO-Raad&amp;C&amp;"Arial,Vet"&amp;D&amp;R&amp;"Arial,Vet"pagina &amp;P</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254"/>
  <sheetViews>
    <sheetView zoomScale="85" zoomScaleNormal="85" workbookViewId="0">
      <selection activeCell="B2" sqref="B2"/>
    </sheetView>
  </sheetViews>
  <sheetFormatPr defaultColWidth="9.140625" defaultRowHeight="15"/>
  <cols>
    <col min="1" max="1" width="1.7109375" style="76" customWidth="1"/>
    <col min="2" max="3" width="2.7109375" style="86" customWidth="1"/>
    <col min="4" max="4" width="4.28515625" style="161" customWidth="1"/>
    <col min="5" max="5" width="8.7109375" style="162" customWidth="1"/>
    <col min="6" max="6" width="30.85546875" style="161" customWidth="1"/>
    <col min="7" max="9" width="15.85546875" style="163" customWidth="1"/>
    <col min="10" max="11" width="2.7109375" style="86" customWidth="1"/>
    <col min="12" max="12" width="1.7109375" style="76" customWidth="1"/>
    <col min="13" max="14" width="2.7109375" style="76" customWidth="1"/>
    <col min="15" max="15" width="4.28515625" style="76" customWidth="1"/>
    <col min="16" max="16" width="8.7109375" style="76" customWidth="1"/>
    <col min="17" max="17" width="30.85546875" style="76" customWidth="1"/>
    <col min="18" max="20" width="15.85546875" style="76" customWidth="1"/>
    <col min="21" max="22" width="2.7109375" style="76" customWidth="1"/>
    <col min="23" max="37" width="9.140625" style="76"/>
    <col min="38" max="16384" width="9.140625" style="86"/>
  </cols>
  <sheetData>
    <row r="1" spans="1:37" s="76" customFormat="1">
      <c r="D1" s="77"/>
      <c r="E1" s="78"/>
      <c r="F1" s="77"/>
      <c r="G1" s="79"/>
      <c r="H1" s="79"/>
      <c r="I1" s="79"/>
    </row>
    <row r="2" spans="1:37">
      <c r="B2" s="80"/>
      <c r="C2" s="81"/>
      <c r="D2" s="82"/>
      <c r="E2" s="83"/>
      <c r="F2" s="82"/>
      <c r="G2" s="84"/>
      <c r="H2" s="84"/>
      <c r="I2" s="84"/>
      <c r="J2" s="81"/>
      <c r="K2" s="85"/>
      <c r="M2" s="80"/>
      <c r="N2" s="81"/>
      <c r="O2" s="82"/>
      <c r="P2" s="83"/>
      <c r="Q2" s="82"/>
      <c r="R2" s="84"/>
      <c r="S2" s="84"/>
      <c r="T2" s="84"/>
      <c r="U2" s="81"/>
      <c r="V2" s="85"/>
    </row>
    <row r="3" spans="1:37">
      <c r="B3" s="87"/>
      <c r="C3" s="88"/>
      <c r="D3" s="89"/>
      <c r="E3" s="90"/>
      <c r="F3" s="89"/>
      <c r="G3" s="91"/>
      <c r="H3" s="91"/>
      <c r="I3" s="91"/>
      <c r="J3" s="88"/>
      <c r="K3" s="92"/>
      <c r="M3" s="87"/>
      <c r="N3" s="88"/>
      <c r="O3" s="89"/>
      <c r="P3" s="90"/>
      <c r="Q3" s="89"/>
      <c r="R3" s="91"/>
      <c r="S3" s="91"/>
      <c r="T3" s="91"/>
      <c r="U3" s="88"/>
      <c r="V3" s="92"/>
    </row>
    <row r="4" spans="1:37" s="102" customFormat="1" ht="18.75">
      <c r="A4" s="93"/>
      <c r="B4" s="94"/>
      <c r="C4" s="95" t="str">
        <f>"BEREKENING BESTUURS GGL SCHOOLJAAR "&amp;tab!D3</f>
        <v>BEREKENING BESTUURS GGL SCHOOLJAAR 2013/14</v>
      </c>
      <c r="D4" s="96"/>
      <c r="E4" s="97"/>
      <c r="F4" s="98"/>
      <c r="G4" s="99"/>
      <c r="H4" s="99"/>
      <c r="I4" s="99"/>
      <c r="J4" s="100"/>
      <c r="K4" s="101"/>
      <c r="L4" s="93"/>
      <c r="M4" s="94"/>
      <c r="N4" s="95" t="str">
        <f>"BEREKENING BESTUURS GGL SCHOOLJAAR "&amp;tab!E3</f>
        <v>BEREKENING BESTUURS GGL SCHOOLJAAR 2014/15</v>
      </c>
      <c r="O4" s="96"/>
      <c r="P4" s="97"/>
      <c r="Q4" s="98"/>
      <c r="R4" s="99"/>
      <c r="S4" s="99"/>
      <c r="T4" s="99"/>
      <c r="U4" s="100"/>
      <c r="V4" s="101"/>
      <c r="W4" s="93"/>
      <c r="X4" s="93"/>
      <c r="Y4" s="93"/>
      <c r="Z4" s="93"/>
      <c r="AA4" s="93"/>
      <c r="AB4" s="93"/>
      <c r="AC4" s="93"/>
      <c r="AD4" s="93"/>
      <c r="AE4" s="93"/>
      <c r="AF4" s="93"/>
      <c r="AG4" s="93"/>
      <c r="AH4" s="93"/>
      <c r="AI4" s="93"/>
      <c r="AJ4" s="93"/>
      <c r="AK4" s="93"/>
    </row>
    <row r="5" spans="1:37" s="110" customFormat="1" ht="15.75">
      <c r="A5" s="103"/>
      <c r="B5" s="104"/>
      <c r="C5" s="105" t="str">
        <f>"teldatum 1 oktober "&amp;tab!C2</f>
        <v>teldatum 1 oktober 2012</v>
      </c>
      <c r="D5" s="106"/>
      <c r="E5" s="107"/>
      <c r="F5" s="106"/>
      <c r="G5" s="108"/>
      <c r="H5" s="108"/>
      <c r="I5" s="108"/>
      <c r="J5" s="105"/>
      <c r="K5" s="109"/>
      <c r="L5" s="103"/>
      <c r="M5" s="104"/>
      <c r="N5" s="105" t="str">
        <f>"teldatum 1 oktober "&amp;tab!D2</f>
        <v>teldatum 1 oktober 2013</v>
      </c>
      <c r="O5" s="106"/>
      <c r="P5" s="107"/>
      <c r="Q5" s="106"/>
      <c r="R5" s="108"/>
      <c r="S5" s="108"/>
      <c r="T5" s="108"/>
      <c r="U5" s="105"/>
      <c r="V5" s="109"/>
      <c r="W5" s="103"/>
      <c r="X5" s="103"/>
      <c r="Y5" s="103"/>
      <c r="Z5" s="103"/>
      <c r="AA5" s="103"/>
      <c r="AB5" s="103"/>
      <c r="AC5" s="103"/>
      <c r="AD5" s="103"/>
      <c r="AE5" s="103"/>
      <c r="AF5" s="103"/>
      <c r="AG5" s="103"/>
      <c r="AH5" s="103"/>
      <c r="AI5" s="103"/>
      <c r="AJ5" s="103"/>
      <c r="AK5" s="103"/>
    </row>
    <row r="6" spans="1:37">
      <c r="B6" s="87"/>
      <c r="C6" s="88"/>
      <c r="D6" s="89"/>
      <c r="E6" s="90"/>
      <c r="F6" s="89"/>
      <c r="G6" s="91"/>
      <c r="H6" s="91"/>
      <c r="I6" s="91"/>
      <c r="J6" s="88"/>
      <c r="K6" s="92"/>
      <c r="M6" s="87"/>
      <c r="N6" s="88"/>
      <c r="O6" s="89"/>
      <c r="P6" s="90"/>
      <c r="Q6" s="89"/>
      <c r="R6" s="91"/>
      <c r="S6" s="91"/>
      <c r="T6" s="91"/>
      <c r="U6" s="88"/>
      <c r="V6" s="92"/>
    </row>
    <row r="7" spans="1:37" s="118" customFormat="1" ht="12.75">
      <c r="A7" s="111"/>
      <c r="B7" s="112"/>
      <c r="C7" s="113"/>
      <c r="D7" s="114"/>
      <c r="E7" s="115"/>
      <c r="F7" s="114"/>
      <c r="G7" s="116"/>
      <c r="H7" s="116"/>
      <c r="I7" s="116"/>
      <c r="J7" s="113"/>
      <c r="K7" s="117"/>
      <c r="L7" s="111"/>
      <c r="M7" s="112"/>
      <c r="N7" s="113"/>
      <c r="O7" s="114"/>
      <c r="P7" s="115"/>
      <c r="Q7" s="114"/>
      <c r="R7" s="116"/>
      <c r="S7" s="116"/>
      <c r="T7" s="116"/>
      <c r="U7" s="113"/>
      <c r="V7" s="117"/>
      <c r="W7" s="111"/>
      <c r="X7" s="111"/>
      <c r="Y7" s="111"/>
      <c r="Z7" s="111"/>
      <c r="AA7" s="111"/>
      <c r="AB7" s="111"/>
      <c r="AC7" s="111"/>
      <c r="AD7" s="111"/>
      <c r="AE7" s="111"/>
      <c r="AF7" s="111"/>
      <c r="AG7" s="111"/>
      <c r="AH7" s="111"/>
      <c r="AI7" s="111"/>
      <c r="AJ7" s="111"/>
      <c r="AK7" s="111"/>
    </row>
    <row r="8" spans="1:37" s="127" customFormat="1" ht="12.75">
      <c r="A8" s="119"/>
      <c r="B8" s="120"/>
      <c r="C8" s="121"/>
      <c r="D8" s="122"/>
      <c r="E8" s="123" t="s">
        <v>307</v>
      </c>
      <c r="F8" s="124" t="s">
        <v>308</v>
      </c>
      <c r="G8" s="125" t="s">
        <v>309</v>
      </c>
      <c r="H8" s="125" t="s">
        <v>309</v>
      </c>
      <c r="I8" s="125" t="s">
        <v>310</v>
      </c>
      <c r="J8" s="123"/>
      <c r="K8" s="126"/>
      <c r="L8" s="119"/>
      <c r="M8" s="120"/>
      <c r="N8" s="121"/>
      <c r="O8" s="122"/>
      <c r="P8" s="123" t="s">
        <v>307</v>
      </c>
      <c r="Q8" s="124" t="s">
        <v>308</v>
      </c>
      <c r="R8" s="125" t="s">
        <v>309</v>
      </c>
      <c r="S8" s="125" t="s">
        <v>309</v>
      </c>
      <c r="T8" s="125" t="s">
        <v>310</v>
      </c>
      <c r="U8" s="123"/>
      <c r="V8" s="126"/>
      <c r="W8" s="119"/>
      <c r="X8" s="119"/>
      <c r="Y8" s="119"/>
      <c r="Z8" s="119"/>
      <c r="AA8" s="119"/>
      <c r="AB8" s="119"/>
      <c r="AC8" s="119"/>
      <c r="AD8" s="119"/>
      <c r="AE8" s="119"/>
      <c r="AF8" s="119"/>
      <c r="AG8" s="119"/>
      <c r="AH8" s="119"/>
      <c r="AI8" s="119"/>
      <c r="AJ8" s="119"/>
      <c r="AK8" s="119"/>
    </row>
    <row r="9" spans="1:37" s="127" customFormat="1" ht="12.75">
      <c r="A9" s="119"/>
      <c r="B9" s="120"/>
      <c r="C9" s="121"/>
      <c r="D9" s="122"/>
      <c r="E9" s="123"/>
      <c r="F9" s="124"/>
      <c r="G9" s="125" t="s">
        <v>270</v>
      </c>
      <c r="H9" s="125" t="s">
        <v>311</v>
      </c>
      <c r="I9" s="125"/>
      <c r="J9" s="123"/>
      <c r="K9" s="126"/>
      <c r="L9" s="119"/>
      <c r="M9" s="120"/>
      <c r="N9" s="121"/>
      <c r="O9" s="122"/>
      <c r="P9" s="123"/>
      <c r="Q9" s="124"/>
      <c r="R9" s="125" t="s">
        <v>270</v>
      </c>
      <c r="S9" s="125" t="s">
        <v>311</v>
      </c>
      <c r="T9" s="125"/>
      <c r="U9" s="123"/>
      <c r="V9" s="126"/>
      <c r="W9" s="119"/>
      <c r="X9" s="119"/>
      <c r="Y9" s="119"/>
      <c r="Z9" s="119"/>
      <c r="AA9" s="119"/>
      <c r="AB9" s="119"/>
      <c r="AC9" s="119"/>
      <c r="AD9" s="119"/>
      <c r="AE9" s="119"/>
      <c r="AF9" s="119"/>
      <c r="AG9" s="119"/>
      <c r="AH9" s="119"/>
      <c r="AI9" s="119"/>
      <c r="AJ9" s="119"/>
      <c r="AK9" s="119"/>
    </row>
    <row r="10" spans="1:37" s="127" customFormat="1" ht="12.75">
      <c r="A10" s="119"/>
      <c r="B10" s="120"/>
      <c r="C10" s="121"/>
      <c r="D10" s="122"/>
      <c r="E10" s="123"/>
      <c r="F10" s="124"/>
      <c r="G10" s="125"/>
      <c r="H10" s="125"/>
      <c r="I10" s="125"/>
      <c r="J10" s="123"/>
      <c r="K10" s="126"/>
      <c r="L10" s="119"/>
      <c r="M10" s="120"/>
      <c r="N10" s="121"/>
      <c r="O10" s="122"/>
      <c r="P10" s="123"/>
      <c r="Q10" s="124"/>
      <c r="R10" s="125"/>
      <c r="S10" s="125"/>
      <c r="T10" s="125"/>
      <c r="U10" s="123"/>
      <c r="V10" s="126"/>
      <c r="W10" s="119"/>
      <c r="X10" s="119"/>
      <c r="Y10" s="119"/>
      <c r="Z10" s="119"/>
      <c r="AA10" s="119"/>
      <c r="AB10" s="119"/>
      <c r="AC10" s="119"/>
      <c r="AD10" s="119"/>
      <c r="AE10" s="119"/>
      <c r="AF10" s="119"/>
      <c r="AG10" s="119"/>
      <c r="AH10" s="119"/>
      <c r="AI10" s="119"/>
      <c r="AJ10" s="119"/>
      <c r="AK10" s="119"/>
    </row>
    <row r="11" spans="1:37" s="136" customFormat="1" ht="12.75">
      <c r="A11" s="128"/>
      <c r="B11" s="129"/>
      <c r="C11" s="130"/>
      <c r="D11" s="130"/>
      <c r="E11" s="131"/>
      <c r="F11" s="132"/>
      <c r="G11" s="133"/>
      <c r="H11" s="133"/>
      <c r="I11" s="134"/>
      <c r="J11" s="131"/>
      <c r="K11" s="135"/>
      <c r="L11" s="128"/>
      <c r="M11" s="129"/>
      <c r="N11" s="130"/>
      <c r="O11" s="130"/>
      <c r="P11" s="131"/>
      <c r="Q11" s="132"/>
      <c r="R11" s="133"/>
      <c r="S11" s="133"/>
      <c r="T11" s="134"/>
      <c r="U11" s="131"/>
      <c r="V11" s="135"/>
      <c r="W11" s="128"/>
      <c r="X11" s="128"/>
      <c r="Y11" s="128"/>
      <c r="Z11" s="128"/>
      <c r="AA11" s="128"/>
      <c r="AB11" s="128"/>
      <c r="AC11" s="128"/>
      <c r="AD11" s="128"/>
      <c r="AE11" s="128"/>
      <c r="AF11" s="128"/>
      <c r="AG11" s="128"/>
      <c r="AH11" s="128"/>
      <c r="AI11" s="128"/>
      <c r="AJ11" s="128"/>
      <c r="AK11" s="128"/>
    </row>
    <row r="12" spans="1:37" s="118" customFormat="1" ht="12.75">
      <c r="A12" s="111"/>
      <c r="B12" s="112"/>
      <c r="C12" s="137"/>
      <c r="D12" s="138"/>
      <c r="E12" s="139"/>
      <c r="F12" s="140"/>
      <c r="G12" s="141">
        <f>SUM(G14:G63)</f>
        <v>0</v>
      </c>
      <c r="H12" s="141">
        <f>SUM(H14:H63)</f>
        <v>0</v>
      </c>
      <c r="I12" s="142" t="e">
        <f>ROUND(G12/H12,2)</f>
        <v>#DIV/0!</v>
      </c>
      <c r="J12" s="143"/>
      <c r="K12" s="117"/>
      <c r="L12" s="111"/>
      <c r="M12" s="112"/>
      <c r="N12" s="137"/>
      <c r="O12" s="138"/>
      <c r="P12" s="139"/>
      <c r="Q12" s="140"/>
      <c r="R12" s="141">
        <f>SUM(R14:R63)</f>
        <v>0</v>
      </c>
      <c r="S12" s="141">
        <f>SUM(S14:S63)</f>
        <v>0</v>
      </c>
      <c r="T12" s="142" t="e">
        <f>ROUND(R12/S12,2)</f>
        <v>#DIV/0!</v>
      </c>
      <c r="U12" s="143"/>
      <c r="V12" s="117"/>
      <c r="W12" s="111"/>
      <c r="X12" s="111"/>
      <c r="Y12" s="111"/>
      <c r="Z12" s="111"/>
      <c r="AA12" s="111"/>
      <c r="AB12" s="111"/>
      <c r="AC12" s="111"/>
      <c r="AD12" s="111"/>
      <c r="AE12" s="111"/>
      <c r="AF12" s="111"/>
      <c r="AG12" s="111"/>
      <c r="AH12" s="111"/>
      <c r="AI12" s="111"/>
      <c r="AJ12" s="111"/>
      <c r="AK12" s="111"/>
    </row>
    <row r="13" spans="1:37" s="118" customFormat="1" ht="12.75">
      <c r="A13" s="111"/>
      <c r="B13" s="112"/>
      <c r="C13" s="137"/>
      <c r="D13" s="138"/>
      <c r="E13" s="139"/>
      <c r="F13" s="140"/>
      <c r="G13" s="140"/>
      <c r="H13" s="140"/>
      <c r="I13" s="140"/>
      <c r="J13" s="143"/>
      <c r="K13" s="117"/>
      <c r="L13" s="111"/>
      <c r="M13" s="112"/>
      <c r="N13" s="137"/>
      <c r="O13" s="138"/>
      <c r="P13" s="139"/>
      <c r="Q13" s="140"/>
      <c r="R13" s="140"/>
      <c r="S13" s="140"/>
      <c r="T13" s="140"/>
      <c r="U13" s="143"/>
      <c r="V13" s="117"/>
      <c r="W13" s="111"/>
      <c r="X13" s="111"/>
      <c r="Y13" s="111"/>
      <c r="Z13" s="111"/>
      <c r="AA13" s="111"/>
      <c r="AB13" s="111"/>
      <c r="AC13" s="111"/>
      <c r="AD13" s="111"/>
      <c r="AE13" s="111"/>
      <c r="AF13" s="111"/>
      <c r="AG13" s="111"/>
      <c r="AH13" s="111"/>
      <c r="AI13" s="111"/>
      <c r="AJ13" s="111"/>
      <c r="AK13" s="111"/>
    </row>
    <row r="14" spans="1:37" s="118" customFormat="1" ht="12.75">
      <c r="A14" s="111"/>
      <c r="B14" s="112"/>
      <c r="C14" s="144"/>
      <c r="D14" s="678">
        <v>1</v>
      </c>
      <c r="E14" s="145"/>
      <c r="F14" s="146"/>
      <c r="G14" s="147"/>
      <c r="H14" s="147"/>
      <c r="I14" s="148" t="str">
        <f t="shared" ref="I14:I63" si="0">IF(G14=0,"",G14/H14)</f>
        <v/>
      </c>
      <c r="J14" s="149"/>
      <c r="K14" s="117"/>
      <c r="L14" s="111"/>
      <c r="M14" s="112"/>
      <c r="N14" s="144"/>
      <c r="O14" s="678">
        <v>1</v>
      </c>
      <c r="P14" s="145"/>
      <c r="Q14" s="146"/>
      <c r="R14" s="147"/>
      <c r="S14" s="147"/>
      <c r="T14" s="148" t="str">
        <f t="shared" ref="T14:T63" si="1">IF(R14=0,"",R14/S14)</f>
        <v/>
      </c>
      <c r="U14" s="149"/>
      <c r="V14" s="117"/>
      <c r="W14" s="111"/>
      <c r="X14" s="111"/>
      <c r="Y14" s="111"/>
      <c r="Z14" s="111"/>
      <c r="AA14" s="111"/>
      <c r="AB14" s="111"/>
      <c r="AC14" s="111"/>
      <c r="AD14" s="111"/>
      <c r="AE14" s="111"/>
      <c r="AF14" s="111"/>
      <c r="AG14" s="111"/>
      <c r="AH14" s="111"/>
      <c r="AI14" s="111"/>
      <c r="AJ14" s="111"/>
      <c r="AK14" s="111"/>
    </row>
    <row r="15" spans="1:37" s="118" customFormat="1" ht="12.75">
      <c r="A15" s="111"/>
      <c r="B15" s="112"/>
      <c r="C15" s="144"/>
      <c r="D15" s="678">
        <v>2</v>
      </c>
      <c r="E15" s="145"/>
      <c r="F15" s="146"/>
      <c r="G15" s="147"/>
      <c r="H15" s="147"/>
      <c r="I15" s="148" t="str">
        <f t="shared" si="0"/>
        <v/>
      </c>
      <c r="J15" s="149"/>
      <c r="K15" s="117"/>
      <c r="L15" s="111"/>
      <c r="M15" s="112"/>
      <c r="N15" s="144"/>
      <c r="O15" s="678">
        <v>2</v>
      </c>
      <c r="P15" s="145"/>
      <c r="Q15" s="146"/>
      <c r="R15" s="147"/>
      <c r="S15" s="147"/>
      <c r="T15" s="148" t="str">
        <f t="shared" si="1"/>
        <v/>
      </c>
      <c r="U15" s="149"/>
      <c r="V15" s="117"/>
      <c r="W15" s="111"/>
      <c r="X15" s="111"/>
      <c r="Y15" s="111"/>
      <c r="Z15" s="111"/>
      <c r="AA15" s="111"/>
      <c r="AB15" s="111"/>
      <c r="AC15" s="111"/>
      <c r="AD15" s="111"/>
      <c r="AE15" s="111"/>
      <c r="AF15" s="111"/>
      <c r="AG15" s="111"/>
      <c r="AH15" s="111"/>
      <c r="AI15" s="111"/>
      <c r="AJ15" s="111"/>
      <c r="AK15" s="111"/>
    </row>
    <row r="16" spans="1:37" s="118" customFormat="1" ht="12.75">
      <c r="A16" s="111"/>
      <c r="B16" s="112"/>
      <c r="C16" s="144"/>
      <c r="D16" s="678">
        <v>3</v>
      </c>
      <c r="E16" s="145"/>
      <c r="F16" s="146"/>
      <c r="G16" s="147"/>
      <c r="H16" s="147"/>
      <c r="I16" s="148" t="str">
        <f t="shared" si="0"/>
        <v/>
      </c>
      <c r="J16" s="149"/>
      <c r="K16" s="117"/>
      <c r="L16" s="111"/>
      <c r="M16" s="112"/>
      <c r="N16" s="144"/>
      <c r="O16" s="678">
        <v>3</v>
      </c>
      <c r="P16" s="145"/>
      <c r="Q16" s="146"/>
      <c r="R16" s="147"/>
      <c r="S16" s="147"/>
      <c r="T16" s="148" t="str">
        <f t="shared" si="1"/>
        <v/>
      </c>
      <c r="U16" s="149"/>
      <c r="V16" s="117"/>
      <c r="W16" s="111"/>
      <c r="X16" s="111"/>
      <c r="Y16" s="111"/>
      <c r="Z16" s="111"/>
      <c r="AA16" s="111"/>
      <c r="AB16" s="111"/>
      <c r="AC16" s="111"/>
      <c r="AD16" s="111"/>
      <c r="AE16" s="111"/>
      <c r="AF16" s="111"/>
      <c r="AG16" s="111"/>
      <c r="AH16" s="111"/>
      <c r="AI16" s="111"/>
      <c r="AJ16" s="111"/>
      <c r="AK16" s="111"/>
    </row>
    <row r="17" spans="1:37" s="118" customFormat="1" ht="12.75">
      <c r="A17" s="111"/>
      <c r="B17" s="112"/>
      <c r="C17" s="144"/>
      <c r="D17" s="678">
        <v>4</v>
      </c>
      <c r="E17" s="145"/>
      <c r="F17" s="146"/>
      <c r="G17" s="147"/>
      <c r="H17" s="147"/>
      <c r="I17" s="148" t="str">
        <f t="shared" si="0"/>
        <v/>
      </c>
      <c r="J17" s="149"/>
      <c r="K17" s="117"/>
      <c r="L17" s="111"/>
      <c r="M17" s="112"/>
      <c r="N17" s="144"/>
      <c r="O17" s="678">
        <v>4</v>
      </c>
      <c r="P17" s="145"/>
      <c r="Q17" s="146"/>
      <c r="R17" s="147"/>
      <c r="S17" s="147"/>
      <c r="T17" s="148" t="str">
        <f t="shared" si="1"/>
        <v/>
      </c>
      <c r="U17" s="149"/>
      <c r="V17" s="117"/>
      <c r="W17" s="111"/>
      <c r="X17" s="111"/>
      <c r="Y17" s="111"/>
      <c r="Z17" s="111"/>
      <c r="AA17" s="111"/>
      <c r="AB17" s="111"/>
      <c r="AC17" s="111"/>
      <c r="AD17" s="111"/>
      <c r="AE17" s="111"/>
      <c r="AF17" s="111"/>
      <c r="AG17" s="111"/>
      <c r="AH17" s="111"/>
      <c r="AI17" s="111"/>
      <c r="AJ17" s="111"/>
      <c r="AK17" s="111"/>
    </row>
    <row r="18" spans="1:37" s="118" customFormat="1" ht="12.75">
      <c r="A18" s="111"/>
      <c r="B18" s="112"/>
      <c r="C18" s="144"/>
      <c r="D18" s="678">
        <v>5</v>
      </c>
      <c r="E18" s="145"/>
      <c r="F18" s="146"/>
      <c r="G18" s="147"/>
      <c r="H18" s="147"/>
      <c r="I18" s="148" t="str">
        <f t="shared" si="0"/>
        <v/>
      </c>
      <c r="J18" s="149"/>
      <c r="K18" s="117"/>
      <c r="L18" s="111"/>
      <c r="M18" s="112"/>
      <c r="N18" s="144"/>
      <c r="O18" s="678">
        <v>5</v>
      </c>
      <c r="P18" s="145"/>
      <c r="Q18" s="146"/>
      <c r="R18" s="147"/>
      <c r="S18" s="147"/>
      <c r="T18" s="148" t="str">
        <f t="shared" si="1"/>
        <v/>
      </c>
      <c r="U18" s="149"/>
      <c r="V18" s="117"/>
      <c r="W18" s="111"/>
      <c r="X18" s="111"/>
      <c r="Y18" s="111"/>
      <c r="Z18" s="111"/>
      <c r="AA18" s="111"/>
      <c r="AB18" s="111"/>
      <c r="AC18" s="111"/>
      <c r="AD18" s="111"/>
      <c r="AE18" s="111"/>
      <c r="AF18" s="111"/>
      <c r="AG18" s="111"/>
      <c r="AH18" s="111"/>
      <c r="AI18" s="111"/>
      <c r="AJ18" s="111"/>
      <c r="AK18" s="111"/>
    </row>
    <row r="19" spans="1:37" s="118" customFormat="1" ht="12.75">
      <c r="A19" s="111"/>
      <c r="B19" s="112"/>
      <c r="C19" s="144"/>
      <c r="D19" s="678">
        <v>6</v>
      </c>
      <c r="E19" s="145"/>
      <c r="F19" s="146"/>
      <c r="G19" s="147"/>
      <c r="H19" s="147"/>
      <c r="I19" s="148" t="str">
        <f t="shared" si="0"/>
        <v/>
      </c>
      <c r="J19" s="149"/>
      <c r="K19" s="117"/>
      <c r="L19" s="111"/>
      <c r="M19" s="112"/>
      <c r="N19" s="144"/>
      <c r="O19" s="678">
        <v>6</v>
      </c>
      <c r="P19" s="145"/>
      <c r="Q19" s="146"/>
      <c r="R19" s="147"/>
      <c r="S19" s="147"/>
      <c r="T19" s="148" t="str">
        <f t="shared" si="1"/>
        <v/>
      </c>
      <c r="U19" s="149"/>
      <c r="V19" s="117"/>
      <c r="W19" s="111"/>
      <c r="X19" s="111"/>
      <c r="Y19" s="111"/>
      <c r="Z19" s="111"/>
      <c r="AA19" s="111"/>
      <c r="AB19" s="111"/>
      <c r="AC19" s="111"/>
      <c r="AD19" s="111"/>
      <c r="AE19" s="111"/>
      <c r="AF19" s="111"/>
      <c r="AG19" s="111"/>
      <c r="AH19" s="111"/>
      <c r="AI19" s="111"/>
      <c r="AJ19" s="111"/>
      <c r="AK19" s="111"/>
    </row>
    <row r="20" spans="1:37" s="118" customFormat="1" ht="12.75">
      <c r="A20" s="111"/>
      <c r="B20" s="112"/>
      <c r="C20" s="144"/>
      <c r="D20" s="678">
        <v>7</v>
      </c>
      <c r="E20" s="145"/>
      <c r="F20" s="146"/>
      <c r="G20" s="147"/>
      <c r="H20" s="147"/>
      <c r="I20" s="148" t="str">
        <f t="shared" si="0"/>
        <v/>
      </c>
      <c r="J20" s="149"/>
      <c r="K20" s="117"/>
      <c r="L20" s="111"/>
      <c r="M20" s="112"/>
      <c r="N20" s="144"/>
      <c r="O20" s="678">
        <v>7</v>
      </c>
      <c r="P20" s="145"/>
      <c r="Q20" s="146"/>
      <c r="R20" s="147"/>
      <c r="S20" s="147"/>
      <c r="T20" s="148" t="str">
        <f t="shared" si="1"/>
        <v/>
      </c>
      <c r="U20" s="149"/>
      <c r="V20" s="117"/>
      <c r="W20" s="111"/>
      <c r="X20" s="111"/>
      <c r="Y20" s="111"/>
      <c r="Z20" s="111"/>
      <c r="AA20" s="111"/>
      <c r="AB20" s="111"/>
      <c r="AC20" s="111"/>
      <c r="AD20" s="111"/>
      <c r="AE20" s="111"/>
      <c r="AF20" s="111"/>
      <c r="AG20" s="111"/>
      <c r="AH20" s="111"/>
      <c r="AI20" s="111"/>
      <c r="AJ20" s="111"/>
      <c r="AK20" s="111"/>
    </row>
    <row r="21" spans="1:37" s="118" customFormat="1" ht="12.75">
      <c r="A21" s="111"/>
      <c r="B21" s="112"/>
      <c r="C21" s="144"/>
      <c r="D21" s="678">
        <v>8</v>
      </c>
      <c r="E21" s="145"/>
      <c r="F21" s="146"/>
      <c r="G21" s="147"/>
      <c r="H21" s="147"/>
      <c r="I21" s="148" t="str">
        <f t="shared" si="0"/>
        <v/>
      </c>
      <c r="J21" s="149"/>
      <c r="K21" s="117"/>
      <c r="L21" s="111"/>
      <c r="M21" s="112"/>
      <c r="N21" s="144"/>
      <c r="O21" s="678">
        <v>8</v>
      </c>
      <c r="P21" s="145"/>
      <c r="Q21" s="146"/>
      <c r="R21" s="147"/>
      <c r="S21" s="147"/>
      <c r="T21" s="148" t="str">
        <f t="shared" si="1"/>
        <v/>
      </c>
      <c r="U21" s="149"/>
      <c r="V21" s="117"/>
      <c r="W21" s="111"/>
      <c r="X21" s="111"/>
      <c r="Y21" s="111"/>
      <c r="Z21" s="111"/>
      <c r="AA21" s="111"/>
      <c r="AB21" s="111"/>
      <c r="AC21" s="111"/>
      <c r="AD21" s="111"/>
      <c r="AE21" s="111"/>
      <c r="AF21" s="111"/>
      <c r="AG21" s="111"/>
      <c r="AH21" s="111"/>
      <c r="AI21" s="111"/>
      <c r="AJ21" s="111"/>
      <c r="AK21" s="111"/>
    </row>
    <row r="22" spans="1:37" s="118" customFormat="1" ht="12.75">
      <c r="A22" s="111"/>
      <c r="B22" s="112"/>
      <c r="C22" s="144"/>
      <c r="D22" s="678">
        <v>9</v>
      </c>
      <c r="E22" s="145"/>
      <c r="F22" s="146"/>
      <c r="G22" s="147"/>
      <c r="H22" s="147"/>
      <c r="I22" s="148" t="str">
        <f t="shared" si="0"/>
        <v/>
      </c>
      <c r="J22" s="149"/>
      <c r="K22" s="117"/>
      <c r="L22" s="111"/>
      <c r="M22" s="112"/>
      <c r="N22" s="144"/>
      <c r="O22" s="678">
        <v>9</v>
      </c>
      <c r="P22" s="145"/>
      <c r="Q22" s="146"/>
      <c r="R22" s="147"/>
      <c r="S22" s="147"/>
      <c r="T22" s="148" t="str">
        <f t="shared" si="1"/>
        <v/>
      </c>
      <c r="U22" s="149"/>
      <c r="V22" s="117"/>
      <c r="W22" s="111"/>
      <c r="X22" s="111"/>
      <c r="Y22" s="111"/>
      <c r="Z22" s="111"/>
      <c r="AA22" s="111"/>
      <c r="AB22" s="111"/>
      <c r="AC22" s="111"/>
      <c r="AD22" s="111"/>
      <c r="AE22" s="111"/>
      <c r="AF22" s="111"/>
      <c r="AG22" s="111"/>
      <c r="AH22" s="111"/>
      <c r="AI22" s="111"/>
      <c r="AJ22" s="111"/>
      <c r="AK22" s="111"/>
    </row>
    <row r="23" spans="1:37" s="118" customFormat="1" ht="12.75">
      <c r="A23" s="111"/>
      <c r="B23" s="112"/>
      <c r="C23" s="144"/>
      <c r="D23" s="678">
        <v>10</v>
      </c>
      <c r="E23" s="145"/>
      <c r="F23" s="146"/>
      <c r="G23" s="147"/>
      <c r="H23" s="147"/>
      <c r="I23" s="148" t="str">
        <f t="shared" si="0"/>
        <v/>
      </c>
      <c r="J23" s="149"/>
      <c r="K23" s="117"/>
      <c r="L23" s="111"/>
      <c r="M23" s="112"/>
      <c r="N23" s="144"/>
      <c r="O23" s="678">
        <v>10</v>
      </c>
      <c r="P23" s="145"/>
      <c r="Q23" s="146"/>
      <c r="R23" s="147"/>
      <c r="S23" s="147"/>
      <c r="T23" s="148" t="str">
        <f t="shared" si="1"/>
        <v/>
      </c>
      <c r="U23" s="149"/>
      <c r="V23" s="117"/>
      <c r="W23" s="111"/>
      <c r="X23" s="111"/>
      <c r="Y23" s="111"/>
      <c r="Z23" s="111"/>
      <c r="AA23" s="111"/>
      <c r="AB23" s="111"/>
      <c r="AC23" s="111"/>
      <c r="AD23" s="111"/>
      <c r="AE23" s="111"/>
      <c r="AF23" s="111"/>
      <c r="AG23" s="111"/>
      <c r="AH23" s="111"/>
      <c r="AI23" s="111"/>
      <c r="AJ23" s="111"/>
      <c r="AK23" s="111"/>
    </row>
    <row r="24" spans="1:37" s="118" customFormat="1" ht="12.75">
      <c r="A24" s="111"/>
      <c r="B24" s="112"/>
      <c r="C24" s="144"/>
      <c r="D24" s="678">
        <v>11</v>
      </c>
      <c r="E24" s="145"/>
      <c r="F24" s="146"/>
      <c r="G24" s="147"/>
      <c r="H24" s="147"/>
      <c r="I24" s="148" t="str">
        <f t="shared" si="0"/>
        <v/>
      </c>
      <c r="J24" s="149"/>
      <c r="K24" s="117"/>
      <c r="L24" s="111"/>
      <c r="M24" s="112"/>
      <c r="N24" s="144"/>
      <c r="O24" s="678">
        <v>11</v>
      </c>
      <c r="P24" s="145"/>
      <c r="Q24" s="146"/>
      <c r="R24" s="147"/>
      <c r="S24" s="147"/>
      <c r="T24" s="148" t="str">
        <f t="shared" si="1"/>
        <v/>
      </c>
      <c r="U24" s="149"/>
      <c r="V24" s="117"/>
      <c r="W24" s="111"/>
      <c r="X24" s="111"/>
      <c r="Y24" s="111"/>
      <c r="Z24" s="111"/>
      <c r="AA24" s="111"/>
      <c r="AB24" s="111"/>
      <c r="AC24" s="111"/>
      <c r="AD24" s="111"/>
      <c r="AE24" s="111"/>
      <c r="AF24" s="111"/>
      <c r="AG24" s="111"/>
      <c r="AH24" s="111"/>
      <c r="AI24" s="111"/>
      <c r="AJ24" s="111"/>
      <c r="AK24" s="111"/>
    </row>
    <row r="25" spans="1:37" s="118" customFormat="1" ht="12.75">
      <c r="A25" s="111"/>
      <c r="B25" s="112"/>
      <c r="C25" s="144"/>
      <c r="D25" s="678">
        <v>12</v>
      </c>
      <c r="E25" s="145"/>
      <c r="F25" s="146"/>
      <c r="G25" s="147"/>
      <c r="H25" s="147"/>
      <c r="I25" s="148" t="str">
        <f t="shared" si="0"/>
        <v/>
      </c>
      <c r="J25" s="149"/>
      <c r="K25" s="117"/>
      <c r="L25" s="111"/>
      <c r="M25" s="112"/>
      <c r="N25" s="144"/>
      <c r="O25" s="678">
        <v>12</v>
      </c>
      <c r="P25" s="145"/>
      <c r="Q25" s="146"/>
      <c r="R25" s="147"/>
      <c r="S25" s="147"/>
      <c r="T25" s="148" t="str">
        <f t="shared" si="1"/>
        <v/>
      </c>
      <c r="U25" s="149"/>
      <c r="V25" s="117"/>
      <c r="W25" s="111"/>
      <c r="X25" s="111"/>
      <c r="Y25" s="111"/>
      <c r="Z25" s="111"/>
      <c r="AA25" s="111"/>
      <c r="AB25" s="111"/>
      <c r="AC25" s="111"/>
      <c r="AD25" s="111"/>
      <c r="AE25" s="111"/>
      <c r="AF25" s="111"/>
      <c r="AG25" s="111"/>
      <c r="AH25" s="111"/>
      <c r="AI25" s="111"/>
      <c r="AJ25" s="111"/>
      <c r="AK25" s="111"/>
    </row>
    <row r="26" spans="1:37" s="118" customFormat="1" ht="12.75">
      <c r="A26" s="111"/>
      <c r="B26" s="112"/>
      <c r="C26" s="144"/>
      <c r="D26" s="678">
        <v>13</v>
      </c>
      <c r="E26" s="145"/>
      <c r="F26" s="146"/>
      <c r="G26" s="147"/>
      <c r="H26" s="147"/>
      <c r="I26" s="148" t="str">
        <f t="shared" si="0"/>
        <v/>
      </c>
      <c r="J26" s="149"/>
      <c r="K26" s="117"/>
      <c r="L26" s="111"/>
      <c r="M26" s="112"/>
      <c r="N26" s="144"/>
      <c r="O26" s="678">
        <v>13</v>
      </c>
      <c r="P26" s="145"/>
      <c r="Q26" s="146"/>
      <c r="R26" s="147"/>
      <c r="S26" s="147"/>
      <c r="T26" s="148" t="str">
        <f t="shared" si="1"/>
        <v/>
      </c>
      <c r="U26" s="149"/>
      <c r="V26" s="117"/>
      <c r="W26" s="111"/>
      <c r="X26" s="111"/>
      <c r="Y26" s="111"/>
      <c r="Z26" s="111"/>
      <c r="AA26" s="111"/>
      <c r="AB26" s="111"/>
      <c r="AC26" s="111"/>
      <c r="AD26" s="111"/>
      <c r="AE26" s="111"/>
      <c r="AF26" s="111"/>
      <c r="AG26" s="111"/>
      <c r="AH26" s="111"/>
      <c r="AI26" s="111"/>
      <c r="AJ26" s="111"/>
      <c r="AK26" s="111"/>
    </row>
    <row r="27" spans="1:37" s="118" customFormat="1" ht="12.75">
      <c r="A27" s="111"/>
      <c r="B27" s="112"/>
      <c r="C27" s="144"/>
      <c r="D27" s="678">
        <v>14</v>
      </c>
      <c r="E27" s="145"/>
      <c r="F27" s="146"/>
      <c r="G27" s="147"/>
      <c r="H27" s="147"/>
      <c r="I27" s="148" t="str">
        <f t="shared" si="0"/>
        <v/>
      </c>
      <c r="J27" s="149"/>
      <c r="K27" s="117"/>
      <c r="L27" s="111"/>
      <c r="M27" s="112"/>
      <c r="N27" s="144"/>
      <c r="O27" s="678">
        <v>14</v>
      </c>
      <c r="P27" s="145"/>
      <c r="Q27" s="146"/>
      <c r="R27" s="147"/>
      <c r="S27" s="147"/>
      <c r="T27" s="148" t="str">
        <f t="shared" si="1"/>
        <v/>
      </c>
      <c r="U27" s="149"/>
      <c r="V27" s="117"/>
      <c r="W27" s="111"/>
      <c r="X27" s="111"/>
      <c r="Y27" s="111"/>
      <c r="Z27" s="111"/>
      <c r="AA27" s="111"/>
      <c r="AB27" s="111"/>
      <c r="AC27" s="111"/>
      <c r="AD27" s="111"/>
      <c r="AE27" s="111"/>
      <c r="AF27" s="111"/>
      <c r="AG27" s="111"/>
      <c r="AH27" s="111"/>
      <c r="AI27" s="111"/>
      <c r="AJ27" s="111"/>
      <c r="AK27" s="111"/>
    </row>
    <row r="28" spans="1:37" s="118" customFormat="1" ht="12.75">
      <c r="A28" s="111"/>
      <c r="B28" s="112"/>
      <c r="C28" s="144"/>
      <c r="D28" s="678">
        <v>15</v>
      </c>
      <c r="E28" s="145"/>
      <c r="F28" s="146"/>
      <c r="G28" s="147"/>
      <c r="H28" s="147"/>
      <c r="I28" s="148" t="str">
        <f t="shared" si="0"/>
        <v/>
      </c>
      <c r="J28" s="149"/>
      <c r="K28" s="117"/>
      <c r="L28" s="111"/>
      <c r="M28" s="112"/>
      <c r="N28" s="144"/>
      <c r="O28" s="678">
        <v>15</v>
      </c>
      <c r="P28" s="145"/>
      <c r="Q28" s="146"/>
      <c r="R28" s="147"/>
      <c r="S28" s="147"/>
      <c r="T28" s="148" t="str">
        <f t="shared" si="1"/>
        <v/>
      </c>
      <c r="U28" s="149"/>
      <c r="V28" s="117"/>
      <c r="W28" s="111"/>
      <c r="X28" s="111"/>
      <c r="Y28" s="111"/>
      <c r="Z28" s="111"/>
      <c r="AA28" s="111"/>
      <c r="AB28" s="111"/>
      <c r="AC28" s="111"/>
      <c r="AD28" s="111"/>
      <c r="AE28" s="111"/>
      <c r="AF28" s="111"/>
      <c r="AG28" s="111"/>
      <c r="AH28" s="111"/>
      <c r="AI28" s="111"/>
      <c r="AJ28" s="111"/>
      <c r="AK28" s="111"/>
    </row>
    <row r="29" spans="1:37" s="118" customFormat="1" ht="12.75">
      <c r="A29" s="111"/>
      <c r="B29" s="112"/>
      <c r="C29" s="144"/>
      <c r="D29" s="678">
        <v>16</v>
      </c>
      <c r="E29" s="145"/>
      <c r="F29" s="146"/>
      <c r="G29" s="147"/>
      <c r="H29" s="147"/>
      <c r="I29" s="148" t="str">
        <f t="shared" si="0"/>
        <v/>
      </c>
      <c r="J29" s="149"/>
      <c r="K29" s="117"/>
      <c r="L29" s="111"/>
      <c r="M29" s="112"/>
      <c r="N29" s="144"/>
      <c r="O29" s="678">
        <v>16</v>
      </c>
      <c r="P29" s="145"/>
      <c r="Q29" s="146"/>
      <c r="R29" s="147"/>
      <c r="S29" s="147"/>
      <c r="T29" s="148" t="str">
        <f t="shared" si="1"/>
        <v/>
      </c>
      <c r="U29" s="149"/>
      <c r="V29" s="117"/>
      <c r="W29" s="111"/>
      <c r="X29" s="111"/>
      <c r="Y29" s="111"/>
      <c r="Z29" s="111"/>
      <c r="AA29" s="111"/>
      <c r="AB29" s="111"/>
      <c r="AC29" s="111"/>
      <c r="AD29" s="111"/>
      <c r="AE29" s="111"/>
      <c r="AF29" s="111"/>
      <c r="AG29" s="111"/>
      <c r="AH29" s="111"/>
      <c r="AI29" s="111"/>
      <c r="AJ29" s="111"/>
      <c r="AK29" s="111"/>
    </row>
    <row r="30" spans="1:37" s="118" customFormat="1" ht="12.75">
      <c r="A30" s="111"/>
      <c r="B30" s="112"/>
      <c r="C30" s="144"/>
      <c r="D30" s="678">
        <v>17</v>
      </c>
      <c r="E30" s="145"/>
      <c r="F30" s="146"/>
      <c r="G30" s="147"/>
      <c r="H30" s="147"/>
      <c r="I30" s="148" t="str">
        <f t="shared" si="0"/>
        <v/>
      </c>
      <c r="J30" s="149"/>
      <c r="K30" s="117"/>
      <c r="L30" s="111"/>
      <c r="M30" s="112"/>
      <c r="N30" s="144"/>
      <c r="O30" s="678">
        <v>17</v>
      </c>
      <c r="P30" s="145"/>
      <c r="Q30" s="146"/>
      <c r="R30" s="147"/>
      <c r="S30" s="147"/>
      <c r="T30" s="148" t="str">
        <f t="shared" si="1"/>
        <v/>
      </c>
      <c r="U30" s="149"/>
      <c r="V30" s="117"/>
      <c r="W30" s="111"/>
      <c r="X30" s="111"/>
      <c r="Y30" s="111"/>
      <c r="Z30" s="111"/>
      <c r="AA30" s="111"/>
      <c r="AB30" s="111"/>
      <c r="AC30" s="111"/>
      <c r="AD30" s="111"/>
      <c r="AE30" s="111"/>
      <c r="AF30" s="111"/>
      <c r="AG30" s="111"/>
      <c r="AH30" s="111"/>
      <c r="AI30" s="111"/>
      <c r="AJ30" s="111"/>
      <c r="AK30" s="111"/>
    </row>
    <row r="31" spans="1:37" s="118" customFormat="1" ht="12.75">
      <c r="A31" s="111"/>
      <c r="B31" s="112"/>
      <c r="C31" s="144"/>
      <c r="D31" s="678">
        <v>18</v>
      </c>
      <c r="E31" s="145"/>
      <c r="F31" s="146"/>
      <c r="G31" s="147"/>
      <c r="H31" s="147"/>
      <c r="I31" s="148" t="str">
        <f t="shared" si="0"/>
        <v/>
      </c>
      <c r="J31" s="149"/>
      <c r="K31" s="117"/>
      <c r="L31" s="111"/>
      <c r="M31" s="112"/>
      <c r="N31" s="144"/>
      <c r="O31" s="678">
        <v>18</v>
      </c>
      <c r="P31" s="145"/>
      <c r="Q31" s="146"/>
      <c r="R31" s="147"/>
      <c r="S31" s="147"/>
      <c r="T31" s="148" t="str">
        <f t="shared" si="1"/>
        <v/>
      </c>
      <c r="U31" s="149"/>
      <c r="V31" s="117"/>
      <c r="W31" s="111"/>
      <c r="X31" s="111"/>
      <c r="Y31" s="111"/>
      <c r="Z31" s="111"/>
      <c r="AA31" s="111"/>
      <c r="AB31" s="111"/>
      <c r="AC31" s="111"/>
      <c r="AD31" s="111"/>
      <c r="AE31" s="111"/>
      <c r="AF31" s="111"/>
      <c r="AG31" s="111"/>
      <c r="AH31" s="111"/>
      <c r="AI31" s="111"/>
      <c r="AJ31" s="111"/>
      <c r="AK31" s="111"/>
    </row>
    <row r="32" spans="1:37" s="118" customFormat="1" ht="12.75">
      <c r="A32" s="111"/>
      <c r="B32" s="112"/>
      <c r="C32" s="144"/>
      <c r="D32" s="678">
        <v>19</v>
      </c>
      <c r="E32" s="145"/>
      <c r="F32" s="146"/>
      <c r="G32" s="147"/>
      <c r="H32" s="147"/>
      <c r="I32" s="148" t="str">
        <f t="shared" si="0"/>
        <v/>
      </c>
      <c r="J32" s="149"/>
      <c r="K32" s="117"/>
      <c r="L32" s="111"/>
      <c r="M32" s="112"/>
      <c r="N32" s="144"/>
      <c r="O32" s="678">
        <v>19</v>
      </c>
      <c r="P32" s="145"/>
      <c r="Q32" s="146"/>
      <c r="R32" s="147"/>
      <c r="S32" s="147"/>
      <c r="T32" s="148" t="str">
        <f t="shared" si="1"/>
        <v/>
      </c>
      <c r="U32" s="149"/>
      <c r="V32" s="117"/>
      <c r="W32" s="111"/>
      <c r="X32" s="111"/>
      <c r="Y32" s="111"/>
      <c r="Z32" s="111"/>
      <c r="AA32" s="111"/>
      <c r="AB32" s="111"/>
      <c r="AC32" s="111"/>
      <c r="AD32" s="111"/>
      <c r="AE32" s="111"/>
      <c r="AF32" s="111"/>
      <c r="AG32" s="111"/>
      <c r="AH32" s="111"/>
      <c r="AI32" s="111"/>
      <c r="AJ32" s="111"/>
      <c r="AK32" s="111"/>
    </row>
    <row r="33" spans="1:37" s="118" customFormat="1" ht="12.75">
      <c r="A33" s="111"/>
      <c r="B33" s="112"/>
      <c r="C33" s="144"/>
      <c r="D33" s="678">
        <v>20</v>
      </c>
      <c r="E33" s="145"/>
      <c r="F33" s="146"/>
      <c r="G33" s="147"/>
      <c r="H33" s="147"/>
      <c r="I33" s="148" t="str">
        <f t="shared" si="0"/>
        <v/>
      </c>
      <c r="J33" s="149"/>
      <c r="K33" s="117"/>
      <c r="L33" s="111"/>
      <c r="M33" s="112"/>
      <c r="N33" s="144"/>
      <c r="O33" s="678">
        <v>20</v>
      </c>
      <c r="P33" s="145"/>
      <c r="Q33" s="146"/>
      <c r="R33" s="147"/>
      <c r="S33" s="147"/>
      <c r="T33" s="148" t="str">
        <f t="shared" si="1"/>
        <v/>
      </c>
      <c r="U33" s="149"/>
      <c r="V33" s="117"/>
      <c r="W33" s="111"/>
      <c r="X33" s="111"/>
      <c r="Y33" s="111"/>
      <c r="Z33" s="111"/>
      <c r="AA33" s="111"/>
      <c r="AB33" s="111"/>
      <c r="AC33" s="111"/>
      <c r="AD33" s="111"/>
      <c r="AE33" s="111"/>
      <c r="AF33" s="111"/>
      <c r="AG33" s="111"/>
      <c r="AH33" s="111"/>
      <c r="AI33" s="111"/>
      <c r="AJ33" s="111"/>
      <c r="AK33" s="111"/>
    </row>
    <row r="34" spans="1:37" s="118" customFormat="1" ht="12.75">
      <c r="A34" s="111"/>
      <c r="B34" s="112"/>
      <c r="C34" s="144"/>
      <c r="D34" s="678">
        <v>21</v>
      </c>
      <c r="E34" s="145"/>
      <c r="F34" s="146"/>
      <c r="G34" s="147"/>
      <c r="H34" s="147"/>
      <c r="I34" s="148" t="str">
        <f t="shared" si="0"/>
        <v/>
      </c>
      <c r="J34" s="149"/>
      <c r="K34" s="117"/>
      <c r="L34" s="111"/>
      <c r="M34" s="112"/>
      <c r="N34" s="144"/>
      <c r="O34" s="678">
        <v>21</v>
      </c>
      <c r="P34" s="145"/>
      <c r="Q34" s="146"/>
      <c r="R34" s="147"/>
      <c r="S34" s="147"/>
      <c r="T34" s="148" t="str">
        <f t="shared" si="1"/>
        <v/>
      </c>
      <c r="U34" s="149"/>
      <c r="V34" s="117"/>
      <c r="W34" s="111"/>
      <c r="X34" s="111"/>
      <c r="Y34" s="111"/>
      <c r="Z34" s="111"/>
      <c r="AA34" s="111"/>
      <c r="AB34" s="111"/>
      <c r="AC34" s="111"/>
      <c r="AD34" s="111"/>
      <c r="AE34" s="111"/>
      <c r="AF34" s="111"/>
      <c r="AG34" s="111"/>
      <c r="AH34" s="111"/>
      <c r="AI34" s="111"/>
      <c r="AJ34" s="111"/>
      <c r="AK34" s="111"/>
    </row>
    <row r="35" spans="1:37" s="118" customFormat="1" ht="12.75">
      <c r="A35" s="111"/>
      <c r="B35" s="112"/>
      <c r="C35" s="144"/>
      <c r="D35" s="678">
        <v>22</v>
      </c>
      <c r="E35" s="145"/>
      <c r="F35" s="146"/>
      <c r="G35" s="147"/>
      <c r="H35" s="147"/>
      <c r="I35" s="148" t="str">
        <f t="shared" si="0"/>
        <v/>
      </c>
      <c r="J35" s="149"/>
      <c r="K35" s="117"/>
      <c r="L35" s="111"/>
      <c r="M35" s="112"/>
      <c r="N35" s="144"/>
      <c r="O35" s="678">
        <v>22</v>
      </c>
      <c r="P35" s="145"/>
      <c r="Q35" s="146"/>
      <c r="R35" s="147"/>
      <c r="S35" s="147"/>
      <c r="T35" s="148" t="str">
        <f t="shared" si="1"/>
        <v/>
      </c>
      <c r="U35" s="149"/>
      <c r="V35" s="117"/>
      <c r="W35" s="111"/>
      <c r="X35" s="111"/>
      <c r="Y35" s="111"/>
      <c r="Z35" s="111"/>
      <c r="AA35" s="111"/>
      <c r="AB35" s="111"/>
      <c r="AC35" s="111"/>
      <c r="AD35" s="111"/>
      <c r="AE35" s="111"/>
      <c r="AF35" s="111"/>
      <c r="AG35" s="111"/>
      <c r="AH35" s="111"/>
      <c r="AI35" s="111"/>
      <c r="AJ35" s="111"/>
      <c r="AK35" s="111"/>
    </row>
    <row r="36" spans="1:37" s="118" customFormat="1" ht="12.75">
      <c r="A36" s="111"/>
      <c r="B36" s="112"/>
      <c r="C36" s="144"/>
      <c r="D36" s="678">
        <v>23</v>
      </c>
      <c r="E36" s="145"/>
      <c r="F36" s="146"/>
      <c r="G36" s="147"/>
      <c r="H36" s="147"/>
      <c r="I36" s="148" t="str">
        <f t="shared" si="0"/>
        <v/>
      </c>
      <c r="J36" s="149"/>
      <c r="K36" s="117"/>
      <c r="L36" s="111"/>
      <c r="M36" s="112"/>
      <c r="N36" s="144"/>
      <c r="O36" s="678">
        <v>23</v>
      </c>
      <c r="P36" s="145"/>
      <c r="Q36" s="146"/>
      <c r="R36" s="147"/>
      <c r="S36" s="147"/>
      <c r="T36" s="148" t="str">
        <f t="shared" si="1"/>
        <v/>
      </c>
      <c r="U36" s="149"/>
      <c r="V36" s="117"/>
      <c r="W36" s="111"/>
      <c r="X36" s="111"/>
      <c r="Y36" s="111"/>
      <c r="Z36" s="111"/>
      <c r="AA36" s="111"/>
      <c r="AB36" s="111"/>
      <c r="AC36" s="111"/>
      <c r="AD36" s="111"/>
      <c r="AE36" s="111"/>
      <c r="AF36" s="111"/>
      <c r="AG36" s="111"/>
      <c r="AH36" s="111"/>
      <c r="AI36" s="111"/>
      <c r="AJ36" s="111"/>
      <c r="AK36" s="111"/>
    </row>
    <row r="37" spans="1:37" s="118" customFormat="1" ht="12.75">
      <c r="A37" s="111"/>
      <c r="B37" s="112"/>
      <c r="C37" s="144"/>
      <c r="D37" s="678">
        <v>24</v>
      </c>
      <c r="E37" s="145"/>
      <c r="F37" s="146"/>
      <c r="G37" s="147"/>
      <c r="H37" s="147"/>
      <c r="I37" s="148" t="str">
        <f t="shared" si="0"/>
        <v/>
      </c>
      <c r="J37" s="149"/>
      <c r="K37" s="117"/>
      <c r="L37" s="111"/>
      <c r="M37" s="112"/>
      <c r="N37" s="144"/>
      <c r="O37" s="678">
        <v>24</v>
      </c>
      <c r="P37" s="145"/>
      <c r="Q37" s="146"/>
      <c r="R37" s="147"/>
      <c r="S37" s="147"/>
      <c r="T37" s="148" t="str">
        <f t="shared" si="1"/>
        <v/>
      </c>
      <c r="U37" s="149"/>
      <c r="V37" s="117"/>
      <c r="W37" s="111"/>
      <c r="X37" s="111"/>
      <c r="Y37" s="111"/>
      <c r="Z37" s="111"/>
      <c r="AA37" s="111"/>
      <c r="AB37" s="111"/>
      <c r="AC37" s="111"/>
      <c r="AD37" s="111"/>
      <c r="AE37" s="111"/>
      <c r="AF37" s="111"/>
      <c r="AG37" s="111"/>
      <c r="AH37" s="111"/>
      <c r="AI37" s="111"/>
      <c r="AJ37" s="111"/>
      <c r="AK37" s="111"/>
    </row>
    <row r="38" spans="1:37" s="118" customFormat="1" ht="12.75">
      <c r="A38" s="111"/>
      <c r="B38" s="112"/>
      <c r="C38" s="144"/>
      <c r="D38" s="678">
        <v>25</v>
      </c>
      <c r="E38" s="145"/>
      <c r="F38" s="146"/>
      <c r="G38" s="147"/>
      <c r="H38" s="147"/>
      <c r="I38" s="148" t="str">
        <f t="shared" si="0"/>
        <v/>
      </c>
      <c r="J38" s="149"/>
      <c r="K38" s="117"/>
      <c r="L38" s="111"/>
      <c r="M38" s="112"/>
      <c r="N38" s="144"/>
      <c r="O38" s="678">
        <v>25</v>
      </c>
      <c r="P38" s="145"/>
      <c r="Q38" s="146"/>
      <c r="R38" s="147"/>
      <c r="S38" s="147"/>
      <c r="T38" s="148" t="str">
        <f t="shared" si="1"/>
        <v/>
      </c>
      <c r="U38" s="149"/>
      <c r="V38" s="117"/>
      <c r="W38" s="111"/>
      <c r="X38" s="111"/>
      <c r="Y38" s="111"/>
      <c r="Z38" s="111"/>
      <c r="AA38" s="111"/>
      <c r="AB38" s="111"/>
      <c r="AC38" s="111"/>
      <c r="AD38" s="111"/>
      <c r="AE38" s="111"/>
      <c r="AF38" s="111"/>
      <c r="AG38" s="111"/>
      <c r="AH38" s="111"/>
      <c r="AI38" s="111"/>
      <c r="AJ38" s="111"/>
      <c r="AK38" s="111"/>
    </row>
    <row r="39" spans="1:37" s="118" customFormat="1" ht="12.75">
      <c r="A39" s="111"/>
      <c r="B39" s="112"/>
      <c r="C39" s="144"/>
      <c r="D39" s="678">
        <v>26</v>
      </c>
      <c r="E39" s="145"/>
      <c r="F39" s="146"/>
      <c r="G39" s="147"/>
      <c r="H39" s="147"/>
      <c r="I39" s="148" t="str">
        <f t="shared" si="0"/>
        <v/>
      </c>
      <c r="J39" s="149"/>
      <c r="K39" s="117"/>
      <c r="L39" s="111"/>
      <c r="M39" s="112"/>
      <c r="N39" s="144"/>
      <c r="O39" s="678">
        <v>26</v>
      </c>
      <c r="P39" s="145"/>
      <c r="Q39" s="146"/>
      <c r="R39" s="147"/>
      <c r="S39" s="147"/>
      <c r="T39" s="148" t="str">
        <f t="shared" si="1"/>
        <v/>
      </c>
      <c r="U39" s="149"/>
      <c r="V39" s="117"/>
      <c r="W39" s="111"/>
      <c r="X39" s="111"/>
      <c r="Y39" s="111"/>
      <c r="Z39" s="111"/>
      <c r="AA39" s="111"/>
      <c r="AB39" s="111"/>
      <c r="AC39" s="111"/>
      <c r="AD39" s="111"/>
      <c r="AE39" s="111"/>
      <c r="AF39" s="111"/>
      <c r="AG39" s="111"/>
      <c r="AH39" s="111"/>
      <c r="AI39" s="111"/>
      <c r="AJ39" s="111"/>
      <c r="AK39" s="111"/>
    </row>
    <row r="40" spans="1:37" s="118" customFormat="1" ht="12.75">
      <c r="A40" s="111"/>
      <c r="B40" s="112"/>
      <c r="C40" s="144"/>
      <c r="D40" s="678">
        <v>27</v>
      </c>
      <c r="E40" s="145"/>
      <c r="F40" s="146"/>
      <c r="G40" s="147"/>
      <c r="H40" s="147"/>
      <c r="I40" s="148" t="str">
        <f t="shared" si="0"/>
        <v/>
      </c>
      <c r="J40" s="149"/>
      <c r="K40" s="117"/>
      <c r="L40" s="111"/>
      <c r="M40" s="112"/>
      <c r="N40" s="144"/>
      <c r="O40" s="678">
        <v>27</v>
      </c>
      <c r="P40" s="145"/>
      <c r="Q40" s="146"/>
      <c r="R40" s="147"/>
      <c r="S40" s="147"/>
      <c r="T40" s="148" t="str">
        <f t="shared" si="1"/>
        <v/>
      </c>
      <c r="U40" s="149"/>
      <c r="V40" s="117"/>
      <c r="W40" s="111"/>
      <c r="X40" s="111"/>
      <c r="Y40" s="111"/>
      <c r="Z40" s="111"/>
      <c r="AA40" s="111"/>
      <c r="AB40" s="111"/>
      <c r="AC40" s="111"/>
      <c r="AD40" s="111"/>
      <c r="AE40" s="111"/>
      <c r="AF40" s="111"/>
      <c r="AG40" s="111"/>
      <c r="AH40" s="111"/>
      <c r="AI40" s="111"/>
      <c r="AJ40" s="111"/>
      <c r="AK40" s="111"/>
    </row>
    <row r="41" spans="1:37" s="118" customFormat="1" ht="12.75">
      <c r="A41" s="111"/>
      <c r="B41" s="112"/>
      <c r="C41" s="144"/>
      <c r="D41" s="678">
        <v>28</v>
      </c>
      <c r="E41" s="145"/>
      <c r="F41" s="146"/>
      <c r="G41" s="147"/>
      <c r="H41" s="147"/>
      <c r="I41" s="148" t="str">
        <f t="shared" si="0"/>
        <v/>
      </c>
      <c r="J41" s="149"/>
      <c r="K41" s="117"/>
      <c r="L41" s="111"/>
      <c r="M41" s="112"/>
      <c r="N41" s="144"/>
      <c r="O41" s="678">
        <v>28</v>
      </c>
      <c r="P41" s="145"/>
      <c r="Q41" s="146"/>
      <c r="R41" s="147"/>
      <c r="S41" s="147"/>
      <c r="T41" s="148" t="str">
        <f t="shared" si="1"/>
        <v/>
      </c>
      <c r="U41" s="149"/>
      <c r="V41" s="117"/>
      <c r="W41" s="111"/>
      <c r="X41" s="111"/>
      <c r="Y41" s="111"/>
      <c r="Z41" s="111"/>
      <c r="AA41" s="111"/>
      <c r="AB41" s="111"/>
      <c r="AC41" s="111"/>
      <c r="AD41" s="111"/>
      <c r="AE41" s="111"/>
      <c r="AF41" s="111"/>
      <c r="AG41" s="111"/>
      <c r="AH41" s="111"/>
      <c r="AI41" s="111"/>
      <c r="AJ41" s="111"/>
      <c r="AK41" s="111"/>
    </row>
    <row r="42" spans="1:37" s="118" customFormat="1" ht="12.75">
      <c r="A42" s="111"/>
      <c r="B42" s="112"/>
      <c r="C42" s="144"/>
      <c r="D42" s="678">
        <v>29</v>
      </c>
      <c r="E42" s="145"/>
      <c r="F42" s="146"/>
      <c r="G42" s="147"/>
      <c r="H42" s="147"/>
      <c r="I42" s="148" t="str">
        <f t="shared" si="0"/>
        <v/>
      </c>
      <c r="J42" s="149"/>
      <c r="K42" s="117"/>
      <c r="L42" s="111"/>
      <c r="M42" s="112"/>
      <c r="N42" s="144"/>
      <c r="O42" s="678">
        <v>29</v>
      </c>
      <c r="P42" s="145"/>
      <c r="Q42" s="146"/>
      <c r="R42" s="147"/>
      <c r="S42" s="147"/>
      <c r="T42" s="148" t="str">
        <f t="shared" si="1"/>
        <v/>
      </c>
      <c r="U42" s="149"/>
      <c r="V42" s="117"/>
      <c r="W42" s="111"/>
      <c r="X42" s="111"/>
      <c r="Y42" s="111"/>
      <c r="Z42" s="111"/>
      <c r="AA42" s="111"/>
      <c r="AB42" s="111"/>
      <c r="AC42" s="111"/>
      <c r="AD42" s="111"/>
      <c r="AE42" s="111"/>
      <c r="AF42" s="111"/>
      <c r="AG42" s="111"/>
      <c r="AH42" s="111"/>
      <c r="AI42" s="111"/>
      <c r="AJ42" s="111"/>
      <c r="AK42" s="111"/>
    </row>
    <row r="43" spans="1:37" s="118" customFormat="1" ht="12.75">
      <c r="A43" s="111"/>
      <c r="B43" s="112"/>
      <c r="C43" s="144"/>
      <c r="D43" s="678">
        <v>30</v>
      </c>
      <c r="E43" s="145"/>
      <c r="F43" s="146"/>
      <c r="G43" s="147"/>
      <c r="H43" s="147"/>
      <c r="I43" s="148" t="str">
        <f t="shared" si="0"/>
        <v/>
      </c>
      <c r="J43" s="149"/>
      <c r="K43" s="117"/>
      <c r="L43" s="111"/>
      <c r="M43" s="112"/>
      <c r="N43" s="144"/>
      <c r="O43" s="678">
        <v>30</v>
      </c>
      <c r="P43" s="145"/>
      <c r="Q43" s="146"/>
      <c r="R43" s="147"/>
      <c r="S43" s="147"/>
      <c r="T43" s="148" t="str">
        <f t="shared" si="1"/>
        <v/>
      </c>
      <c r="U43" s="149"/>
      <c r="V43" s="117"/>
      <c r="W43" s="111"/>
      <c r="X43" s="111"/>
      <c r="Y43" s="111"/>
      <c r="Z43" s="111"/>
      <c r="AA43" s="111"/>
      <c r="AB43" s="111"/>
      <c r="AC43" s="111"/>
      <c r="AD43" s="111"/>
      <c r="AE43" s="111"/>
      <c r="AF43" s="111"/>
      <c r="AG43" s="111"/>
      <c r="AH43" s="111"/>
      <c r="AI43" s="111"/>
      <c r="AJ43" s="111"/>
      <c r="AK43" s="111"/>
    </row>
    <row r="44" spans="1:37" s="118" customFormat="1" ht="12.75">
      <c r="A44" s="111"/>
      <c r="B44" s="112"/>
      <c r="C44" s="144"/>
      <c r="D44" s="678">
        <v>31</v>
      </c>
      <c r="E44" s="145"/>
      <c r="F44" s="146"/>
      <c r="G44" s="147"/>
      <c r="H44" s="147"/>
      <c r="I44" s="148" t="str">
        <f t="shared" si="0"/>
        <v/>
      </c>
      <c r="J44" s="149"/>
      <c r="K44" s="117"/>
      <c r="L44" s="111"/>
      <c r="M44" s="112"/>
      <c r="N44" s="144"/>
      <c r="O44" s="678">
        <v>31</v>
      </c>
      <c r="P44" s="145"/>
      <c r="Q44" s="146"/>
      <c r="R44" s="147"/>
      <c r="S44" s="147"/>
      <c r="T44" s="148" t="str">
        <f t="shared" si="1"/>
        <v/>
      </c>
      <c r="U44" s="149"/>
      <c r="V44" s="117"/>
      <c r="W44" s="111"/>
      <c r="X44" s="111"/>
      <c r="Y44" s="111"/>
      <c r="Z44" s="111"/>
      <c r="AA44" s="111"/>
      <c r="AB44" s="111"/>
      <c r="AC44" s="111"/>
      <c r="AD44" s="111"/>
      <c r="AE44" s="111"/>
      <c r="AF44" s="111"/>
      <c r="AG44" s="111"/>
      <c r="AH44" s="111"/>
      <c r="AI44" s="111"/>
      <c r="AJ44" s="111"/>
      <c r="AK44" s="111"/>
    </row>
    <row r="45" spans="1:37" s="118" customFormat="1" ht="12.75">
      <c r="A45" s="111"/>
      <c r="B45" s="112"/>
      <c r="C45" s="144"/>
      <c r="D45" s="678">
        <v>32</v>
      </c>
      <c r="E45" s="145"/>
      <c r="F45" s="146"/>
      <c r="G45" s="147"/>
      <c r="H45" s="147"/>
      <c r="I45" s="148" t="str">
        <f t="shared" si="0"/>
        <v/>
      </c>
      <c r="J45" s="149"/>
      <c r="K45" s="117"/>
      <c r="L45" s="111"/>
      <c r="M45" s="112"/>
      <c r="N45" s="144"/>
      <c r="O45" s="678">
        <v>32</v>
      </c>
      <c r="P45" s="145"/>
      <c r="Q45" s="146"/>
      <c r="R45" s="147"/>
      <c r="S45" s="147"/>
      <c r="T45" s="148" t="str">
        <f t="shared" si="1"/>
        <v/>
      </c>
      <c r="U45" s="149"/>
      <c r="V45" s="117"/>
      <c r="W45" s="111"/>
      <c r="X45" s="111"/>
      <c r="Y45" s="111"/>
      <c r="Z45" s="111"/>
      <c r="AA45" s="111"/>
      <c r="AB45" s="111"/>
      <c r="AC45" s="111"/>
      <c r="AD45" s="111"/>
      <c r="AE45" s="111"/>
      <c r="AF45" s="111"/>
      <c r="AG45" s="111"/>
      <c r="AH45" s="111"/>
      <c r="AI45" s="111"/>
      <c r="AJ45" s="111"/>
      <c r="AK45" s="111"/>
    </row>
    <row r="46" spans="1:37" s="118" customFormat="1" ht="12.75">
      <c r="A46" s="111"/>
      <c r="B46" s="112"/>
      <c r="C46" s="144"/>
      <c r="D46" s="678">
        <v>33</v>
      </c>
      <c r="E46" s="145"/>
      <c r="F46" s="146"/>
      <c r="G46" s="147"/>
      <c r="H46" s="147"/>
      <c r="I46" s="148" t="str">
        <f t="shared" si="0"/>
        <v/>
      </c>
      <c r="J46" s="149"/>
      <c r="K46" s="117"/>
      <c r="L46" s="111"/>
      <c r="M46" s="112"/>
      <c r="N46" s="144"/>
      <c r="O46" s="678">
        <v>33</v>
      </c>
      <c r="P46" s="145"/>
      <c r="Q46" s="146"/>
      <c r="R46" s="147"/>
      <c r="S46" s="147"/>
      <c r="T46" s="148" t="str">
        <f t="shared" si="1"/>
        <v/>
      </c>
      <c r="U46" s="149"/>
      <c r="V46" s="117"/>
      <c r="W46" s="111"/>
      <c r="X46" s="111"/>
      <c r="Y46" s="111"/>
      <c r="Z46" s="111"/>
      <c r="AA46" s="111"/>
      <c r="AB46" s="111"/>
      <c r="AC46" s="111"/>
      <c r="AD46" s="111"/>
      <c r="AE46" s="111"/>
      <c r="AF46" s="111"/>
      <c r="AG46" s="111"/>
      <c r="AH46" s="111"/>
      <c r="AI46" s="111"/>
      <c r="AJ46" s="111"/>
      <c r="AK46" s="111"/>
    </row>
    <row r="47" spans="1:37" s="118" customFormat="1" ht="12.75">
      <c r="A47" s="111"/>
      <c r="B47" s="112"/>
      <c r="C47" s="144"/>
      <c r="D47" s="678">
        <v>34</v>
      </c>
      <c r="E47" s="145"/>
      <c r="F47" s="146"/>
      <c r="G47" s="147"/>
      <c r="H47" s="147"/>
      <c r="I47" s="148" t="str">
        <f t="shared" si="0"/>
        <v/>
      </c>
      <c r="J47" s="149"/>
      <c r="K47" s="117"/>
      <c r="L47" s="111"/>
      <c r="M47" s="112"/>
      <c r="N47" s="144"/>
      <c r="O47" s="678">
        <v>34</v>
      </c>
      <c r="P47" s="145"/>
      <c r="Q47" s="146"/>
      <c r="R47" s="147"/>
      <c r="S47" s="147"/>
      <c r="T47" s="148" t="str">
        <f t="shared" si="1"/>
        <v/>
      </c>
      <c r="U47" s="149"/>
      <c r="V47" s="117"/>
      <c r="W47" s="111"/>
      <c r="X47" s="111"/>
      <c r="Y47" s="111"/>
      <c r="Z47" s="111"/>
      <c r="AA47" s="111"/>
      <c r="AB47" s="111"/>
      <c r="AC47" s="111"/>
      <c r="AD47" s="111"/>
      <c r="AE47" s="111"/>
      <c r="AF47" s="111"/>
      <c r="AG47" s="111"/>
      <c r="AH47" s="111"/>
      <c r="AI47" s="111"/>
      <c r="AJ47" s="111"/>
      <c r="AK47" s="111"/>
    </row>
    <row r="48" spans="1:37" s="118" customFormat="1" ht="12.75">
      <c r="A48" s="111"/>
      <c r="B48" s="112"/>
      <c r="C48" s="144"/>
      <c r="D48" s="678">
        <v>35</v>
      </c>
      <c r="E48" s="145"/>
      <c r="F48" s="146"/>
      <c r="G48" s="147"/>
      <c r="H48" s="147"/>
      <c r="I48" s="148" t="str">
        <f t="shared" si="0"/>
        <v/>
      </c>
      <c r="J48" s="149"/>
      <c r="K48" s="117"/>
      <c r="L48" s="111"/>
      <c r="M48" s="112"/>
      <c r="N48" s="144"/>
      <c r="O48" s="678">
        <v>35</v>
      </c>
      <c r="P48" s="145"/>
      <c r="Q48" s="146"/>
      <c r="R48" s="147"/>
      <c r="S48" s="147"/>
      <c r="T48" s="148" t="str">
        <f t="shared" si="1"/>
        <v/>
      </c>
      <c r="U48" s="149"/>
      <c r="V48" s="117"/>
      <c r="W48" s="111"/>
      <c r="X48" s="111"/>
      <c r="Y48" s="111"/>
      <c r="Z48" s="111"/>
      <c r="AA48" s="111"/>
      <c r="AB48" s="111"/>
      <c r="AC48" s="111"/>
      <c r="AD48" s="111"/>
      <c r="AE48" s="111"/>
      <c r="AF48" s="111"/>
      <c r="AG48" s="111"/>
      <c r="AH48" s="111"/>
      <c r="AI48" s="111"/>
      <c r="AJ48" s="111"/>
      <c r="AK48" s="111"/>
    </row>
    <row r="49" spans="1:37" s="118" customFormat="1" ht="12.75">
      <c r="A49" s="111"/>
      <c r="B49" s="112"/>
      <c r="C49" s="144"/>
      <c r="D49" s="678">
        <v>36</v>
      </c>
      <c r="E49" s="145"/>
      <c r="F49" s="146"/>
      <c r="G49" s="147"/>
      <c r="H49" s="147"/>
      <c r="I49" s="148" t="str">
        <f t="shared" si="0"/>
        <v/>
      </c>
      <c r="J49" s="149"/>
      <c r="K49" s="117"/>
      <c r="L49" s="111"/>
      <c r="M49" s="112"/>
      <c r="N49" s="144"/>
      <c r="O49" s="678">
        <v>36</v>
      </c>
      <c r="P49" s="145"/>
      <c r="Q49" s="146"/>
      <c r="R49" s="147"/>
      <c r="S49" s="147"/>
      <c r="T49" s="148" t="str">
        <f t="shared" si="1"/>
        <v/>
      </c>
      <c r="U49" s="149"/>
      <c r="V49" s="117"/>
      <c r="W49" s="111"/>
      <c r="X49" s="111"/>
      <c r="Y49" s="111"/>
      <c r="Z49" s="111"/>
      <c r="AA49" s="111"/>
      <c r="AB49" s="111"/>
      <c r="AC49" s="111"/>
      <c r="AD49" s="111"/>
      <c r="AE49" s="111"/>
      <c r="AF49" s="111"/>
      <c r="AG49" s="111"/>
      <c r="AH49" s="111"/>
      <c r="AI49" s="111"/>
      <c r="AJ49" s="111"/>
      <c r="AK49" s="111"/>
    </row>
    <row r="50" spans="1:37" s="118" customFormat="1" ht="12.75">
      <c r="A50" s="111"/>
      <c r="B50" s="112"/>
      <c r="C50" s="144"/>
      <c r="D50" s="678">
        <v>37</v>
      </c>
      <c r="E50" s="145"/>
      <c r="F50" s="146"/>
      <c r="G50" s="147"/>
      <c r="H50" s="147"/>
      <c r="I50" s="148" t="str">
        <f t="shared" si="0"/>
        <v/>
      </c>
      <c r="J50" s="149"/>
      <c r="K50" s="117"/>
      <c r="L50" s="111"/>
      <c r="M50" s="112"/>
      <c r="N50" s="144"/>
      <c r="O50" s="678">
        <v>37</v>
      </c>
      <c r="P50" s="145"/>
      <c r="Q50" s="146"/>
      <c r="R50" s="147"/>
      <c r="S50" s="147"/>
      <c r="T50" s="148" t="str">
        <f t="shared" si="1"/>
        <v/>
      </c>
      <c r="U50" s="149"/>
      <c r="V50" s="117"/>
      <c r="W50" s="111"/>
      <c r="X50" s="111"/>
      <c r="Y50" s="111"/>
      <c r="Z50" s="111"/>
      <c r="AA50" s="111"/>
      <c r="AB50" s="111"/>
      <c r="AC50" s="111"/>
      <c r="AD50" s="111"/>
      <c r="AE50" s="111"/>
      <c r="AF50" s="111"/>
      <c r="AG50" s="111"/>
      <c r="AH50" s="111"/>
      <c r="AI50" s="111"/>
      <c r="AJ50" s="111"/>
      <c r="AK50" s="111"/>
    </row>
    <row r="51" spans="1:37" s="118" customFormat="1" ht="12.75">
      <c r="A51" s="111"/>
      <c r="B51" s="112"/>
      <c r="C51" s="144"/>
      <c r="D51" s="678">
        <v>38</v>
      </c>
      <c r="E51" s="145"/>
      <c r="F51" s="146"/>
      <c r="G51" s="147"/>
      <c r="H51" s="147"/>
      <c r="I51" s="148" t="str">
        <f t="shared" si="0"/>
        <v/>
      </c>
      <c r="J51" s="149"/>
      <c r="K51" s="117"/>
      <c r="L51" s="111"/>
      <c r="M51" s="112"/>
      <c r="N51" s="144"/>
      <c r="O51" s="678">
        <v>38</v>
      </c>
      <c r="P51" s="145"/>
      <c r="Q51" s="146"/>
      <c r="R51" s="147"/>
      <c r="S51" s="147"/>
      <c r="T51" s="148" t="str">
        <f t="shared" si="1"/>
        <v/>
      </c>
      <c r="U51" s="149"/>
      <c r="V51" s="117"/>
      <c r="W51" s="111"/>
      <c r="X51" s="111"/>
      <c r="Y51" s="111"/>
      <c r="Z51" s="111"/>
      <c r="AA51" s="111"/>
      <c r="AB51" s="111"/>
      <c r="AC51" s="111"/>
      <c r="AD51" s="111"/>
      <c r="AE51" s="111"/>
      <c r="AF51" s="111"/>
      <c r="AG51" s="111"/>
      <c r="AH51" s="111"/>
      <c r="AI51" s="111"/>
      <c r="AJ51" s="111"/>
      <c r="AK51" s="111"/>
    </row>
    <row r="52" spans="1:37" s="118" customFormat="1" ht="12.75">
      <c r="A52" s="111"/>
      <c r="B52" s="112"/>
      <c r="C52" s="144"/>
      <c r="D52" s="678">
        <v>39</v>
      </c>
      <c r="E52" s="145"/>
      <c r="F52" s="146"/>
      <c r="G52" s="147"/>
      <c r="H52" s="147"/>
      <c r="I52" s="148" t="str">
        <f t="shared" si="0"/>
        <v/>
      </c>
      <c r="J52" s="149"/>
      <c r="K52" s="117"/>
      <c r="L52" s="111"/>
      <c r="M52" s="112"/>
      <c r="N52" s="144"/>
      <c r="O52" s="678">
        <v>39</v>
      </c>
      <c r="P52" s="145"/>
      <c r="Q52" s="146"/>
      <c r="R52" s="147"/>
      <c r="S52" s="147"/>
      <c r="T52" s="148" t="str">
        <f t="shared" si="1"/>
        <v/>
      </c>
      <c r="U52" s="149"/>
      <c r="V52" s="117"/>
      <c r="W52" s="111"/>
      <c r="X52" s="111"/>
      <c r="Y52" s="111"/>
      <c r="Z52" s="111"/>
      <c r="AA52" s="111"/>
      <c r="AB52" s="111"/>
      <c r="AC52" s="111"/>
      <c r="AD52" s="111"/>
      <c r="AE52" s="111"/>
      <c r="AF52" s="111"/>
      <c r="AG52" s="111"/>
      <c r="AH52" s="111"/>
      <c r="AI52" s="111"/>
      <c r="AJ52" s="111"/>
      <c r="AK52" s="111"/>
    </row>
    <row r="53" spans="1:37" s="118" customFormat="1" ht="12.75">
      <c r="A53" s="111"/>
      <c r="B53" s="112"/>
      <c r="C53" s="144"/>
      <c r="D53" s="678">
        <v>40</v>
      </c>
      <c r="E53" s="145"/>
      <c r="F53" s="146"/>
      <c r="G53" s="147"/>
      <c r="H53" s="147"/>
      <c r="I53" s="148" t="str">
        <f t="shared" si="0"/>
        <v/>
      </c>
      <c r="J53" s="149"/>
      <c r="K53" s="117"/>
      <c r="L53" s="111"/>
      <c r="M53" s="112"/>
      <c r="N53" s="144"/>
      <c r="O53" s="678">
        <v>40</v>
      </c>
      <c r="P53" s="145"/>
      <c r="Q53" s="146"/>
      <c r="R53" s="147"/>
      <c r="S53" s="147"/>
      <c r="T53" s="148" t="str">
        <f t="shared" si="1"/>
        <v/>
      </c>
      <c r="U53" s="149"/>
      <c r="V53" s="117"/>
      <c r="W53" s="111"/>
      <c r="X53" s="111"/>
      <c r="Y53" s="111"/>
      <c r="Z53" s="111"/>
      <c r="AA53" s="111"/>
      <c r="AB53" s="111"/>
      <c r="AC53" s="111"/>
      <c r="AD53" s="111"/>
      <c r="AE53" s="111"/>
      <c r="AF53" s="111"/>
      <c r="AG53" s="111"/>
      <c r="AH53" s="111"/>
      <c r="AI53" s="111"/>
      <c r="AJ53" s="111"/>
      <c r="AK53" s="111"/>
    </row>
    <row r="54" spans="1:37" s="118" customFormat="1" ht="12.75">
      <c r="A54" s="111"/>
      <c r="B54" s="112"/>
      <c r="C54" s="144"/>
      <c r="D54" s="678">
        <v>41</v>
      </c>
      <c r="E54" s="145"/>
      <c r="F54" s="146"/>
      <c r="G54" s="147"/>
      <c r="H54" s="147"/>
      <c r="I54" s="148" t="str">
        <f t="shared" si="0"/>
        <v/>
      </c>
      <c r="J54" s="149"/>
      <c r="K54" s="117"/>
      <c r="L54" s="111"/>
      <c r="M54" s="112"/>
      <c r="N54" s="144"/>
      <c r="O54" s="678">
        <v>41</v>
      </c>
      <c r="P54" s="145"/>
      <c r="Q54" s="146"/>
      <c r="R54" s="147"/>
      <c r="S54" s="147"/>
      <c r="T54" s="148" t="str">
        <f t="shared" si="1"/>
        <v/>
      </c>
      <c r="U54" s="149"/>
      <c r="V54" s="117"/>
      <c r="W54" s="111"/>
      <c r="X54" s="111"/>
      <c r="Y54" s="111"/>
      <c r="Z54" s="111"/>
      <c r="AA54" s="111"/>
      <c r="AB54" s="111"/>
      <c r="AC54" s="111"/>
      <c r="AD54" s="111"/>
      <c r="AE54" s="111"/>
      <c r="AF54" s="111"/>
      <c r="AG54" s="111"/>
      <c r="AH54" s="111"/>
      <c r="AI54" s="111"/>
      <c r="AJ54" s="111"/>
      <c r="AK54" s="111"/>
    </row>
    <row r="55" spans="1:37" s="118" customFormat="1" ht="12.75">
      <c r="A55" s="111"/>
      <c r="B55" s="112"/>
      <c r="C55" s="144"/>
      <c r="D55" s="678">
        <v>42</v>
      </c>
      <c r="E55" s="145"/>
      <c r="F55" s="146"/>
      <c r="G55" s="147"/>
      <c r="H55" s="147"/>
      <c r="I55" s="148" t="str">
        <f t="shared" si="0"/>
        <v/>
      </c>
      <c r="J55" s="149"/>
      <c r="K55" s="117"/>
      <c r="L55" s="111"/>
      <c r="M55" s="112"/>
      <c r="N55" s="144"/>
      <c r="O55" s="678">
        <v>42</v>
      </c>
      <c r="P55" s="145"/>
      <c r="Q55" s="146"/>
      <c r="R55" s="147"/>
      <c r="S55" s="147"/>
      <c r="T55" s="148" t="str">
        <f t="shared" si="1"/>
        <v/>
      </c>
      <c r="U55" s="149"/>
      <c r="V55" s="117"/>
      <c r="W55" s="111"/>
      <c r="X55" s="111"/>
      <c r="Y55" s="111"/>
      <c r="Z55" s="111"/>
      <c r="AA55" s="111"/>
      <c r="AB55" s="111"/>
      <c r="AC55" s="111"/>
      <c r="AD55" s="111"/>
      <c r="AE55" s="111"/>
      <c r="AF55" s="111"/>
      <c r="AG55" s="111"/>
      <c r="AH55" s="111"/>
      <c r="AI55" s="111"/>
      <c r="AJ55" s="111"/>
      <c r="AK55" s="111"/>
    </row>
    <row r="56" spans="1:37" s="118" customFormat="1" ht="12.75">
      <c r="A56" s="111"/>
      <c r="B56" s="112"/>
      <c r="C56" s="144"/>
      <c r="D56" s="678">
        <v>43</v>
      </c>
      <c r="E56" s="145"/>
      <c r="F56" s="146"/>
      <c r="G56" s="147"/>
      <c r="H56" s="147"/>
      <c r="I56" s="148" t="str">
        <f t="shared" si="0"/>
        <v/>
      </c>
      <c r="J56" s="149"/>
      <c r="K56" s="117"/>
      <c r="L56" s="111"/>
      <c r="M56" s="112"/>
      <c r="N56" s="144"/>
      <c r="O56" s="678">
        <v>43</v>
      </c>
      <c r="P56" s="145"/>
      <c r="Q56" s="146"/>
      <c r="R56" s="147"/>
      <c r="S56" s="147"/>
      <c r="T56" s="148" t="str">
        <f t="shared" si="1"/>
        <v/>
      </c>
      <c r="U56" s="149"/>
      <c r="V56" s="117"/>
      <c r="W56" s="111"/>
      <c r="X56" s="111"/>
      <c r="Y56" s="111"/>
      <c r="Z56" s="111"/>
      <c r="AA56" s="111"/>
      <c r="AB56" s="111"/>
      <c r="AC56" s="111"/>
      <c r="AD56" s="111"/>
      <c r="AE56" s="111"/>
      <c r="AF56" s="111"/>
      <c r="AG56" s="111"/>
      <c r="AH56" s="111"/>
      <c r="AI56" s="111"/>
      <c r="AJ56" s="111"/>
      <c r="AK56" s="111"/>
    </row>
    <row r="57" spans="1:37" s="118" customFormat="1" ht="12.75">
      <c r="A57" s="111"/>
      <c r="B57" s="112"/>
      <c r="C57" s="144"/>
      <c r="D57" s="678">
        <v>44</v>
      </c>
      <c r="E57" s="145"/>
      <c r="F57" s="146"/>
      <c r="G57" s="147"/>
      <c r="H57" s="147"/>
      <c r="I57" s="148" t="str">
        <f t="shared" si="0"/>
        <v/>
      </c>
      <c r="J57" s="149"/>
      <c r="K57" s="117"/>
      <c r="L57" s="111"/>
      <c r="M57" s="112"/>
      <c r="N57" s="144"/>
      <c r="O57" s="678">
        <v>44</v>
      </c>
      <c r="P57" s="145"/>
      <c r="Q57" s="146"/>
      <c r="R57" s="147"/>
      <c r="S57" s="147"/>
      <c r="T57" s="148" t="str">
        <f t="shared" si="1"/>
        <v/>
      </c>
      <c r="U57" s="149"/>
      <c r="V57" s="117"/>
      <c r="W57" s="111"/>
      <c r="X57" s="111"/>
      <c r="Y57" s="111"/>
      <c r="Z57" s="111"/>
      <c r="AA57" s="111"/>
      <c r="AB57" s="111"/>
      <c r="AC57" s="111"/>
      <c r="AD57" s="111"/>
      <c r="AE57" s="111"/>
      <c r="AF57" s="111"/>
      <c r="AG57" s="111"/>
      <c r="AH57" s="111"/>
      <c r="AI57" s="111"/>
      <c r="AJ57" s="111"/>
      <c r="AK57" s="111"/>
    </row>
    <row r="58" spans="1:37" s="118" customFormat="1" ht="12.75">
      <c r="A58" s="111"/>
      <c r="B58" s="112"/>
      <c r="C58" s="144"/>
      <c r="D58" s="678">
        <v>45</v>
      </c>
      <c r="E58" s="145"/>
      <c r="F58" s="146"/>
      <c r="G58" s="147"/>
      <c r="H58" s="147"/>
      <c r="I58" s="148" t="str">
        <f t="shared" si="0"/>
        <v/>
      </c>
      <c r="J58" s="149"/>
      <c r="K58" s="117"/>
      <c r="L58" s="111"/>
      <c r="M58" s="112"/>
      <c r="N58" s="144"/>
      <c r="O58" s="678">
        <v>45</v>
      </c>
      <c r="P58" s="145"/>
      <c r="Q58" s="146"/>
      <c r="R58" s="147"/>
      <c r="S58" s="147"/>
      <c r="T58" s="148" t="str">
        <f t="shared" si="1"/>
        <v/>
      </c>
      <c r="U58" s="149"/>
      <c r="V58" s="117"/>
      <c r="W58" s="111"/>
      <c r="X58" s="111"/>
      <c r="Y58" s="111"/>
      <c r="Z58" s="111"/>
      <c r="AA58" s="111"/>
      <c r="AB58" s="111"/>
      <c r="AC58" s="111"/>
      <c r="AD58" s="111"/>
      <c r="AE58" s="111"/>
      <c r="AF58" s="111"/>
      <c r="AG58" s="111"/>
      <c r="AH58" s="111"/>
      <c r="AI58" s="111"/>
      <c r="AJ58" s="111"/>
      <c r="AK58" s="111"/>
    </row>
    <row r="59" spans="1:37" s="118" customFormat="1" ht="12.75">
      <c r="A59" s="111"/>
      <c r="B59" s="112"/>
      <c r="C59" s="144"/>
      <c r="D59" s="678">
        <v>46</v>
      </c>
      <c r="E59" s="145"/>
      <c r="F59" s="146"/>
      <c r="G59" s="147"/>
      <c r="H59" s="147"/>
      <c r="I59" s="148" t="str">
        <f t="shared" si="0"/>
        <v/>
      </c>
      <c r="J59" s="149"/>
      <c r="K59" s="117"/>
      <c r="L59" s="111"/>
      <c r="M59" s="112"/>
      <c r="N59" s="144"/>
      <c r="O59" s="678">
        <v>46</v>
      </c>
      <c r="P59" s="145"/>
      <c r="Q59" s="146"/>
      <c r="R59" s="147"/>
      <c r="S59" s="147"/>
      <c r="T59" s="148" t="str">
        <f t="shared" si="1"/>
        <v/>
      </c>
      <c r="U59" s="149"/>
      <c r="V59" s="117"/>
      <c r="W59" s="111"/>
      <c r="X59" s="111"/>
      <c r="Y59" s="111"/>
      <c r="Z59" s="111"/>
      <c r="AA59" s="111"/>
      <c r="AB59" s="111"/>
      <c r="AC59" s="111"/>
      <c r="AD59" s="111"/>
      <c r="AE59" s="111"/>
      <c r="AF59" s="111"/>
      <c r="AG59" s="111"/>
      <c r="AH59" s="111"/>
      <c r="AI59" s="111"/>
      <c r="AJ59" s="111"/>
      <c r="AK59" s="111"/>
    </row>
    <row r="60" spans="1:37" s="118" customFormat="1" ht="12.75">
      <c r="A60" s="111"/>
      <c r="B60" s="112"/>
      <c r="C60" s="144"/>
      <c r="D60" s="678">
        <v>47</v>
      </c>
      <c r="E60" s="145"/>
      <c r="F60" s="146"/>
      <c r="G60" s="147"/>
      <c r="H60" s="147"/>
      <c r="I60" s="148" t="str">
        <f t="shared" si="0"/>
        <v/>
      </c>
      <c r="J60" s="149"/>
      <c r="K60" s="117"/>
      <c r="L60" s="111"/>
      <c r="M60" s="112"/>
      <c r="N60" s="144"/>
      <c r="O60" s="678">
        <v>47</v>
      </c>
      <c r="P60" s="145"/>
      <c r="Q60" s="146"/>
      <c r="R60" s="147"/>
      <c r="S60" s="147"/>
      <c r="T60" s="148" t="str">
        <f t="shared" si="1"/>
        <v/>
      </c>
      <c r="U60" s="149"/>
      <c r="V60" s="117"/>
      <c r="W60" s="111"/>
      <c r="X60" s="111"/>
      <c r="Y60" s="111"/>
      <c r="Z60" s="111"/>
      <c r="AA60" s="111"/>
      <c r="AB60" s="111"/>
      <c r="AC60" s="111"/>
      <c r="AD60" s="111"/>
      <c r="AE60" s="111"/>
      <c r="AF60" s="111"/>
      <c r="AG60" s="111"/>
      <c r="AH60" s="111"/>
      <c r="AI60" s="111"/>
      <c r="AJ60" s="111"/>
      <c r="AK60" s="111"/>
    </row>
    <row r="61" spans="1:37" s="118" customFormat="1" ht="12.75">
      <c r="A61" s="111"/>
      <c r="B61" s="112"/>
      <c r="C61" s="144"/>
      <c r="D61" s="678">
        <v>48</v>
      </c>
      <c r="E61" s="145"/>
      <c r="F61" s="146"/>
      <c r="G61" s="147"/>
      <c r="H61" s="147"/>
      <c r="I61" s="148" t="str">
        <f t="shared" si="0"/>
        <v/>
      </c>
      <c r="J61" s="149"/>
      <c r="K61" s="117"/>
      <c r="L61" s="111"/>
      <c r="M61" s="112"/>
      <c r="N61" s="144"/>
      <c r="O61" s="678">
        <v>48</v>
      </c>
      <c r="P61" s="145"/>
      <c r="Q61" s="146"/>
      <c r="R61" s="147"/>
      <c r="S61" s="147"/>
      <c r="T61" s="148" t="str">
        <f t="shared" si="1"/>
        <v/>
      </c>
      <c r="U61" s="149"/>
      <c r="V61" s="117"/>
      <c r="W61" s="111"/>
      <c r="X61" s="111"/>
      <c r="Y61" s="111"/>
      <c r="Z61" s="111"/>
      <c r="AA61" s="111"/>
      <c r="AB61" s="111"/>
      <c r="AC61" s="111"/>
      <c r="AD61" s="111"/>
      <c r="AE61" s="111"/>
      <c r="AF61" s="111"/>
      <c r="AG61" s="111"/>
      <c r="AH61" s="111"/>
      <c r="AI61" s="111"/>
      <c r="AJ61" s="111"/>
      <c r="AK61" s="111"/>
    </row>
    <row r="62" spans="1:37" s="118" customFormat="1" ht="12.75">
      <c r="A62" s="111"/>
      <c r="B62" s="112"/>
      <c r="C62" s="144"/>
      <c r="D62" s="678">
        <v>49</v>
      </c>
      <c r="E62" s="145"/>
      <c r="F62" s="146"/>
      <c r="G62" s="147"/>
      <c r="H62" s="147"/>
      <c r="I62" s="148" t="str">
        <f t="shared" si="0"/>
        <v/>
      </c>
      <c r="J62" s="149"/>
      <c r="K62" s="117"/>
      <c r="L62" s="111"/>
      <c r="M62" s="112"/>
      <c r="N62" s="144"/>
      <c r="O62" s="678">
        <v>49</v>
      </c>
      <c r="P62" s="145"/>
      <c r="Q62" s="146"/>
      <c r="R62" s="147"/>
      <c r="S62" s="147"/>
      <c r="T62" s="148" t="str">
        <f t="shared" si="1"/>
        <v/>
      </c>
      <c r="U62" s="149"/>
      <c r="V62" s="117"/>
      <c r="W62" s="111"/>
      <c r="X62" s="111"/>
      <c r="Y62" s="111"/>
      <c r="Z62" s="111"/>
      <c r="AA62" s="111"/>
      <c r="AB62" s="111"/>
      <c r="AC62" s="111"/>
      <c r="AD62" s="111"/>
      <c r="AE62" s="111"/>
      <c r="AF62" s="111"/>
      <c r="AG62" s="111"/>
      <c r="AH62" s="111"/>
      <c r="AI62" s="111"/>
      <c r="AJ62" s="111"/>
      <c r="AK62" s="111"/>
    </row>
    <row r="63" spans="1:37" s="118" customFormat="1" ht="12.75">
      <c r="A63" s="111"/>
      <c r="B63" s="112"/>
      <c r="C63" s="144"/>
      <c r="D63" s="678">
        <v>50</v>
      </c>
      <c r="E63" s="145"/>
      <c r="F63" s="146"/>
      <c r="G63" s="147"/>
      <c r="H63" s="147"/>
      <c r="I63" s="148" t="str">
        <f t="shared" si="0"/>
        <v/>
      </c>
      <c r="J63" s="149"/>
      <c r="K63" s="117"/>
      <c r="L63" s="111"/>
      <c r="M63" s="112"/>
      <c r="N63" s="144"/>
      <c r="O63" s="678">
        <v>50</v>
      </c>
      <c r="P63" s="145"/>
      <c r="Q63" s="146"/>
      <c r="R63" s="147"/>
      <c r="S63" s="147"/>
      <c r="T63" s="148" t="str">
        <f t="shared" si="1"/>
        <v/>
      </c>
      <c r="U63" s="149"/>
      <c r="V63" s="117"/>
      <c r="W63" s="111"/>
      <c r="X63" s="111"/>
      <c r="Y63" s="111"/>
      <c r="Z63" s="111"/>
      <c r="AA63" s="111"/>
      <c r="AB63" s="111"/>
      <c r="AC63" s="111"/>
      <c r="AD63" s="111"/>
      <c r="AE63" s="111"/>
      <c r="AF63" s="111"/>
      <c r="AG63" s="111"/>
      <c r="AH63" s="111"/>
      <c r="AI63" s="111"/>
      <c r="AJ63" s="111"/>
      <c r="AK63" s="111"/>
    </row>
    <row r="64" spans="1:37" s="118" customFormat="1" ht="12.75">
      <c r="A64" s="111"/>
      <c r="B64" s="112"/>
      <c r="C64" s="144"/>
      <c r="D64" s="150"/>
      <c r="E64" s="151"/>
      <c r="F64" s="150"/>
      <c r="G64" s="152"/>
      <c r="H64" s="152"/>
      <c r="I64" s="152"/>
      <c r="J64" s="149"/>
      <c r="K64" s="117"/>
      <c r="L64" s="111"/>
      <c r="M64" s="112"/>
      <c r="N64" s="144"/>
      <c r="O64" s="150"/>
      <c r="P64" s="151"/>
      <c r="Q64" s="150"/>
      <c r="R64" s="152"/>
      <c r="S64" s="152"/>
      <c r="T64" s="152"/>
      <c r="U64" s="149"/>
      <c r="V64" s="117"/>
      <c r="W64" s="111"/>
      <c r="X64" s="111"/>
      <c r="Y64" s="111"/>
      <c r="Z64" s="111"/>
      <c r="AA64" s="111"/>
      <c r="AB64" s="111"/>
      <c r="AC64" s="111"/>
      <c r="AD64" s="111"/>
      <c r="AE64" s="111"/>
      <c r="AF64" s="111"/>
      <c r="AG64" s="111"/>
      <c r="AH64" s="111"/>
      <c r="AI64" s="111"/>
      <c r="AJ64" s="111"/>
      <c r="AK64" s="111"/>
    </row>
    <row r="65" spans="1:37" s="118" customFormat="1" ht="12.75">
      <c r="A65" s="111"/>
      <c r="B65" s="112"/>
      <c r="C65" s="113"/>
      <c r="D65" s="114"/>
      <c r="E65" s="115"/>
      <c r="F65" s="114"/>
      <c r="G65" s="116"/>
      <c r="H65" s="116"/>
      <c r="I65" s="116"/>
      <c r="J65" s="113"/>
      <c r="K65" s="117"/>
      <c r="L65" s="111"/>
      <c r="M65" s="112"/>
      <c r="N65" s="113"/>
      <c r="O65" s="114"/>
      <c r="P65" s="115"/>
      <c r="Q65" s="114"/>
      <c r="R65" s="116"/>
      <c r="S65" s="116"/>
      <c r="T65" s="116"/>
      <c r="U65" s="113"/>
      <c r="V65" s="117"/>
      <c r="W65" s="111"/>
      <c r="X65" s="111"/>
      <c r="Y65" s="111"/>
      <c r="Z65" s="111"/>
      <c r="AA65" s="111"/>
      <c r="AB65" s="111"/>
      <c r="AC65" s="111"/>
      <c r="AD65" s="111"/>
      <c r="AE65" s="111"/>
      <c r="AF65" s="111"/>
      <c r="AG65" s="111"/>
      <c r="AH65" s="111"/>
      <c r="AI65" s="111"/>
      <c r="AJ65" s="111"/>
      <c r="AK65" s="111"/>
    </row>
    <row r="66" spans="1:37">
      <c r="B66" s="153"/>
      <c r="C66" s="154"/>
      <c r="D66" s="155"/>
      <c r="E66" s="156"/>
      <c r="F66" s="157"/>
      <c r="G66" s="158"/>
      <c r="H66" s="154"/>
      <c r="I66" s="159"/>
      <c r="J66" s="160" t="s">
        <v>312</v>
      </c>
      <c r="K66" s="159"/>
      <c r="M66" s="153"/>
      <c r="N66" s="154"/>
      <c r="O66" s="155"/>
      <c r="P66" s="156"/>
      <c r="Q66" s="157"/>
      <c r="R66" s="158"/>
      <c r="S66" s="154"/>
      <c r="T66" s="159"/>
      <c r="U66" s="160" t="s">
        <v>312</v>
      </c>
      <c r="V66" s="159"/>
    </row>
    <row r="67" spans="1:37" s="76" customFormat="1">
      <c r="D67" s="77"/>
      <c r="E67" s="78"/>
      <c r="F67" s="77"/>
      <c r="G67" s="79"/>
      <c r="H67" s="79"/>
      <c r="I67" s="79"/>
    </row>
    <row r="68" spans="1:37" s="76" customFormat="1">
      <c r="D68" s="77"/>
      <c r="E68" s="78"/>
      <c r="F68" s="77"/>
      <c r="G68" s="79"/>
      <c r="H68" s="79"/>
      <c r="I68" s="79"/>
    </row>
    <row r="69" spans="1:37" s="76" customFormat="1">
      <c r="D69" s="77"/>
      <c r="E69" s="78"/>
      <c r="F69" s="77"/>
      <c r="G69" s="79"/>
      <c r="H69" s="79"/>
      <c r="I69" s="79"/>
    </row>
    <row r="70" spans="1:37" s="76" customFormat="1">
      <c r="D70" s="77"/>
      <c r="E70" s="78"/>
      <c r="F70" s="77"/>
      <c r="G70" s="79"/>
      <c r="H70" s="79"/>
      <c r="I70" s="79"/>
    </row>
    <row r="71" spans="1:37" s="76" customFormat="1">
      <c r="D71" s="77"/>
      <c r="E71" s="78"/>
      <c r="F71" s="77"/>
      <c r="G71" s="79"/>
      <c r="H71" s="79"/>
      <c r="I71" s="79"/>
    </row>
    <row r="72" spans="1:37" s="76" customFormat="1">
      <c r="D72" s="77"/>
      <c r="E72" s="78"/>
      <c r="F72" s="77"/>
      <c r="G72" s="79"/>
      <c r="H72" s="79"/>
      <c r="I72" s="79"/>
    </row>
    <row r="73" spans="1:37" s="76" customFormat="1">
      <c r="D73" s="77"/>
      <c r="E73" s="78"/>
      <c r="F73" s="77"/>
      <c r="G73" s="79"/>
      <c r="H73" s="79"/>
      <c r="I73" s="79"/>
    </row>
    <row r="74" spans="1:37" s="76" customFormat="1">
      <c r="D74" s="77"/>
      <c r="E74" s="78"/>
      <c r="F74" s="77"/>
      <c r="G74" s="79"/>
      <c r="H74" s="79"/>
      <c r="I74" s="79"/>
    </row>
    <row r="75" spans="1:37" s="76" customFormat="1">
      <c r="D75" s="77"/>
      <c r="E75" s="78"/>
      <c r="F75" s="77"/>
      <c r="G75" s="79"/>
      <c r="H75" s="79"/>
      <c r="I75" s="79"/>
    </row>
    <row r="76" spans="1:37" s="76" customFormat="1">
      <c r="D76" s="77"/>
      <c r="E76" s="78"/>
      <c r="F76" s="77"/>
      <c r="G76" s="79"/>
      <c r="H76" s="79"/>
      <c r="I76" s="79"/>
    </row>
    <row r="77" spans="1:37" s="76" customFormat="1">
      <c r="D77" s="77"/>
      <c r="E77" s="78"/>
      <c r="F77" s="77"/>
      <c r="G77" s="79"/>
      <c r="H77" s="79"/>
      <c r="I77" s="79"/>
    </row>
    <row r="78" spans="1:37" s="76" customFormat="1">
      <c r="D78" s="77"/>
      <c r="E78" s="78"/>
      <c r="F78" s="77"/>
      <c r="G78" s="79"/>
      <c r="H78" s="79"/>
      <c r="I78" s="79"/>
    </row>
    <row r="79" spans="1:37" s="76" customFormat="1">
      <c r="D79" s="77"/>
      <c r="E79" s="78"/>
      <c r="F79" s="77"/>
      <c r="G79" s="79"/>
      <c r="H79" s="79"/>
      <c r="I79" s="79"/>
    </row>
    <row r="80" spans="1:37" s="76" customFormat="1">
      <c r="D80" s="77"/>
      <c r="E80" s="78"/>
      <c r="F80" s="77"/>
      <c r="G80" s="79"/>
      <c r="H80" s="79"/>
      <c r="I80" s="79"/>
    </row>
    <row r="81" spans="4:9" s="76" customFormat="1">
      <c r="D81" s="77"/>
      <c r="E81" s="78"/>
      <c r="F81" s="77"/>
      <c r="G81" s="79"/>
      <c r="H81" s="79"/>
      <c r="I81" s="79"/>
    </row>
    <row r="82" spans="4:9" s="76" customFormat="1">
      <c r="D82" s="77"/>
      <c r="E82" s="78"/>
      <c r="F82" s="77"/>
      <c r="G82" s="79"/>
      <c r="H82" s="79"/>
      <c r="I82" s="79"/>
    </row>
    <row r="83" spans="4:9" s="76" customFormat="1">
      <c r="D83" s="77"/>
      <c r="E83" s="78"/>
      <c r="F83" s="77"/>
      <c r="G83" s="79"/>
      <c r="H83" s="79"/>
      <c r="I83" s="79"/>
    </row>
    <row r="84" spans="4:9" s="76" customFormat="1">
      <c r="D84" s="77"/>
      <c r="E84" s="78"/>
      <c r="F84" s="77"/>
      <c r="G84" s="79"/>
      <c r="H84" s="79"/>
      <c r="I84" s="79"/>
    </row>
    <row r="85" spans="4:9" s="76" customFormat="1">
      <c r="D85" s="77"/>
      <c r="E85" s="78"/>
      <c r="F85" s="77"/>
      <c r="G85" s="79"/>
      <c r="H85" s="79"/>
      <c r="I85" s="79"/>
    </row>
    <row r="86" spans="4:9" s="76" customFormat="1">
      <c r="D86" s="77"/>
      <c r="E86" s="78"/>
      <c r="F86" s="77"/>
      <c r="G86" s="79"/>
      <c r="H86" s="79"/>
      <c r="I86" s="79"/>
    </row>
    <row r="87" spans="4:9" s="76" customFormat="1">
      <c r="D87" s="77"/>
      <c r="E87" s="78"/>
      <c r="F87" s="77"/>
      <c r="G87" s="79"/>
      <c r="H87" s="79"/>
      <c r="I87" s="79"/>
    </row>
    <row r="88" spans="4:9" s="76" customFormat="1">
      <c r="D88" s="77"/>
      <c r="E88" s="78"/>
      <c r="F88" s="77"/>
      <c r="G88" s="79"/>
      <c r="H88" s="79"/>
      <c r="I88" s="79"/>
    </row>
    <row r="89" spans="4:9" s="76" customFormat="1">
      <c r="D89" s="77"/>
      <c r="E89" s="78"/>
      <c r="F89" s="77"/>
      <c r="G89" s="79"/>
      <c r="H89" s="79"/>
      <c r="I89" s="79"/>
    </row>
    <row r="90" spans="4:9" s="76" customFormat="1">
      <c r="D90" s="77"/>
      <c r="E90" s="78"/>
      <c r="F90" s="77"/>
      <c r="G90" s="79"/>
      <c r="H90" s="79"/>
      <c r="I90" s="79"/>
    </row>
    <row r="91" spans="4:9" s="76" customFormat="1">
      <c r="D91" s="77"/>
      <c r="E91" s="78"/>
      <c r="F91" s="77"/>
      <c r="G91" s="79"/>
      <c r="H91" s="79"/>
      <c r="I91" s="79"/>
    </row>
    <row r="92" spans="4:9" s="76" customFormat="1">
      <c r="D92" s="77"/>
      <c r="E92" s="78"/>
      <c r="F92" s="77"/>
      <c r="G92" s="79"/>
      <c r="H92" s="79"/>
      <c r="I92" s="79"/>
    </row>
    <row r="93" spans="4:9" s="76" customFormat="1">
      <c r="D93" s="77"/>
      <c r="E93" s="78"/>
      <c r="F93" s="77"/>
      <c r="G93" s="79"/>
      <c r="H93" s="79"/>
      <c r="I93" s="79"/>
    </row>
    <row r="94" spans="4:9" s="76" customFormat="1">
      <c r="D94" s="77"/>
      <c r="E94" s="78"/>
      <c r="F94" s="77"/>
      <c r="G94" s="79"/>
      <c r="H94" s="79"/>
      <c r="I94" s="79"/>
    </row>
    <row r="95" spans="4:9" s="76" customFormat="1">
      <c r="D95" s="77"/>
      <c r="E95" s="78"/>
      <c r="F95" s="77"/>
      <c r="G95" s="79"/>
      <c r="H95" s="79"/>
      <c r="I95" s="79"/>
    </row>
    <row r="96" spans="4:9" s="76" customFormat="1">
      <c r="D96" s="77"/>
      <c r="E96" s="78"/>
      <c r="F96" s="77"/>
      <c r="G96" s="79"/>
      <c r="H96" s="79"/>
      <c r="I96" s="79"/>
    </row>
    <row r="97" spans="4:9" s="76" customFormat="1">
      <c r="D97" s="77"/>
      <c r="E97" s="78"/>
      <c r="F97" s="77"/>
      <c r="G97" s="79"/>
      <c r="H97" s="79"/>
      <c r="I97" s="79"/>
    </row>
    <row r="98" spans="4:9" s="76" customFormat="1">
      <c r="D98" s="77"/>
      <c r="E98" s="78"/>
      <c r="F98" s="77"/>
      <c r="G98" s="79"/>
      <c r="H98" s="79"/>
      <c r="I98" s="79"/>
    </row>
    <row r="99" spans="4:9" s="76" customFormat="1">
      <c r="D99" s="77"/>
      <c r="E99" s="78"/>
      <c r="F99" s="77"/>
      <c r="G99" s="79"/>
      <c r="H99" s="79"/>
      <c r="I99" s="79"/>
    </row>
    <row r="100" spans="4:9" s="76" customFormat="1">
      <c r="D100" s="77"/>
      <c r="E100" s="78"/>
      <c r="F100" s="77"/>
      <c r="G100" s="79"/>
      <c r="H100" s="79"/>
      <c r="I100" s="79"/>
    </row>
    <row r="101" spans="4:9" s="76" customFormat="1">
      <c r="D101" s="77"/>
      <c r="E101" s="78"/>
      <c r="F101" s="77"/>
      <c r="G101" s="79"/>
      <c r="H101" s="79"/>
      <c r="I101" s="79"/>
    </row>
    <row r="102" spans="4:9" s="76" customFormat="1">
      <c r="D102" s="77"/>
      <c r="E102" s="78"/>
      <c r="F102" s="77"/>
      <c r="G102" s="79"/>
      <c r="H102" s="79"/>
      <c r="I102" s="79"/>
    </row>
    <row r="103" spans="4:9" s="76" customFormat="1">
      <c r="D103" s="77"/>
      <c r="E103" s="78"/>
      <c r="F103" s="77"/>
      <c r="G103" s="79"/>
      <c r="H103" s="79"/>
      <c r="I103" s="79"/>
    </row>
    <row r="104" spans="4:9" s="76" customFormat="1">
      <c r="D104" s="77"/>
      <c r="E104" s="78"/>
      <c r="F104" s="77"/>
      <c r="G104" s="79"/>
      <c r="H104" s="79"/>
      <c r="I104" s="79"/>
    </row>
    <row r="105" spans="4:9" s="76" customFormat="1">
      <c r="D105" s="77"/>
      <c r="E105" s="78"/>
      <c r="F105" s="77"/>
      <c r="G105" s="79"/>
      <c r="H105" s="79"/>
      <c r="I105" s="79"/>
    </row>
    <row r="106" spans="4:9" s="76" customFormat="1">
      <c r="D106" s="77"/>
      <c r="E106" s="78"/>
      <c r="F106" s="77"/>
      <c r="G106" s="79"/>
      <c r="H106" s="79"/>
      <c r="I106" s="79"/>
    </row>
    <row r="107" spans="4:9" s="76" customFormat="1">
      <c r="D107" s="77"/>
      <c r="E107" s="78"/>
      <c r="F107" s="77"/>
      <c r="G107" s="79"/>
      <c r="H107" s="79"/>
      <c r="I107" s="79"/>
    </row>
    <row r="108" spans="4:9" s="76" customFormat="1">
      <c r="D108" s="77"/>
      <c r="E108" s="78"/>
      <c r="F108" s="77"/>
      <c r="G108" s="79"/>
      <c r="H108" s="79"/>
      <c r="I108" s="79"/>
    </row>
    <row r="109" spans="4:9" s="76" customFormat="1">
      <c r="D109" s="77"/>
      <c r="E109" s="78"/>
      <c r="F109" s="77"/>
      <c r="G109" s="79"/>
      <c r="H109" s="79"/>
      <c r="I109" s="79"/>
    </row>
    <row r="110" spans="4:9" s="76" customFormat="1">
      <c r="D110" s="77"/>
      <c r="E110" s="78"/>
      <c r="F110" s="77"/>
      <c r="G110" s="79"/>
      <c r="H110" s="79"/>
      <c r="I110" s="79"/>
    </row>
    <row r="111" spans="4:9" s="76" customFormat="1">
      <c r="D111" s="77"/>
      <c r="E111" s="78"/>
      <c r="F111" s="77"/>
      <c r="G111" s="79"/>
      <c r="H111" s="79"/>
      <c r="I111" s="79"/>
    </row>
    <row r="112" spans="4:9" s="76" customFormat="1">
      <c r="D112" s="77"/>
      <c r="E112" s="78"/>
      <c r="F112" s="77"/>
      <c r="G112" s="79"/>
      <c r="H112" s="79"/>
      <c r="I112" s="79"/>
    </row>
    <row r="113" spans="4:9" s="76" customFormat="1">
      <c r="D113" s="77"/>
      <c r="E113" s="78"/>
      <c r="F113" s="77"/>
      <c r="G113" s="79"/>
      <c r="H113" s="79"/>
      <c r="I113" s="79"/>
    </row>
    <row r="114" spans="4:9" s="76" customFormat="1">
      <c r="D114" s="77"/>
      <c r="E114" s="78"/>
      <c r="F114" s="77"/>
      <c r="G114" s="79"/>
      <c r="H114" s="79"/>
      <c r="I114" s="79"/>
    </row>
    <row r="115" spans="4:9" s="76" customFormat="1">
      <c r="D115" s="77"/>
      <c r="E115" s="78"/>
      <c r="F115" s="77"/>
      <c r="G115" s="79"/>
      <c r="H115" s="79"/>
      <c r="I115" s="79"/>
    </row>
    <row r="116" spans="4:9" s="76" customFormat="1">
      <c r="D116" s="77"/>
      <c r="E116" s="78"/>
      <c r="F116" s="77"/>
      <c r="G116" s="79"/>
      <c r="H116" s="79"/>
      <c r="I116" s="79"/>
    </row>
    <row r="117" spans="4:9" s="76" customFormat="1">
      <c r="D117" s="77"/>
      <c r="E117" s="78"/>
      <c r="F117" s="77"/>
      <c r="G117" s="79"/>
      <c r="H117" s="79"/>
      <c r="I117" s="79"/>
    </row>
    <row r="118" spans="4:9" s="76" customFormat="1">
      <c r="D118" s="77"/>
      <c r="E118" s="78"/>
      <c r="F118" s="77"/>
      <c r="G118" s="79"/>
      <c r="H118" s="79"/>
      <c r="I118" s="79"/>
    </row>
    <row r="119" spans="4:9" s="76" customFormat="1">
      <c r="D119" s="77"/>
      <c r="E119" s="78"/>
      <c r="F119" s="77"/>
      <c r="G119" s="79"/>
      <c r="H119" s="79"/>
      <c r="I119" s="79"/>
    </row>
    <row r="120" spans="4:9" s="76" customFormat="1">
      <c r="D120" s="77"/>
      <c r="E120" s="78"/>
      <c r="F120" s="77"/>
      <c r="G120" s="79"/>
      <c r="H120" s="79"/>
      <c r="I120" s="79"/>
    </row>
    <row r="121" spans="4:9" s="76" customFormat="1">
      <c r="D121" s="77"/>
      <c r="E121" s="78"/>
      <c r="F121" s="77"/>
      <c r="G121" s="79"/>
      <c r="H121" s="79"/>
      <c r="I121" s="79"/>
    </row>
    <row r="122" spans="4:9" s="76" customFormat="1">
      <c r="D122" s="77"/>
      <c r="E122" s="78"/>
      <c r="F122" s="77"/>
      <c r="G122" s="79"/>
      <c r="H122" s="79"/>
      <c r="I122" s="79"/>
    </row>
    <row r="123" spans="4:9" s="76" customFormat="1">
      <c r="D123" s="77"/>
      <c r="E123" s="78"/>
      <c r="F123" s="77"/>
      <c r="G123" s="79"/>
      <c r="H123" s="79"/>
      <c r="I123" s="79"/>
    </row>
    <row r="124" spans="4:9" s="76" customFormat="1">
      <c r="D124" s="77"/>
      <c r="E124" s="78"/>
      <c r="F124" s="77"/>
      <c r="G124" s="79"/>
      <c r="H124" s="79"/>
      <c r="I124" s="79"/>
    </row>
    <row r="125" spans="4:9" s="76" customFormat="1">
      <c r="D125" s="77"/>
      <c r="E125" s="78"/>
      <c r="F125" s="77"/>
      <c r="G125" s="79"/>
      <c r="H125" s="79"/>
      <c r="I125" s="79"/>
    </row>
    <row r="126" spans="4:9" s="76" customFormat="1">
      <c r="D126" s="77"/>
      <c r="E126" s="78"/>
      <c r="F126" s="77"/>
      <c r="G126" s="79"/>
      <c r="H126" s="79"/>
      <c r="I126" s="79"/>
    </row>
    <row r="127" spans="4:9" s="76" customFormat="1">
      <c r="D127" s="77"/>
      <c r="E127" s="78"/>
      <c r="F127" s="77"/>
      <c r="G127" s="79"/>
      <c r="H127" s="79"/>
      <c r="I127" s="79"/>
    </row>
    <row r="128" spans="4:9" s="76" customFormat="1">
      <c r="D128" s="77"/>
      <c r="E128" s="78"/>
      <c r="F128" s="77"/>
      <c r="G128" s="79"/>
      <c r="H128" s="79"/>
      <c r="I128" s="79"/>
    </row>
    <row r="129" spans="4:9" s="76" customFormat="1">
      <c r="D129" s="77"/>
      <c r="E129" s="78"/>
      <c r="F129" s="77"/>
      <c r="G129" s="79"/>
      <c r="H129" s="79"/>
      <c r="I129" s="79"/>
    </row>
    <row r="130" spans="4:9" s="76" customFormat="1">
      <c r="D130" s="77"/>
      <c r="E130" s="78"/>
      <c r="F130" s="77"/>
      <c r="G130" s="79"/>
      <c r="H130" s="79"/>
      <c r="I130" s="79"/>
    </row>
    <row r="131" spans="4:9" s="76" customFormat="1">
      <c r="D131" s="77"/>
      <c r="E131" s="78"/>
      <c r="F131" s="77"/>
      <c r="G131" s="79"/>
      <c r="H131" s="79"/>
      <c r="I131" s="79"/>
    </row>
    <row r="132" spans="4:9" s="76" customFormat="1">
      <c r="D132" s="77"/>
      <c r="E132" s="78"/>
      <c r="F132" s="77"/>
      <c r="G132" s="79"/>
      <c r="H132" s="79"/>
      <c r="I132" s="79"/>
    </row>
    <row r="133" spans="4:9" s="76" customFormat="1">
      <c r="D133" s="77"/>
      <c r="E133" s="78"/>
      <c r="F133" s="77"/>
      <c r="G133" s="79"/>
      <c r="H133" s="79"/>
      <c r="I133" s="79"/>
    </row>
    <row r="134" spans="4:9" s="76" customFormat="1">
      <c r="D134" s="77"/>
      <c r="E134" s="78"/>
      <c r="F134" s="77"/>
      <c r="G134" s="79"/>
      <c r="H134" s="79"/>
      <c r="I134" s="79"/>
    </row>
    <row r="135" spans="4:9" s="76" customFormat="1">
      <c r="D135" s="77"/>
      <c r="E135" s="78"/>
      <c r="F135" s="77"/>
      <c r="G135" s="79"/>
      <c r="H135" s="79"/>
      <c r="I135" s="79"/>
    </row>
    <row r="136" spans="4:9" s="76" customFormat="1">
      <c r="D136" s="77"/>
      <c r="E136" s="78"/>
      <c r="F136" s="77"/>
      <c r="G136" s="79"/>
      <c r="H136" s="79"/>
      <c r="I136" s="79"/>
    </row>
    <row r="137" spans="4:9" s="76" customFormat="1">
      <c r="D137" s="77"/>
      <c r="E137" s="78"/>
      <c r="F137" s="77"/>
      <c r="G137" s="79"/>
      <c r="H137" s="79"/>
      <c r="I137" s="79"/>
    </row>
    <row r="138" spans="4:9" s="76" customFormat="1">
      <c r="D138" s="77"/>
      <c r="E138" s="78"/>
      <c r="F138" s="77"/>
      <c r="G138" s="79"/>
      <c r="H138" s="79"/>
      <c r="I138" s="79"/>
    </row>
    <row r="139" spans="4:9" s="76" customFormat="1">
      <c r="D139" s="77"/>
      <c r="E139" s="78"/>
      <c r="F139" s="77"/>
      <c r="G139" s="79"/>
      <c r="H139" s="79"/>
      <c r="I139" s="79"/>
    </row>
    <row r="140" spans="4:9" s="76" customFormat="1">
      <c r="D140" s="77"/>
      <c r="E140" s="78"/>
      <c r="F140" s="77"/>
      <c r="G140" s="79"/>
      <c r="H140" s="79"/>
      <c r="I140" s="79"/>
    </row>
    <row r="141" spans="4:9" s="76" customFormat="1">
      <c r="D141" s="77"/>
      <c r="E141" s="78"/>
      <c r="F141" s="77"/>
      <c r="G141" s="79"/>
      <c r="H141" s="79"/>
      <c r="I141" s="79"/>
    </row>
    <row r="142" spans="4:9" s="76" customFormat="1">
      <c r="D142" s="77"/>
      <c r="E142" s="78"/>
      <c r="F142" s="77"/>
      <c r="G142" s="79"/>
      <c r="H142" s="79"/>
      <c r="I142" s="79"/>
    </row>
    <row r="143" spans="4:9" s="76" customFormat="1">
      <c r="D143" s="77"/>
      <c r="E143" s="78"/>
      <c r="F143" s="77"/>
      <c r="G143" s="79"/>
      <c r="H143" s="79"/>
      <c r="I143" s="79"/>
    </row>
    <row r="144" spans="4:9" s="76" customFormat="1">
      <c r="D144" s="77"/>
      <c r="E144" s="78"/>
      <c r="F144" s="77"/>
      <c r="G144" s="79"/>
      <c r="H144" s="79"/>
      <c r="I144" s="79"/>
    </row>
    <row r="145" spans="4:9" s="76" customFormat="1">
      <c r="D145" s="77"/>
      <c r="E145" s="78"/>
      <c r="F145" s="77"/>
      <c r="G145" s="79"/>
      <c r="H145" s="79"/>
      <c r="I145" s="79"/>
    </row>
    <row r="146" spans="4:9" s="76" customFormat="1">
      <c r="D146" s="77"/>
      <c r="E146" s="78"/>
      <c r="F146" s="77"/>
      <c r="G146" s="79"/>
      <c r="H146" s="79"/>
      <c r="I146" s="79"/>
    </row>
    <row r="147" spans="4:9" s="76" customFormat="1">
      <c r="D147" s="77"/>
      <c r="E147" s="78"/>
      <c r="F147" s="77"/>
      <c r="G147" s="79"/>
      <c r="H147" s="79"/>
      <c r="I147" s="79"/>
    </row>
    <row r="148" spans="4:9" s="76" customFormat="1">
      <c r="D148" s="77"/>
      <c r="E148" s="78"/>
      <c r="F148" s="77"/>
      <c r="G148" s="79"/>
      <c r="H148" s="79"/>
      <c r="I148" s="79"/>
    </row>
    <row r="149" spans="4:9" s="76" customFormat="1">
      <c r="D149" s="77"/>
      <c r="E149" s="78"/>
      <c r="F149" s="77"/>
      <c r="G149" s="79"/>
      <c r="H149" s="79"/>
      <c r="I149" s="79"/>
    </row>
    <row r="150" spans="4:9" s="76" customFormat="1">
      <c r="D150" s="77"/>
      <c r="E150" s="78"/>
      <c r="F150" s="77"/>
      <c r="G150" s="79"/>
      <c r="H150" s="79"/>
      <c r="I150" s="79"/>
    </row>
    <row r="151" spans="4:9" s="76" customFormat="1">
      <c r="D151" s="77"/>
      <c r="E151" s="78"/>
      <c r="F151" s="77"/>
      <c r="G151" s="79"/>
      <c r="H151" s="79"/>
      <c r="I151" s="79"/>
    </row>
    <row r="152" spans="4:9" s="76" customFormat="1">
      <c r="D152" s="77"/>
      <c r="E152" s="78"/>
      <c r="F152" s="77"/>
      <c r="G152" s="79"/>
      <c r="H152" s="79"/>
      <c r="I152" s="79"/>
    </row>
    <row r="153" spans="4:9" s="76" customFormat="1">
      <c r="D153" s="77"/>
      <c r="E153" s="78"/>
      <c r="F153" s="77"/>
      <c r="G153" s="79"/>
      <c r="H153" s="79"/>
      <c r="I153" s="79"/>
    </row>
    <row r="154" spans="4:9" s="76" customFormat="1">
      <c r="D154" s="77"/>
      <c r="E154" s="78"/>
      <c r="F154" s="77"/>
      <c r="G154" s="79"/>
      <c r="H154" s="79"/>
      <c r="I154" s="79"/>
    </row>
    <row r="155" spans="4:9" s="76" customFormat="1">
      <c r="D155" s="77"/>
      <c r="E155" s="78"/>
      <c r="F155" s="77"/>
      <c r="G155" s="79"/>
      <c r="H155" s="79"/>
      <c r="I155" s="79"/>
    </row>
    <row r="156" spans="4:9" s="76" customFormat="1">
      <c r="D156" s="77"/>
      <c r="E156" s="78"/>
      <c r="F156" s="77"/>
      <c r="G156" s="79"/>
      <c r="H156" s="79"/>
      <c r="I156" s="79"/>
    </row>
    <row r="157" spans="4:9" s="76" customFormat="1">
      <c r="D157" s="77"/>
      <c r="E157" s="78"/>
      <c r="F157" s="77"/>
      <c r="G157" s="79"/>
      <c r="H157" s="79"/>
      <c r="I157" s="79"/>
    </row>
    <row r="158" spans="4:9" s="76" customFormat="1">
      <c r="D158" s="77"/>
      <c r="E158" s="78"/>
      <c r="F158" s="77"/>
      <c r="G158" s="79"/>
      <c r="H158" s="79"/>
      <c r="I158" s="79"/>
    </row>
    <row r="159" spans="4:9" s="76" customFormat="1">
      <c r="D159" s="77"/>
      <c r="E159" s="78"/>
      <c r="F159" s="77"/>
      <c r="G159" s="79"/>
      <c r="H159" s="79"/>
      <c r="I159" s="79"/>
    </row>
    <row r="160" spans="4:9" s="76" customFormat="1">
      <c r="D160" s="77"/>
      <c r="E160" s="78"/>
      <c r="F160" s="77"/>
      <c r="G160" s="79"/>
      <c r="H160" s="79"/>
      <c r="I160" s="79"/>
    </row>
    <row r="161" spans="4:9" s="76" customFormat="1">
      <c r="D161" s="77"/>
      <c r="E161" s="78"/>
      <c r="F161" s="77"/>
      <c r="G161" s="79"/>
      <c r="H161" s="79"/>
      <c r="I161" s="79"/>
    </row>
    <row r="162" spans="4:9" s="76" customFormat="1">
      <c r="D162" s="77"/>
      <c r="E162" s="78"/>
      <c r="F162" s="77"/>
      <c r="G162" s="79"/>
      <c r="H162" s="79"/>
      <c r="I162" s="79"/>
    </row>
    <row r="163" spans="4:9" s="76" customFormat="1">
      <c r="D163" s="77"/>
      <c r="E163" s="78"/>
      <c r="F163" s="77"/>
      <c r="G163" s="79"/>
      <c r="H163" s="79"/>
      <c r="I163" s="79"/>
    </row>
    <row r="164" spans="4:9" s="76" customFormat="1">
      <c r="D164" s="77"/>
      <c r="E164" s="78"/>
      <c r="F164" s="77"/>
      <c r="G164" s="79"/>
      <c r="H164" s="79"/>
      <c r="I164" s="79"/>
    </row>
    <row r="165" spans="4:9" s="76" customFormat="1">
      <c r="D165" s="77"/>
      <c r="E165" s="78"/>
      <c r="F165" s="77"/>
      <c r="G165" s="79"/>
      <c r="H165" s="79"/>
      <c r="I165" s="79"/>
    </row>
    <row r="166" spans="4:9" s="76" customFormat="1">
      <c r="D166" s="77"/>
      <c r="E166" s="78"/>
      <c r="F166" s="77"/>
      <c r="G166" s="79"/>
      <c r="H166" s="79"/>
      <c r="I166" s="79"/>
    </row>
    <row r="167" spans="4:9" s="76" customFormat="1">
      <c r="D167" s="77"/>
      <c r="E167" s="78"/>
      <c r="F167" s="77"/>
      <c r="G167" s="79"/>
      <c r="H167" s="79"/>
      <c r="I167" s="79"/>
    </row>
    <row r="168" spans="4:9" s="76" customFormat="1">
      <c r="D168" s="77"/>
      <c r="E168" s="78"/>
      <c r="F168" s="77"/>
      <c r="G168" s="79"/>
      <c r="H168" s="79"/>
      <c r="I168" s="79"/>
    </row>
    <row r="169" spans="4:9" s="76" customFormat="1">
      <c r="D169" s="77"/>
      <c r="E169" s="78"/>
      <c r="F169" s="77"/>
      <c r="G169" s="79"/>
      <c r="H169" s="79"/>
      <c r="I169" s="79"/>
    </row>
    <row r="170" spans="4:9" s="76" customFormat="1">
      <c r="D170" s="77"/>
      <c r="E170" s="78"/>
      <c r="F170" s="77"/>
      <c r="G170" s="79"/>
      <c r="H170" s="79"/>
      <c r="I170" s="79"/>
    </row>
    <row r="171" spans="4:9" s="76" customFormat="1">
      <c r="D171" s="77"/>
      <c r="E171" s="78"/>
      <c r="F171" s="77"/>
      <c r="G171" s="79"/>
      <c r="H171" s="79"/>
      <c r="I171" s="79"/>
    </row>
    <row r="172" spans="4:9" s="76" customFormat="1">
      <c r="D172" s="77"/>
      <c r="E172" s="78"/>
      <c r="F172" s="77"/>
      <c r="G172" s="79"/>
      <c r="H172" s="79"/>
      <c r="I172" s="79"/>
    </row>
    <row r="173" spans="4:9" s="76" customFormat="1">
      <c r="D173" s="77"/>
      <c r="E173" s="78"/>
      <c r="F173" s="77"/>
      <c r="G173" s="79"/>
      <c r="H173" s="79"/>
      <c r="I173" s="79"/>
    </row>
    <row r="174" spans="4:9" s="76" customFormat="1">
      <c r="D174" s="77"/>
      <c r="E174" s="78"/>
      <c r="F174" s="77"/>
      <c r="G174" s="79"/>
      <c r="H174" s="79"/>
      <c r="I174" s="79"/>
    </row>
    <row r="175" spans="4:9" s="76" customFormat="1">
      <c r="D175" s="77"/>
      <c r="E175" s="78"/>
      <c r="F175" s="77"/>
      <c r="G175" s="79"/>
      <c r="H175" s="79"/>
      <c r="I175" s="79"/>
    </row>
    <row r="176" spans="4:9" s="76" customFormat="1">
      <c r="D176" s="77"/>
      <c r="E176" s="78"/>
      <c r="F176" s="77"/>
      <c r="G176" s="79"/>
      <c r="H176" s="79"/>
      <c r="I176" s="79"/>
    </row>
    <row r="177" spans="4:9" s="76" customFormat="1">
      <c r="D177" s="77"/>
      <c r="E177" s="78"/>
      <c r="F177" s="77"/>
      <c r="G177" s="79"/>
      <c r="H177" s="79"/>
      <c r="I177" s="79"/>
    </row>
    <row r="178" spans="4:9" s="76" customFormat="1">
      <c r="D178" s="77"/>
      <c r="E178" s="78"/>
      <c r="F178" s="77"/>
      <c r="G178" s="79"/>
      <c r="H178" s="79"/>
      <c r="I178" s="79"/>
    </row>
    <row r="179" spans="4:9" s="76" customFormat="1">
      <c r="D179" s="77"/>
      <c r="E179" s="78"/>
      <c r="F179" s="77"/>
      <c r="G179" s="79"/>
      <c r="H179" s="79"/>
      <c r="I179" s="79"/>
    </row>
    <row r="180" spans="4:9" s="76" customFormat="1">
      <c r="D180" s="77"/>
      <c r="E180" s="78"/>
      <c r="F180" s="77"/>
      <c r="G180" s="79"/>
      <c r="H180" s="79"/>
      <c r="I180" s="79"/>
    </row>
    <row r="181" spans="4:9" s="76" customFormat="1">
      <c r="D181" s="77"/>
      <c r="E181" s="78"/>
      <c r="F181" s="77"/>
      <c r="G181" s="79"/>
      <c r="H181" s="79"/>
      <c r="I181" s="79"/>
    </row>
    <row r="182" spans="4:9" s="76" customFormat="1">
      <c r="D182" s="77"/>
      <c r="E182" s="78"/>
      <c r="F182" s="77"/>
      <c r="G182" s="79"/>
      <c r="H182" s="79"/>
      <c r="I182" s="79"/>
    </row>
    <row r="183" spans="4:9" s="76" customFormat="1">
      <c r="D183" s="77"/>
      <c r="E183" s="78"/>
      <c r="F183" s="77"/>
      <c r="G183" s="79"/>
      <c r="H183" s="79"/>
      <c r="I183" s="79"/>
    </row>
    <row r="184" spans="4:9" s="76" customFormat="1">
      <c r="D184" s="77"/>
      <c r="E184" s="78"/>
      <c r="F184" s="77"/>
      <c r="G184" s="79"/>
      <c r="H184" s="79"/>
      <c r="I184" s="79"/>
    </row>
    <row r="185" spans="4:9" s="76" customFormat="1">
      <c r="D185" s="77"/>
      <c r="E185" s="78"/>
      <c r="F185" s="77"/>
      <c r="G185" s="79"/>
      <c r="H185" s="79"/>
      <c r="I185" s="79"/>
    </row>
    <row r="186" spans="4:9" s="76" customFormat="1">
      <c r="D186" s="77"/>
      <c r="E186" s="78"/>
      <c r="F186" s="77"/>
      <c r="G186" s="79"/>
      <c r="H186" s="79"/>
      <c r="I186" s="79"/>
    </row>
    <row r="187" spans="4:9" s="76" customFormat="1">
      <c r="D187" s="77"/>
      <c r="E187" s="78"/>
      <c r="F187" s="77"/>
      <c r="G187" s="79"/>
      <c r="H187" s="79"/>
      <c r="I187" s="79"/>
    </row>
    <row r="188" spans="4:9" s="76" customFormat="1">
      <c r="D188" s="77"/>
      <c r="E188" s="78"/>
      <c r="F188" s="77"/>
      <c r="G188" s="79"/>
      <c r="H188" s="79"/>
      <c r="I188" s="79"/>
    </row>
    <row r="189" spans="4:9" s="76" customFormat="1">
      <c r="D189" s="77"/>
      <c r="E189" s="78"/>
      <c r="F189" s="77"/>
      <c r="G189" s="79"/>
      <c r="H189" s="79"/>
      <c r="I189" s="79"/>
    </row>
    <row r="190" spans="4:9" s="76" customFormat="1">
      <c r="D190" s="77"/>
      <c r="E190" s="78"/>
      <c r="F190" s="77"/>
      <c r="G190" s="79"/>
      <c r="H190" s="79"/>
      <c r="I190" s="79"/>
    </row>
    <row r="191" spans="4:9" s="76" customFormat="1">
      <c r="D191" s="77"/>
      <c r="E191" s="78"/>
      <c r="F191" s="77"/>
      <c r="G191" s="79"/>
      <c r="H191" s="79"/>
      <c r="I191" s="79"/>
    </row>
    <row r="192" spans="4:9" s="76" customFormat="1">
      <c r="D192" s="77"/>
      <c r="E192" s="78"/>
      <c r="F192" s="77"/>
      <c r="G192" s="79"/>
      <c r="H192" s="79"/>
      <c r="I192" s="79"/>
    </row>
    <row r="193" spans="4:9" s="76" customFormat="1">
      <c r="D193" s="77"/>
      <c r="E193" s="78"/>
      <c r="F193" s="77"/>
      <c r="G193" s="79"/>
      <c r="H193" s="79"/>
      <c r="I193" s="79"/>
    </row>
    <row r="194" spans="4:9" s="76" customFormat="1">
      <c r="D194" s="77"/>
      <c r="E194" s="78"/>
      <c r="F194" s="77"/>
      <c r="G194" s="79"/>
      <c r="H194" s="79"/>
      <c r="I194" s="79"/>
    </row>
    <row r="195" spans="4:9" s="76" customFormat="1">
      <c r="D195" s="77"/>
      <c r="E195" s="78"/>
      <c r="F195" s="77"/>
      <c r="G195" s="79"/>
      <c r="H195" s="79"/>
      <c r="I195" s="79"/>
    </row>
    <row r="196" spans="4:9" s="76" customFormat="1">
      <c r="D196" s="77"/>
      <c r="E196" s="78"/>
      <c r="F196" s="77"/>
      <c r="G196" s="79"/>
      <c r="H196" s="79"/>
      <c r="I196" s="79"/>
    </row>
    <row r="197" spans="4:9" s="76" customFormat="1">
      <c r="D197" s="77"/>
      <c r="E197" s="78"/>
      <c r="F197" s="77"/>
      <c r="G197" s="79"/>
      <c r="H197" s="79"/>
      <c r="I197" s="79"/>
    </row>
    <row r="198" spans="4:9" s="76" customFormat="1">
      <c r="D198" s="77"/>
      <c r="E198" s="78"/>
      <c r="F198" s="77"/>
      <c r="G198" s="79"/>
      <c r="H198" s="79"/>
      <c r="I198" s="79"/>
    </row>
    <row r="199" spans="4:9" s="76" customFormat="1">
      <c r="D199" s="77"/>
      <c r="E199" s="78"/>
      <c r="F199" s="77"/>
      <c r="G199" s="79"/>
      <c r="H199" s="79"/>
      <c r="I199" s="79"/>
    </row>
    <row r="200" spans="4:9" s="76" customFormat="1">
      <c r="D200" s="77"/>
      <c r="E200" s="78"/>
      <c r="F200" s="77"/>
      <c r="G200" s="79"/>
      <c r="H200" s="79"/>
      <c r="I200" s="79"/>
    </row>
    <row r="201" spans="4:9" s="76" customFormat="1">
      <c r="D201" s="77"/>
      <c r="E201" s="78"/>
      <c r="F201" s="77"/>
      <c r="G201" s="79"/>
      <c r="H201" s="79"/>
      <c r="I201" s="79"/>
    </row>
    <row r="202" spans="4:9" s="76" customFormat="1">
      <c r="D202" s="77"/>
      <c r="E202" s="78"/>
      <c r="F202" s="77"/>
      <c r="G202" s="79"/>
      <c r="H202" s="79"/>
      <c r="I202" s="79"/>
    </row>
    <row r="203" spans="4:9" s="76" customFormat="1">
      <c r="D203" s="77"/>
      <c r="E203" s="78"/>
      <c r="F203" s="77"/>
      <c r="G203" s="79"/>
      <c r="H203" s="79"/>
      <c r="I203" s="79"/>
    </row>
    <row r="204" spans="4:9" s="76" customFormat="1">
      <c r="D204" s="77"/>
      <c r="E204" s="78"/>
      <c r="F204" s="77"/>
      <c r="G204" s="79"/>
      <c r="H204" s="79"/>
      <c r="I204" s="79"/>
    </row>
    <row r="205" spans="4:9" s="76" customFormat="1">
      <c r="D205" s="77"/>
      <c r="E205" s="78"/>
      <c r="F205" s="77"/>
      <c r="G205" s="79"/>
      <c r="H205" s="79"/>
      <c r="I205" s="79"/>
    </row>
    <row r="206" spans="4:9" s="76" customFormat="1">
      <c r="D206" s="77"/>
      <c r="E206" s="78"/>
      <c r="F206" s="77"/>
      <c r="G206" s="79"/>
      <c r="H206" s="79"/>
      <c r="I206" s="79"/>
    </row>
    <row r="207" spans="4:9" s="76" customFormat="1">
      <c r="D207" s="77"/>
      <c r="E207" s="78"/>
      <c r="F207" s="77"/>
      <c r="G207" s="79"/>
      <c r="H207" s="79"/>
      <c r="I207" s="79"/>
    </row>
    <row r="208" spans="4:9" s="76" customFormat="1">
      <c r="D208" s="77"/>
      <c r="E208" s="78"/>
      <c r="F208" s="77"/>
      <c r="G208" s="79"/>
      <c r="H208" s="79"/>
      <c r="I208" s="79"/>
    </row>
    <row r="209" spans="4:9" s="76" customFormat="1">
      <c r="D209" s="77"/>
      <c r="E209" s="78"/>
      <c r="F209" s="77"/>
      <c r="G209" s="79"/>
      <c r="H209" s="79"/>
      <c r="I209" s="79"/>
    </row>
    <row r="210" spans="4:9" s="76" customFormat="1">
      <c r="D210" s="77"/>
      <c r="E210" s="78"/>
      <c r="F210" s="77"/>
      <c r="G210" s="79"/>
      <c r="H210" s="79"/>
      <c r="I210" s="79"/>
    </row>
    <row r="211" spans="4:9" s="76" customFormat="1">
      <c r="D211" s="77"/>
      <c r="E211" s="78"/>
      <c r="F211" s="77"/>
      <c r="G211" s="79"/>
      <c r="H211" s="79"/>
      <c r="I211" s="79"/>
    </row>
    <row r="212" spans="4:9" s="76" customFormat="1">
      <c r="D212" s="77"/>
      <c r="E212" s="78"/>
      <c r="F212" s="77"/>
      <c r="G212" s="79"/>
      <c r="H212" s="79"/>
      <c r="I212" s="79"/>
    </row>
    <row r="213" spans="4:9" s="76" customFormat="1">
      <c r="D213" s="77"/>
      <c r="E213" s="78"/>
      <c r="F213" s="77"/>
      <c r="G213" s="79"/>
      <c r="H213" s="79"/>
      <c r="I213" s="79"/>
    </row>
    <row r="214" spans="4:9" s="76" customFormat="1">
      <c r="D214" s="77"/>
      <c r="E214" s="78"/>
      <c r="F214" s="77"/>
      <c r="G214" s="79"/>
      <c r="H214" s="79"/>
      <c r="I214" s="79"/>
    </row>
    <row r="215" spans="4:9" s="76" customFormat="1">
      <c r="D215" s="77"/>
      <c r="E215" s="78"/>
      <c r="F215" s="77"/>
      <c r="G215" s="79"/>
      <c r="H215" s="79"/>
      <c r="I215" s="79"/>
    </row>
    <row r="216" spans="4:9" s="76" customFormat="1">
      <c r="D216" s="77"/>
      <c r="E216" s="78"/>
      <c r="F216" s="77"/>
      <c r="G216" s="79"/>
      <c r="H216" s="79"/>
      <c r="I216" s="79"/>
    </row>
    <row r="217" spans="4:9" s="76" customFormat="1">
      <c r="D217" s="77"/>
      <c r="E217" s="78"/>
      <c r="F217" s="77"/>
      <c r="G217" s="79"/>
      <c r="H217" s="79"/>
      <c r="I217" s="79"/>
    </row>
    <row r="218" spans="4:9" s="76" customFormat="1">
      <c r="D218" s="77"/>
      <c r="E218" s="78"/>
      <c r="F218" s="77"/>
      <c r="G218" s="79"/>
      <c r="H218" s="79"/>
      <c r="I218" s="79"/>
    </row>
    <row r="219" spans="4:9" s="76" customFormat="1">
      <c r="D219" s="77"/>
      <c r="E219" s="78"/>
      <c r="F219" s="77"/>
      <c r="G219" s="79"/>
      <c r="H219" s="79"/>
      <c r="I219" s="79"/>
    </row>
    <row r="220" spans="4:9" s="76" customFormat="1">
      <c r="D220" s="77"/>
      <c r="E220" s="78"/>
      <c r="F220" s="77"/>
      <c r="G220" s="79"/>
      <c r="H220" s="79"/>
      <c r="I220" s="79"/>
    </row>
    <row r="221" spans="4:9" s="76" customFormat="1">
      <c r="D221" s="77"/>
      <c r="E221" s="78"/>
      <c r="F221" s="77"/>
      <c r="G221" s="79"/>
      <c r="H221" s="79"/>
      <c r="I221" s="79"/>
    </row>
    <row r="222" spans="4:9" s="76" customFormat="1">
      <c r="D222" s="77"/>
      <c r="E222" s="78"/>
      <c r="F222" s="77"/>
      <c r="G222" s="79"/>
      <c r="H222" s="79"/>
      <c r="I222" s="79"/>
    </row>
    <row r="223" spans="4:9" s="76" customFormat="1">
      <c r="D223" s="77"/>
      <c r="E223" s="78"/>
      <c r="F223" s="77"/>
      <c r="G223" s="79"/>
      <c r="H223" s="79"/>
      <c r="I223" s="79"/>
    </row>
    <row r="224" spans="4:9" s="76" customFormat="1">
      <c r="D224" s="77"/>
      <c r="E224" s="78"/>
      <c r="F224" s="77"/>
      <c r="G224" s="79"/>
      <c r="H224" s="79"/>
      <c r="I224" s="79"/>
    </row>
    <row r="225" spans="4:9" s="76" customFormat="1">
      <c r="D225" s="77"/>
      <c r="E225" s="78"/>
      <c r="F225" s="77"/>
      <c r="G225" s="79"/>
      <c r="H225" s="79"/>
      <c r="I225" s="79"/>
    </row>
    <row r="226" spans="4:9" s="76" customFormat="1">
      <c r="D226" s="77"/>
      <c r="E226" s="78"/>
      <c r="F226" s="77"/>
      <c r="G226" s="79"/>
      <c r="H226" s="79"/>
      <c r="I226" s="79"/>
    </row>
    <row r="227" spans="4:9" s="76" customFormat="1">
      <c r="D227" s="77"/>
      <c r="E227" s="78"/>
      <c r="F227" s="77"/>
      <c r="G227" s="79"/>
      <c r="H227" s="79"/>
      <c r="I227" s="79"/>
    </row>
    <row r="228" spans="4:9" s="76" customFormat="1">
      <c r="D228" s="77"/>
      <c r="E228" s="78"/>
      <c r="F228" s="77"/>
      <c r="G228" s="79"/>
      <c r="H228" s="79"/>
      <c r="I228" s="79"/>
    </row>
    <row r="229" spans="4:9" s="76" customFormat="1">
      <c r="D229" s="77"/>
      <c r="E229" s="78"/>
      <c r="F229" s="77"/>
      <c r="G229" s="79"/>
      <c r="H229" s="79"/>
      <c r="I229" s="79"/>
    </row>
    <row r="230" spans="4:9" s="76" customFormat="1">
      <c r="D230" s="77"/>
      <c r="E230" s="78"/>
      <c r="F230" s="77"/>
      <c r="G230" s="79"/>
      <c r="H230" s="79"/>
      <c r="I230" s="79"/>
    </row>
    <row r="231" spans="4:9" s="76" customFormat="1">
      <c r="D231" s="77"/>
      <c r="E231" s="78"/>
      <c r="F231" s="77"/>
      <c r="G231" s="79"/>
      <c r="H231" s="79"/>
      <c r="I231" s="79"/>
    </row>
    <row r="232" spans="4:9" s="76" customFormat="1">
      <c r="D232" s="77"/>
      <c r="E232" s="78"/>
      <c r="F232" s="77"/>
      <c r="G232" s="79"/>
      <c r="H232" s="79"/>
      <c r="I232" s="79"/>
    </row>
    <row r="233" spans="4:9" s="76" customFormat="1">
      <c r="D233" s="77"/>
      <c r="E233" s="78"/>
      <c r="F233" s="77"/>
      <c r="G233" s="79"/>
      <c r="H233" s="79"/>
      <c r="I233" s="79"/>
    </row>
    <row r="234" spans="4:9" s="76" customFormat="1">
      <c r="D234" s="77"/>
      <c r="E234" s="78"/>
      <c r="F234" s="77"/>
      <c r="G234" s="79"/>
      <c r="H234" s="79"/>
      <c r="I234" s="79"/>
    </row>
    <row r="235" spans="4:9" s="76" customFormat="1">
      <c r="D235" s="77"/>
      <c r="E235" s="78"/>
      <c r="F235" s="77"/>
      <c r="G235" s="79"/>
      <c r="H235" s="79"/>
      <c r="I235" s="79"/>
    </row>
    <row r="236" spans="4:9" s="76" customFormat="1">
      <c r="D236" s="77"/>
      <c r="E236" s="78"/>
      <c r="F236" s="77"/>
      <c r="G236" s="79"/>
      <c r="H236" s="79"/>
      <c r="I236" s="79"/>
    </row>
    <row r="237" spans="4:9" s="76" customFormat="1">
      <c r="D237" s="77"/>
      <c r="E237" s="78"/>
      <c r="F237" s="77"/>
      <c r="G237" s="79"/>
      <c r="H237" s="79"/>
      <c r="I237" s="79"/>
    </row>
    <row r="238" spans="4:9" s="76" customFormat="1">
      <c r="D238" s="77"/>
      <c r="E238" s="78"/>
      <c r="F238" s="77"/>
      <c r="G238" s="79"/>
      <c r="H238" s="79"/>
      <c r="I238" s="79"/>
    </row>
    <row r="239" spans="4:9" s="76" customFormat="1">
      <c r="D239" s="77"/>
      <c r="E239" s="78"/>
      <c r="F239" s="77"/>
      <c r="G239" s="79"/>
      <c r="H239" s="79"/>
      <c r="I239" s="79"/>
    </row>
    <row r="240" spans="4:9" s="76" customFormat="1">
      <c r="D240" s="77"/>
      <c r="E240" s="78"/>
      <c r="F240" s="77"/>
      <c r="G240" s="79"/>
      <c r="H240" s="79"/>
      <c r="I240" s="79"/>
    </row>
    <row r="241" spans="4:9" s="76" customFormat="1">
      <c r="D241" s="77"/>
      <c r="E241" s="78"/>
      <c r="F241" s="77"/>
      <c r="G241" s="79"/>
      <c r="H241" s="79"/>
      <c r="I241" s="79"/>
    </row>
    <row r="242" spans="4:9" s="76" customFormat="1">
      <c r="D242" s="77"/>
      <c r="E242" s="78"/>
      <c r="F242" s="77"/>
      <c r="G242" s="79"/>
      <c r="H242" s="79"/>
      <c r="I242" s="79"/>
    </row>
    <row r="243" spans="4:9" s="76" customFormat="1">
      <c r="D243" s="77"/>
      <c r="E243" s="78"/>
      <c r="F243" s="77"/>
      <c r="G243" s="79"/>
      <c r="H243" s="79"/>
      <c r="I243" s="79"/>
    </row>
    <row r="244" spans="4:9" s="76" customFormat="1">
      <c r="D244" s="77"/>
      <c r="E244" s="78"/>
      <c r="F244" s="77"/>
      <c r="G244" s="79"/>
      <c r="H244" s="79"/>
      <c r="I244" s="79"/>
    </row>
    <row r="245" spans="4:9" s="76" customFormat="1">
      <c r="D245" s="77"/>
      <c r="E245" s="78"/>
      <c r="F245" s="77"/>
      <c r="G245" s="79"/>
      <c r="H245" s="79"/>
      <c r="I245" s="79"/>
    </row>
    <row r="246" spans="4:9" s="76" customFormat="1">
      <c r="D246" s="77"/>
      <c r="E246" s="78"/>
      <c r="F246" s="77"/>
      <c r="G246" s="79"/>
      <c r="H246" s="79"/>
      <c r="I246" s="79"/>
    </row>
    <row r="247" spans="4:9" s="76" customFormat="1">
      <c r="D247" s="77"/>
      <c r="E247" s="78"/>
      <c r="F247" s="77"/>
      <c r="G247" s="79"/>
      <c r="H247" s="79"/>
      <c r="I247" s="79"/>
    </row>
    <row r="248" spans="4:9" s="76" customFormat="1">
      <c r="D248" s="77"/>
      <c r="E248" s="78"/>
      <c r="F248" s="77"/>
      <c r="G248" s="79"/>
      <c r="H248" s="79"/>
      <c r="I248" s="79"/>
    </row>
    <row r="249" spans="4:9" s="76" customFormat="1">
      <c r="D249" s="77"/>
      <c r="E249" s="78"/>
      <c r="F249" s="77"/>
      <c r="G249" s="79"/>
      <c r="H249" s="79"/>
      <c r="I249" s="79"/>
    </row>
    <row r="250" spans="4:9" s="76" customFormat="1">
      <c r="D250" s="77"/>
      <c r="E250" s="78"/>
      <c r="F250" s="77"/>
      <c r="G250" s="79"/>
      <c r="H250" s="79"/>
      <c r="I250" s="79"/>
    </row>
    <row r="251" spans="4:9" s="76" customFormat="1">
      <c r="D251" s="77"/>
      <c r="E251" s="78"/>
      <c r="F251" s="77"/>
      <c r="G251" s="79"/>
      <c r="H251" s="79"/>
      <c r="I251" s="79"/>
    </row>
    <row r="252" spans="4:9" s="76" customFormat="1">
      <c r="D252" s="77"/>
      <c r="E252" s="78"/>
      <c r="F252" s="77"/>
      <c r="G252" s="79"/>
      <c r="H252" s="79"/>
      <c r="I252" s="79"/>
    </row>
    <row r="253" spans="4:9" s="76" customFormat="1">
      <c r="D253" s="77"/>
      <c r="E253" s="78"/>
      <c r="F253" s="77"/>
      <c r="G253" s="79"/>
      <c r="H253" s="79"/>
      <c r="I253" s="79"/>
    </row>
    <row r="254" spans="4:9" s="76" customFormat="1">
      <c r="D254" s="77"/>
      <c r="E254" s="78"/>
      <c r="F254" s="77"/>
      <c r="G254" s="79"/>
      <c r="H254" s="79"/>
      <c r="I254" s="79"/>
    </row>
  </sheetData>
  <sheetProtection password="DFB1" sheet="1" objects="1" scenarios="1"/>
  <pageMargins left="0.70866141732283472" right="0.70866141732283472" top="0.74803149606299213" bottom="0.74803149606299213" header="0.31496062992125984" footer="0.31496062992125984"/>
  <pageSetup paperSize="9" scale="59" orientation="landscape"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34"/>
      <c r="E4" s="35"/>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150" t="s">
        <v>340</v>
      </c>
      <c r="E7" s="59"/>
      <c r="F7" s="693"/>
      <c r="G7" s="694"/>
      <c r="H7" s="694"/>
      <c r="I7" s="694"/>
      <c r="J7" s="60"/>
      <c r="K7" s="33"/>
      <c r="M7" s="150"/>
      <c r="AB7" s="47"/>
      <c r="AC7" s="47"/>
      <c r="AD7" s="47"/>
      <c r="AG7" s="48"/>
      <c r="AH7" s="48"/>
    </row>
    <row r="8" spans="2:34" ht="12.75" customHeight="1">
      <c r="B8" s="29"/>
      <c r="C8" s="58"/>
      <c r="D8" s="150" t="s">
        <v>12</v>
      </c>
      <c r="E8" s="59"/>
      <c r="F8" s="693"/>
      <c r="G8" s="694"/>
      <c r="H8" s="694"/>
      <c r="I8" s="694"/>
      <c r="J8" s="60"/>
      <c r="K8" s="33"/>
      <c r="M8" s="150"/>
      <c r="AB8" s="47"/>
      <c r="AC8" s="47"/>
      <c r="AD8" s="47"/>
      <c r="AG8" s="48"/>
      <c r="AH8" s="48"/>
    </row>
    <row r="9" spans="2:34" ht="12.75" customHeight="1">
      <c r="B9" s="29"/>
      <c r="C9" s="58"/>
      <c r="D9" s="150" t="s">
        <v>54</v>
      </c>
      <c r="E9" s="59"/>
      <c r="F9" s="695"/>
      <c r="G9" s="694"/>
      <c r="H9" s="694"/>
      <c r="I9" s="694"/>
      <c r="J9" s="60"/>
      <c r="K9" s="33"/>
      <c r="M9" s="150"/>
      <c r="AB9" s="47"/>
      <c r="AC9" s="47"/>
      <c r="AD9" s="47"/>
      <c r="AG9" s="48"/>
      <c r="AH9" s="48"/>
    </row>
    <row r="10" spans="2:34" ht="12.75" customHeight="1">
      <c r="B10" s="29"/>
      <c r="C10" s="58"/>
      <c r="D10" s="150"/>
      <c r="E10" s="59"/>
      <c r="F10" s="694"/>
      <c r="G10" s="694"/>
      <c r="H10" s="694"/>
      <c r="I10" s="694"/>
      <c r="J10" s="60"/>
      <c r="K10" s="33"/>
      <c r="M10" s="150"/>
      <c r="AB10" s="47"/>
      <c r="AC10" s="47"/>
      <c r="AD10" s="47"/>
      <c r="AG10" s="48"/>
      <c r="AH10" s="48"/>
    </row>
    <row r="11" spans="2:34" ht="12.75" customHeight="1">
      <c r="B11" s="29"/>
      <c r="C11" s="58"/>
      <c r="D11" s="409" t="s">
        <v>7</v>
      </c>
      <c r="E11" s="61"/>
      <c r="F11" s="696"/>
      <c r="G11" s="696"/>
      <c r="H11" s="696"/>
      <c r="I11" s="696"/>
      <c r="J11" s="60"/>
      <c r="K11" s="33"/>
      <c r="M11" s="409"/>
      <c r="AB11" s="47"/>
      <c r="AC11" s="47"/>
      <c r="AD11" s="47"/>
      <c r="AG11" s="48"/>
      <c r="AH11" s="48"/>
    </row>
    <row r="12" spans="2:34" ht="12.75" customHeight="1">
      <c r="B12" s="29"/>
      <c r="C12" s="58"/>
      <c r="D12" s="409" t="s">
        <v>8</v>
      </c>
      <c r="E12" s="61"/>
      <c r="F12" s="696"/>
      <c r="G12" s="696"/>
      <c r="H12" s="696"/>
      <c r="I12" s="696"/>
      <c r="J12" s="60"/>
      <c r="K12" s="33"/>
      <c r="M12" s="409"/>
      <c r="AB12" s="47"/>
      <c r="AC12" s="47"/>
      <c r="AD12" s="47"/>
      <c r="AG12" s="48"/>
      <c r="AH12" s="48"/>
    </row>
    <row r="13" spans="2:34" ht="12.75" customHeight="1">
      <c r="B13" s="29"/>
      <c r="C13" s="58"/>
      <c r="D13" s="150" t="s">
        <v>9</v>
      </c>
      <c r="E13" s="62"/>
      <c r="F13" s="694"/>
      <c r="G13" s="694"/>
      <c r="H13" s="694"/>
      <c r="I13" s="694"/>
      <c r="J13" s="60"/>
      <c r="K13" s="33"/>
      <c r="M13" s="150"/>
      <c r="AB13" s="47"/>
      <c r="AC13" s="47"/>
      <c r="AD13" s="47"/>
      <c r="AG13" s="48"/>
      <c r="AH13" s="48"/>
    </row>
    <row r="14" spans="2:34" ht="12.75" customHeight="1">
      <c r="B14" s="29"/>
      <c r="C14" s="58"/>
      <c r="D14" s="150" t="s">
        <v>91</v>
      </c>
      <c r="E14" s="61"/>
      <c r="F14" s="696"/>
      <c r="G14" s="696"/>
      <c r="H14" s="696"/>
      <c r="I14" s="696"/>
      <c r="J14" s="60"/>
      <c r="K14" s="33"/>
      <c r="M14" s="150"/>
      <c r="AB14" s="47"/>
      <c r="AC14" s="47"/>
      <c r="AD14" s="47"/>
      <c r="AG14" s="48"/>
      <c r="AH14" s="48"/>
    </row>
    <row r="15" spans="2:34" ht="12.75" customHeight="1">
      <c r="B15" s="29"/>
      <c r="C15" s="58"/>
      <c r="D15" s="150" t="s">
        <v>92</v>
      </c>
      <c r="E15" s="61"/>
      <c r="F15" s="696"/>
      <c r="G15" s="696"/>
      <c r="H15" s="696"/>
      <c r="I15" s="696"/>
      <c r="J15" s="60"/>
      <c r="K15" s="33"/>
      <c r="M15" s="150"/>
      <c r="AB15" s="47"/>
      <c r="AC15" s="47"/>
      <c r="AD15" s="47"/>
      <c r="AG15" s="48"/>
      <c r="AH15" s="48"/>
    </row>
    <row r="16" spans="2:34" ht="12.75" customHeight="1">
      <c r="B16" s="29"/>
      <c r="C16" s="58"/>
      <c r="D16" s="150" t="s">
        <v>155</v>
      </c>
      <c r="E16" s="61"/>
      <c r="F16" s="696"/>
      <c r="G16" s="696"/>
      <c r="H16" s="696"/>
      <c r="I16" s="696"/>
      <c r="J16" s="60"/>
      <c r="K16" s="33"/>
      <c r="M16" s="150"/>
      <c r="AB16" s="47"/>
      <c r="AC16" s="47"/>
      <c r="AD16" s="47"/>
      <c r="AG16" s="48"/>
      <c r="AH16" s="48"/>
    </row>
    <row r="17" spans="2:34" ht="12.75" customHeight="1">
      <c r="B17" s="29"/>
      <c r="C17" s="58"/>
      <c r="D17" s="150" t="s">
        <v>142</v>
      </c>
      <c r="E17" s="61"/>
      <c r="F17" s="696"/>
      <c r="G17" s="696"/>
      <c r="H17" s="696"/>
      <c r="I17" s="696"/>
      <c r="J17" s="60"/>
      <c r="K17" s="33"/>
      <c r="M17" s="150"/>
      <c r="AB17" s="47"/>
      <c r="AC17" s="47"/>
      <c r="AD17" s="47"/>
      <c r="AG17" s="48"/>
      <c r="AH17" s="48"/>
    </row>
    <row r="18" spans="2:34" ht="12.75" customHeight="1">
      <c r="B18" s="29"/>
      <c r="C18" s="58"/>
      <c r="D18" s="150" t="s">
        <v>143</v>
      </c>
      <c r="E18" s="61"/>
      <c r="F18" s="696"/>
      <c r="G18" s="696"/>
      <c r="H18" s="696"/>
      <c r="I18" s="696"/>
      <c r="J18" s="60"/>
      <c r="K18" s="33"/>
      <c r="M18" s="150"/>
      <c r="AB18" s="47"/>
      <c r="AC18" s="47"/>
      <c r="AD18" s="47"/>
      <c r="AG18" s="48"/>
      <c r="AH18" s="48"/>
    </row>
    <row r="19" spans="2:34" ht="12.75" customHeight="1">
      <c r="B19" s="29"/>
      <c r="C19" s="58"/>
      <c r="D19" s="150" t="s">
        <v>144</v>
      </c>
      <c r="E19" s="61"/>
      <c r="F19" s="696"/>
      <c r="G19" s="696"/>
      <c r="H19" s="696"/>
      <c r="I19" s="696"/>
      <c r="J19" s="60"/>
      <c r="K19" s="33"/>
      <c r="M19" s="150"/>
      <c r="AB19" s="47"/>
      <c r="AC19" s="47"/>
      <c r="AD19" s="47"/>
      <c r="AG19" s="48"/>
      <c r="AH19" s="48"/>
    </row>
    <row r="20" spans="2:34" ht="12.75" customHeight="1">
      <c r="B20" s="29"/>
      <c r="C20" s="58"/>
      <c r="D20" s="150" t="s">
        <v>145</v>
      </c>
      <c r="E20" s="61"/>
      <c r="F20" s="696"/>
      <c r="G20" s="696"/>
      <c r="H20" s="696"/>
      <c r="I20" s="696"/>
      <c r="J20" s="60"/>
      <c r="K20" s="33"/>
      <c r="M20" s="150"/>
      <c r="AB20" s="47"/>
      <c r="AC20" s="47"/>
      <c r="AD20" s="47"/>
      <c r="AG20" s="48"/>
      <c r="AH20" s="48"/>
    </row>
    <row r="21" spans="2:34" ht="12.75" customHeight="1">
      <c r="B21" s="29"/>
      <c r="C21" s="58"/>
      <c r="D21" s="670" t="s">
        <v>146</v>
      </c>
      <c r="E21" s="61"/>
      <c r="F21" s="696"/>
      <c r="G21" s="696"/>
      <c r="H21" s="696"/>
      <c r="I21" s="696"/>
      <c r="J21" s="60"/>
      <c r="K21" s="33"/>
      <c r="M21" s="670"/>
      <c r="AB21" s="47"/>
      <c r="AC21" s="47"/>
      <c r="AD21" s="47"/>
      <c r="AG21" s="48"/>
      <c r="AH21" s="48"/>
    </row>
    <row r="22" spans="2:34" ht="12.75" customHeight="1">
      <c r="B22" s="29"/>
      <c r="C22" s="58"/>
      <c r="D22" s="670" t="s">
        <v>147</v>
      </c>
      <c r="E22" s="61"/>
      <c r="F22" s="696"/>
      <c r="G22" s="696"/>
      <c r="H22" s="696"/>
      <c r="I22" s="696"/>
      <c r="J22" s="60"/>
      <c r="K22" s="33"/>
      <c r="M22" s="670"/>
      <c r="AB22" s="47"/>
      <c r="AC22" s="47"/>
      <c r="AD22" s="47"/>
      <c r="AG22" s="48"/>
      <c r="AH22" s="48"/>
    </row>
    <row r="23" spans="2:34" ht="12.75" customHeight="1">
      <c r="B23" s="29"/>
      <c r="C23" s="58"/>
      <c r="D23" s="670" t="s">
        <v>168</v>
      </c>
      <c r="E23" s="61"/>
      <c r="F23" s="696"/>
      <c r="G23" s="696"/>
      <c r="H23" s="696"/>
      <c r="I23" s="696"/>
      <c r="J23" s="60"/>
      <c r="K23" s="33"/>
      <c r="M23" s="670"/>
      <c r="AB23" s="47"/>
      <c r="AC23" s="47"/>
      <c r="AD23" s="47"/>
      <c r="AG23" s="48"/>
      <c r="AH23" s="48"/>
    </row>
    <row r="24" spans="2:34" ht="12.75" customHeight="1">
      <c r="B24" s="29"/>
      <c r="C24" s="58"/>
      <c r="D24" s="670" t="s">
        <v>169</v>
      </c>
      <c r="E24" s="61"/>
      <c r="F24" s="696"/>
      <c r="G24" s="696"/>
      <c r="H24" s="696"/>
      <c r="I24" s="696"/>
      <c r="J24" s="60"/>
      <c r="K24" s="33"/>
      <c r="M24" s="670"/>
      <c r="AB24" s="47"/>
      <c r="AC24" s="47"/>
      <c r="AD24" s="47"/>
      <c r="AG24" s="48"/>
      <c r="AH24" s="48"/>
    </row>
    <row r="25" spans="2:34" ht="12.75" customHeight="1">
      <c r="B25" s="29"/>
      <c r="C25" s="58"/>
      <c r="D25" s="670" t="s">
        <v>148</v>
      </c>
      <c r="E25" s="61"/>
      <c r="F25" s="696"/>
      <c r="G25" s="696"/>
      <c r="H25" s="696"/>
      <c r="I25" s="696"/>
      <c r="J25" s="60"/>
      <c r="K25" s="33"/>
      <c r="M25" s="670"/>
      <c r="AB25" s="47"/>
      <c r="AC25" s="47"/>
      <c r="AD25" s="47"/>
      <c r="AG25" s="48"/>
      <c r="AH25" s="48"/>
    </row>
    <row r="26" spans="2:34" ht="12.75" customHeight="1">
      <c r="B26" s="29"/>
      <c r="C26" s="58"/>
      <c r="D26" s="670" t="s">
        <v>341</v>
      </c>
      <c r="E26" s="61"/>
      <c r="F26" s="696"/>
      <c r="G26" s="696"/>
      <c r="H26" s="696"/>
      <c r="I26" s="696"/>
      <c r="J26" s="60"/>
      <c r="K26" s="33"/>
      <c r="M26" s="670"/>
      <c r="AB26" s="47"/>
      <c r="AC26" s="47"/>
      <c r="AD26" s="47"/>
      <c r="AG26" s="48"/>
      <c r="AH26" s="48"/>
    </row>
    <row r="27" spans="2:34" ht="12.75" customHeight="1">
      <c r="B27" s="29"/>
      <c r="C27" s="58"/>
      <c r="D27" s="670" t="s">
        <v>342</v>
      </c>
      <c r="E27" s="61"/>
      <c r="F27" s="696"/>
      <c r="G27" s="696"/>
      <c r="H27" s="696"/>
      <c r="I27" s="696"/>
      <c r="J27" s="60"/>
      <c r="K27" s="33"/>
      <c r="M27" s="670"/>
      <c r="AB27" s="47"/>
      <c r="AC27" s="47"/>
      <c r="AD27" s="47"/>
      <c r="AG27" s="48"/>
      <c r="AH27" s="48"/>
    </row>
    <row r="28" spans="2:34" ht="12.75" customHeight="1">
      <c r="B28" s="29"/>
      <c r="C28" s="58"/>
      <c r="D28" s="670" t="s">
        <v>343</v>
      </c>
      <c r="E28" s="61"/>
      <c r="F28" s="696"/>
      <c r="G28" s="696"/>
      <c r="H28" s="696"/>
      <c r="I28" s="696"/>
      <c r="J28" s="60"/>
      <c r="K28" s="33"/>
      <c r="M28" s="670"/>
      <c r="AB28" s="47"/>
      <c r="AC28" s="47"/>
      <c r="AD28" s="47"/>
      <c r="AG28" s="48"/>
      <c r="AH28" s="48"/>
    </row>
    <row r="29" spans="2:34" ht="12.75" customHeight="1">
      <c r="B29" s="29"/>
      <c r="C29" s="58"/>
      <c r="D29" s="150"/>
      <c r="E29" s="61"/>
      <c r="F29" s="696"/>
      <c r="G29" s="696"/>
      <c r="H29" s="696"/>
      <c r="I29" s="696"/>
      <c r="J29" s="60"/>
      <c r="K29" s="33"/>
      <c r="M29" s="150"/>
      <c r="AB29" s="47"/>
      <c r="AC29" s="47"/>
      <c r="AD29" s="47"/>
      <c r="AG29" s="48"/>
      <c r="AH29" s="48"/>
    </row>
    <row r="30" spans="2:34" ht="12.75" customHeight="1">
      <c r="B30" s="29"/>
      <c r="C30" s="58"/>
      <c r="D30" s="409" t="s">
        <v>100</v>
      </c>
      <c r="E30" s="62"/>
      <c r="F30" s="697"/>
      <c r="G30" s="697"/>
      <c r="H30" s="697"/>
      <c r="I30" s="697"/>
      <c r="J30" s="60"/>
      <c r="K30" s="33"/>
      <c r="M30" s="409"/>
      <c r="AB30" s="47"/>
      <c r="AC30" s="47"/>
      <c r="AD30" s="47"/>
      <c r="AG30" s="48"/>
      <c r="AH30" s="48"/>
    </row>
    <row r="31" spans="2:34" ht="12.75" customHeight="1">
      <c r="B31" s="29"/>
      <c r="C31" s="58"/>
      <c r="D31" s="409" t="s">
        <v>101</v>
      </c>
      <c r="E31" s="62"/>
      <c r="F31" s="697"/>
      <c r="G31" s="697"/>
      <c r="H31" s="697"/>
      <c r="I31" s="697"/>
      <c r="J31" s="60"/>
      <c r="K31" s="33"/>
      <c r="M31" s="409"/>
      <c r="AB31" s="47"/>
      <c r="AC31" s="47"/>
      <c r="AD31" s="47"/>
      <c r="AG31" s="48"/>
      <c r="AH31" s="48"/>
    </row>
    <row r="32" spans="2:34" ht="12.75" customHeight="1">
      <c r="B32" s="29"/>
      <c r="C32" s="58"/>
      <c r="D32" s="409" t="s">
        <v>102</v>
      </c>
      <c r="E32" s="62"/>
      <c r="F32" s="697"/>
      <c r="G32" s="697"/>
      <c r="H32" s="697"/>
      <c r="I32" s="697"/>
      <c r="J32" s="60"/>
      <c r="K32" s="33"/>
      <c r="M32" s="409"/>
      <c r="AB32" s="47"/>
      <c r="AC32" s="47"/>
      <c r="AD32" s="47"/>
      <c r="AG32" s="48"/>
      <c r="AH32" s="48"/>
    </row>
    <row r="33" spans="2:34" ht="12.75" customHeight="1">
      <c r="B33" s="29"/>
      <c r="C33" s="58"/>
      <c r="D33" s="409" t="s">
        <v>103</v>
      </c>
      <c r="E33" s="62"/>
      <c r="F33" s="697"/>
      <c r="G33" s="697"/>
      <c r="H33" s="697"/>
      <c r="I33" s="697"/>
      <c r="J33" s="60"/>
      <c r="K33" s="33"/>
      <c r="M33" s="409"/>
      <c r="AB33" s="47"/>
      <c r="AC33" s="47"/>
      <c r="AD33" s="47"/>
      <c r="AG33" s="48"/>
      <c r="AH33" s="48"/>
    </row>
    <row r="34" spans="2:34" ht="12.75" customHeight="1">
      <c r="B34" s="29"/>
      <c r="C34" s="58"/>
      <c r="D34" s="409" t="s">
        <v>104</v>
      </c>
      <c r="E34" s="62"/>
      <c r="F34" s="697"/>
      <c r="G34" s="697"/>
      <c r="H34" s="697"/>
      <c r="I34" s="697"/>
      <c r="J34" s="60"/>
      <c r="K34" s="33"/>
      <c r="M34" s="409"/>
      <c r="AB34" s="47"/>
      <c r="AC34" s="47"/>
      <c r="AD34" s="47"/>
      <c r="AG34" s="48"/>
      <c r="AH34" s="48"/>
    </row>
    <row r="35" spans="2:34" ht="12.75" customHeight="1">
      <c r="B35" s="29"/>
      <c r="C35" s="58"/>
      <c r="D35" s="409" t="s">
        <v>105</v>
      </c>
      <c r="E35" s="62"/>
      <c r="F35" s="697"/>
      <c r="G35" s="697"/>
      <c r="H35" s="697"/>
      <c r="I35" s="697"/>
      <c r="J35" s="60"/>
      <c r="K35" s="33"/>
      <c r="M35" s="409"/>
      <c r="AB35" s="47"/>
      <c r="AC35" s="47"/>
      <c r="AD35" s="47"/>
      <c r="AG35" s="48"/>
      <c r="AH35" s="48"/>
    </row>
    <row r="36" spans="2:34" ht="12.75" customHeight="1">
      <c r="B36" s="29"/>
      <c r="C36" s="58"/>
      <c r="D36" s="409" t="s">
        <v>152</v>
      </c>
      <c r="E36" s="62"/>
      <c r="F36" s="697"/>
      <c r="G36" s="697"/>
      <c r="H36" s="697"/>
      <c r="I36" s="697"/>
      <c r="J36" s="60"/>
      <c r="K36" s="33"/>
      <c r="M36" s="409"/>
      <c r="AB36" s="47"/>
      <c r="AC36" s="47"/>
      <c r="AD36" s="47"/>
      <c r="AG36" s="48"/>
      <c r="AH36" s="48"/>
    </row>
    <row r="37" spans="2:34" ht="12.75" customHeight="1">
      <c r="B37" s="29"/>
      <c r="C37" s="58"/>
      <c r="D37" s="409" t="s">
        <v>153</v>
      </c>
      <c r="E37" s="62"/>
      <c r="F37" s="697"/>
      <c r="G37" s="697"/>
      <c r="H37" s="697"/>
      <c r="I37" s="697"/>
      <c r="J37" s="60"/>
      <c r="K37" s="33"/>
      <c r="M37" s="409"/>
      <c r="AB37" s="47"/>
      <c r="AC37" s="47"/>
      <c r="AD37" s="47"/>
      <c r="AG37" s="48"/>
      <c r="AH37" s="48"/>
    </row>
    <row r="38" spans="2:34" ht="12.75" customHeight="1">
      <c r="B38" s="29"/>
      <c r="C38" s="58"/>
      <c r="D38" s="409" t="s">
        <v>154</v>
      </c>
      <c r="E38" s="62"/>
      <c r="F38" s="697"/>
      <c r="G38" s="697"/>
      <c r="H38" s="697"/>
      <c r="I38" s="697"/>
      <c r="J38" s="60"/>
      <c r="K38" s="33"/>
      <c r="M38" s="409"/>
      <c r="AB38" s="47"/>
      <c r="AC38" s="47"/>
      <c r="AD38" s="47"/>
      <c r="AG38" s="48"/>
      <c r="AH38" s="48"/>
    </row>
    <row r="39" spans="2:34" ht="12.75" customHeight="1">
      <c r="B39" s="29"/>
      <c r="C39" s="58"/>
      <c r="D39" s="409" t="s">
        <v>106</v>
      </c>
      <c r="E39" s="62"/>
      <c r="F39" s="698"/>
      <c r="G39" s="698"/>
      <c r="H39" s="698"/>
      <c r="I39" s="698"/>
      <c r="J39" s="60"/>
      <c r="K39" s="33"/>
      <c r="M39" s="409"/>
      <c r="AB39" s="47"/>
      <c r="AC39" s="47"/>
      <c r="AD39" s="47"/>
      <c r="AG39" s="48"/>
      <c r="AH39" s="48"/>
    </row>
    <row r="40" spans="2:34" ht="12.75" customHeight="1">
      <c r="B40" s="29"/>
      <c r="C40" s="58"/>
      <c r="D40" s="150"/>
      <c r="E40" s="59"/>
      <c r="F40" s="694"/>
      <c r="G40" s="694"/>
      <c r="H40" s="694"/>
      <c r="I40" s="694"/>
      <c r="J40" s="60"/>
      <c r="K40" s="33"/>
      <c r="M40" s="150"/>
      <c r="AB40" s="47"/>
      <c r="AC40" s="47"/>
      <c r="AD40" s="47"/>
      <c r="AG40" s="48"/>
      <c r="AH40" s="48"/>
    </row>
    <row r="41" spans="2:34" ht="12.75" customHeight="1">
      <c r="B41" s="29"/>
      <c r="C41" s="58"/>
      <c r="D41" s="150" t="s">
        <v>13</v>
      </c>
      <c r="E41" s="59"/>
      <c r="F41" s="699"/>
      <c r="G41" s="699"/>
      <c r="H41" s="699"/>
      <c r="I41" s="699"/>
      <c r="J41" s="60"/>
      <c r="K41" s="33"/>
      <c r="M41" s="150"/>
      <c r="AB41" s="47"/>
      <c r="AC41" s="47"/>
      <c r="AD41" s="47"/>
      <c r="AG41" s="48"/>
      <c r="AH41" s="48"/>
    </row>
    <row r="42" spans="2:34" ht="12.75" customHeight="1">
      <c r="B42" s="29"/>
      <c r="C42" s="58"/>
      <c r="D42" s="150" t="s">
        <v>14</v>
      </c>
      <c r="E42" s="59"/>
      <c r="F42" s="699"/>
      <c r="G42" s="699"/>
      <c r="H42" s="699"/>
      <c r="I42" s="699"/>
      <c r="J42" s="60"/>
      <c r="K42" s="33"/>
      <c r="M42" s="150"/>
      <c r="AB42" s="47"/>
      <c r="AC42" s="47"/>
      <c r="AD42" s="47"/>
      <c r="AG42" s="48"/>
      <c r="AH42" s="48"/>
    </row>
    <row r="43" spans="2:34" ht="12.75" customHeight="1">
      <c r="B43" s="29"/>
      <c r="C43" s="58"/>
      <c r="D43" s="150" t="s">
        <v>15</v>
      </c>
      <c r="E43" s="59"/>
      <c r="F43" s="699"/>
      <c r="G43" s="699"/>
      <c r="H43" s="699"/>
      <c r="I43" s="699"/>
      <c r="J43" s="60"/>
      <c r="K43" s="33"/>
      <c r="M43" s="150"/>
      <c r="AB43" s="47"/>
      <c r="AC43" s="47"/>
      <c r="AD43" s="47"/>
      <c r="AG43" s="48"/>
      <c r="AH43" s="48"/>
    </row>
    <row r="44" spans="2:34" ht="12.75" customHeight="1">
      <c r="B44" s="29"/>
      <c r="C44" s="58"/>
      <c r="D44" s="150" t="s">
        <v>16</v>
      </c>
      <c r="E44" s="59"/>
      <c r="F44" s="699"/>
      <c r="G44" s="699"/>
      <c r="H44" s="699"/>
      <c r="I44" s="699"/>
      <c r="J44" s="60"/>
      <c r="K44" s="33"/>
      <c r="M44" s="150"/>
      <c r="AB44" s="47"/>
      <c r="AC44" s="47"/>
      <c r="AD44" s="47"/>
      <c r="AG44" s="48"/>
      <c r="AH44" s="48"/>
    </row>
    <row r="45" spans="2:34" ht="12.75" customHeight="1">
      <c r="B45" s="29"/>
      <c r="C45" s="58"/>
      <c r="D45" s="150" t="s">
        <v>17</v>
      </c>
      <c r="E45" s="59"/>
      <c r="F45" s="699"/>
      <c r="G45" s="699"/>
      <c r="H45" s="699"/>
      <c r="I45" s="699"/>
      <c r="J45" s="60"/>
      <c r="K45" s="33"/>
      <c r="M45" s="150"/>
      <c r="AB45" s="47"/>
      <c r="AC45" s="47"/>
      <c r="AD45" s="47"/>
      <c r="AG45" s="48"/>
      <c r="AH45" s="48"/>
    </row>
    <row r="46" spans="2:34" ht="12.75" customHeight="1">
      <c r="B46" s="29"/>
      <c r="C46" s="58"/>
      <c r="D46" s="150" t="s">
        <v>18</v>
      </c>
      <c r="E46" s="59"/>
      <c r="F46" s="699"/>
      <c r="G46" s="699"/>
      <c r="H46" s="699"/>
      <c r="I46" s="699"/>
      <c r="J46" s="60"/>
      <c r="K46" s="33"/>
      <c r="M46" s="150"/>
      <c r="AB46" s="47"/>
      <c r="AC46" s="47"/>
      <c r="AD46" s="47"/>
      <c r="AG46" s="48"/>
      <c r="AH46" s="48"/>
    </row>
    <row r="47" spans="2:34" ht="12.75" customHeight="1">
      <c r="B47" s="29"/>
      <c r="C47" s="58"/>
      <c r="D47" s="150" t="s">
        <v>19</v>
      </c>
      <c r="E47" s="59"/>
      <c r="F47" s="699"/>
      <c r="G47" s="699"/>
      <c r="H47" s="699"/>
      <c r="I47" s="699"/>
      <c r="J47" s="60"/>
      <c r="K47" s="33"/>
      <c r="M47" s="150"/>
      <c r="AB47" s="47"/>
      <c r="AC47" s="47"/>
      <c r="AD47" s="47"/>
      <c r="AG47" s="48"/>
      <c r="AH47" s="48"/>
    </row>
    <row r="48" spans="2:34" ht="12.75" customHeight="1">
      <c r="B48" s="29"/>
      <c r="C48" s="58"/>
      <c r="D48" s="150" t="s">
        <v>20</v>
      </c>
      <c r="E48" s="59"/>
      <c r="F48" s="699"/>
      <c r="G48" s="699"/>
      <c r="H48" s="699"/>
      <c r="I48" s="699"/>
      <c r="J48" s="60"/>
      <c r="K48" s="33"/>
      <c r="M48" s="150"/>
      <c r="AB48" s="47"/>
      <c r="AC48" s="47"/>
      <c r="AD48" s="47"/>
      <c r="AG48" s="48"/>
      <c r="AH48" s="48"/>
    </row>
    <row r="49" spans="2:34" ht="12.75" customHeight="1">
      <c r="B49" s="29"/>
      <c r="C49" s="58"/>
      <c r="D49" s="150" t="s">
        <v>21</v>
      </c>
      <c r="E49" s="59"/>
      <c r="F49" s="699"/>
      <c r="G49" s="699"/>
      <c r="H49" s="699"/>
      <c r="I49" s="699"/>
      <c r="J49" s="60"/>
      <c r="K49" s="33"/>
      <c r="M49" s="150"/>
      <c r="AB49" s="47"/>
      <c r="AC49" s="47"/>
      <c r="AD49" s="47"/>
      <c r="AG49" s="48"/>
      <c r="AH49" s="48"/>
    </row>
    <row r="50" spans="2:34" ht="12.75" customHeight="1">
      <c r="B50" s="29"/>
      <c r="C50" s="58"/>
      <c r="D50" s="150" t="s">
        <v>22</v>
      </c>
      <c r="E50" s="59"/>
      <c r="F50" s="699"/>
      <c r="G50" s="699"/>
      <c r="H50" s="699"/>
      <c r="I50" s="699"/>
      <c r="J50" s="60"/>
      <c r="K50" s="33"/>
      <c r="M50" s="150"/>
      <c r="AB50" s="47"/>
      <c r="AC50" s="47"/>
      <c r="AD50" s="47"/>
      <c r="AG50" s="48"/>
      <c r="AH50" s="48"/>
    </row>
    <row r="51" spans="2:34" ht="12.75" customHeight="1">
      <c r="B51" s="29"/>
      <c r="C51" s="58"/>
      <c r="D51" s="150" t="s">
        <v>23</v>
      </c>
      <c r="E51" s="59"/>
      <c r="F51" s="699"/>
      <c r="G51" s="699"/>
      <c r="H51" s="699"/>
      <c r="I51" s="699"/>
      <c r="J51" s="60"/>
      <c r="K51" s="33"/>
      <c r="M51" s="150"/>
    </row>
    <row r="52" spans="2:34" ht="12.75" customHeight="1">
      <c r="B52" s="29"/>
      <c r="C52" s="58"/>
      <c r="D52" s="150" t="s">
        <v>24</v>
      </c>
      <c r="E52" s="59"/>
      <c r="F52" s="699"/>
      <c r="G52" s="699"/>
      <c r="H52" s="699"/>
      <c r="I52" s="699"/>
      <c r="J52" s="60"/>
      <c r="K52" s="33"/>
      <c r="M52" s="150"/>
      <c r="AB52" s="47"/>
      <c r="AC52" s="47"/>
      <c r="AD52" s="47"/>
      <c r="AG52" s="48"/>
      <c r="AH52" s="48"/>
    </row>
    <row r="53" spans="2:34" ht="12.75" customHeight="1">
      <c r="B53" s="29"/>
      <c r="C53" s="58"/>
      <c r="D53" s="150" t="s">
        <v>25</v>
      </c>
      <c r="E53" s="59"/>
      <c r="F53" s="699"/>
      <c r="G53" s="699"/>
      <c r="H53" s="699"/>
      <c r="I53" s="699"/>
      <c r="J53" s="60"/>
      <c r="K53" s="33"/>
      <c r="M53" s="150"/>
      <c r="AB53" s="47"/>
      <c r="AC53" s="47"/>
      <c r="AD53" s="47"/>
      <c r="AG53" s="48"/>
      <c r="AH53" s="48"/>
    </row>
    <row r="54" spans="2:34" ht="12.75" customHeight="1">
      <c r="B54" s="29"/>
      <c r="C54" s="58"/>
      <c r="D54" s="150" t="s">
        <v>26</v>
      </c>
      <c r="E54" s="59"/>
      <c r="F54" s="699"/>
      <c r="G54" s="699"/>
      <c r="H54" s="699"/>
      <c r="I54" s="699"/>
      <c r="J54" s="60"/>
      <c r="K54" s="33"/>
      <c r="M54" s="150"/>
      <c r="AB54" s="47"/>
      <c r="AC54" s="47"/>
      <c r="AD54" s="47"/>
      <c r="AG54" s="48"/>
      <c r="AH54" s="48"/>
    </row>
    <row r="55" spans="2:34" ht="12.75" customHeight="1">
      <c r="B55" s="29"/>
      <c r="C55" s="58"/>
      <c r="D55" s="150" t="s">
        <v>27</v>
      </c>
      <c r="E55" s="59"/>
      <c r="F55" s="699"/>
      <c r="G55" s="699"/>
      <c r="H55" s="699"/>
      <c r="I55" s="699"/>
      <c r="J55" s="60"/>
      <c r="K55" s="33"/>
      <c r="M55" s="150"/>
    </row>
    <row r="56" spans="2:34" ht="12.75" customHeight="1">
      <c r="B56" s="29"/>
      <c r="C56" s="58"/>
      <c r="D56" s="150" t="s">
        <v>28</v>
      </c>
      <c r="E56" s="59"/>
      <c r="F56" s="699"/>
      <c r="G56" s="699"/>
      <c r="H56" s="699"/>
      <c r="I56" s="699"/>
      <c r="J56" s="60"/>
      <c r="K56" s="33"/>
      <c r="M56" s="150"/>
    </row>
    <row r="57" spans="2:34" ht="12.75" customHeight="1">
      <c r="B57" s="29"/>
      <c r="C57" s="58"/>
      <c r="D57" s="150" t="s">
        <v>29</v>
      </c>
      <c r="E57" s="59"/>
      <c r="F57" s="699"/>
      <c r="G57" s="699"/>
      <c r="H57" s="699"/>
      <c r="I57" s="699"/>
      <c r="J57" s="60"/>
      <c r="K57" s="33"/>
      <c r="M57" s="150"/>
    </row>
    <row r="58" spans="2:34" ht="12.75" customHeight="1">
      <c r="B58" s="29"/>
      <c r="C58" s="58"/>
      <c r="D58" s="150">
        <v>1</v>
      </c>
      <c r="E58" s="59"/>
      <c r="F58" s="699"/>
      <c r="G58" s="699"/>
      <c r="H58" s="699"/>
      <c r="I58" s="699"/>
      <c r="J58" s="60"/>
      <c r="K58" s="33"/>
      <c r="M58" s="150"/>
    </row>
    <row r="59" spans="2:34" ht="12.75" customHeight="1">
      <c r="B59" s="29"/>
      <c r="C59" s="58"/>
      <c r="D59" s="150">
        <v>2</v>
      </c>
      <c r="E59" s="59"/>
      <c r="F59" s="699"/>
      <c r="G59" s="699"/>
      <c r="H59" s="699"/>
      <c r="I59" s="699"/>
      <c r="J59" s="60"/>
      <c r="K59" s="33"/>
      <c r="M59" s="150"/>
    </row>
    <row r="60" spans="2:34" ht="12.75" customHeight="1">
      <c r="B60" s="29"/>
      <c r="C60" s="58"/>
      <c r="D60" s="150">
        <v>3</v>
      </c>
      <c r="E60" s="59"/>
      <c r="F60" s="699"/>
      <c r="G60" s="699"/>
      <c r="H60" s="699"/>
      <c r="I60" s="699"/>
      <c r="J60" s="60"/>
      <c r="K60" s="33"/>
      <c r="M60" s="150"/>
    </row>
    <row r="61" spans="2:34" ht="12.75" customHeight="1">
      <c r="B61" s="29"/>
      <c r="C61" s="58"/>
      <c r="D61" s="150">
        <v>4</v>
      </c>
      <c r="E61" s="59"/>
      <c r="F61" s="699"/>
      <c r="G61" s="699"/>
      <c r="H61" s="699"/>
      <c r="I61" s="699"/>
      <c r="J61" s="60"/>
      <c r="K61" s="33"/>
      <c r="M61" s="150"/>
    </row>
    <row r="62" spans="2:34" ht="12.75" customHeight="1">
      <c r="B62" s="29"/>
      <c r="C62" s="58"/>
      <c r="D62" s="150">
        <v>5</v>
      </c>
      <c r="E62" s="59"/>
      <c r="F62" s="699"/>
      <c r="G62" s="699"/>
      <c r="H62" s="699"/>
      <c r="I62" s="699"/>
      <c r="J62" s="60"/>
      <c r="K62" s="33"/>
      <c r="M62" s="150"/>
    </row>
    <row r="63" spans="2:34" ht="12.75" customHeight="1">
      <c r="B63" s="29"/>
      <c r="C63" s="58"/>
      <c r="D63" s="150">
        <v>6</v>
      </c>
      <c r="E63" s="59"/>
      <c r="F63" s="699"/>
      <c r="G63" s="699"/>
      <c r="H63" s="699"/>
      <c r="I63" s="699"/>
      <c r="J63" s="60"/>
      <c r="K63" s="33"/>
      <c r="M63" s="150"/>
    </row>
    <row r="64" spans="2:34" ht="12.75" customHeight="1">
      <c r="B64" s="29"/>
      <c r="C64" s="58"/>
      <c r="D64" s="150">
        <v>7</v>
      </c>
      <c r="E64" s="59"/>
      <c r="F64" s="699"/>
      <c r="G64" s="699"/>
      <c r="H64" s="699"/>
      <c r="I64" s="699"/>
      <c r="J64" s="60"/>
      <c r="K64" s="33"/>
      <c r="M64" s="150"/>
    </row>
    <row r="65" spans="2:13" ht="12.75" customHeight="1">
      <c r="B65" s="29"/>
      <c r="C65" s="58"/>
      <c r="D65" s="150">
        <v>8</v>
      </c>
      <c r="E65" s="59"/>
      <c r="F65" s="699"/>
      <c r="G65" s="699"/>
      <c r="H65" s="699"/>
      <c r="I65" s="699"/>
      <c r="J65" s="60"/>
      <c r="K65" s="33"/>
      <c r="M65" s="150"/>
    </row>
    <row r="66" spans="2:13" ht="12.75" customHeight="1">
      <c r="B66" s="29"/>
      <c r="C66" s="58"/>
      <c r="D66" s="150">
        <v>9</v>
      </c>
      <c r="E66" s="59"/>
      <c r="F66" s="699"/>
      <c r="G66" s="699"/>
      <c r="H66" s="699"/>
      <c r="I66" s="699"/>
      <c r="J66" s="60"/>
      <c r="K66" s="33"/>
      <c r="M66" s="150"/>
    </row>
    <row r="67" spans="2:13" ht="12.75" customHeight="1">
      <c r="B67" s="29"/>
      <c r="C67" s="58"/>
      <c r="D67" s="150">
        <v>10</v>
      </c>
      <c r="E67" s="59"/>
      <c r="F67" s="699"/>
      <c r="G67" s="699"/>
      <c r="H67" s="699"/>
      <c r="I67" s="699"/>
      <c r="J67" s="60"/>
      <c r="K67" s="33"/>
      <c r="M67" s="150"/>
    </row>
    <row r="68" spans="2:13" ht="12.75" customHeight="1">
      <c r="B68" s="29"/>
      <c r="C68" s="58"/>
      <c r="D68" s="150">
        <v>11</v>
      </c>
      <c r="E68" s="59"/>
      <c r="F68" s="699"/>
      <c r="G68" s="699"/>
      <c r="H68" s="699"/>
      <c r="I68" s="699"/>
      <c r="J68" s="60"/>
      <c r="K68" s="33"/>
      <c r="M68" s="150"/>
    </row>
    <row r="69" spans="2:13" ht="12.75" customHeight="1">
      <c r="B69" s="29"/>
      <c r="C69" s="58"/>
      <c r="D69" s="150">
        <v>12</v>
      </c>
      <c r="E69" s="59"/>
      <c r="F69" s="699"/>
      <c r="G69" s="699"/>
      <c r="H69" s="699"/>
      <c r="I69" s="699"/>
      <c r="J69" s="60"/>
      <c r="K69" s="33"/>
      <c r="M69" s="150"/>
    </row>
    <row r="70" spans="2:13" ht="12.75" customHeight="1">
      <c r="B70" s="29"/>
      <c r="C70" s="58"/>
      <c r="D70" s="150">
        <v>13</v>
      </c>
      <c r="E70" s="59"/>
      <c r="F70" s="699"/>
      <c r="G70" s="699"/>
      <c r="H70" s="699"/>
      <c r="I70" s="699"/>
      <c r="J70" s="60"/>
      <c r="K70" s="33"/>
      <c r="M70" s="150"/>
    </row>
    <row r="71" spans="2:13" ht="12.75" customHeight="1">
      <c r="B71" s="29"/>
      <c r="C71" s="58"/>
      <c r="D71" s="150">
        <v>14</v>
      </c>
      <c r="E71" s="59"/>
      <c r="F71" s="699"/>
      <c r="G71" s="699"/>
      <c r="H71" s="699"/>
      <c r="I71" s="699"/>
      <c r="J71" s="60"/>
      <c r="K71" s="33"/>
      <c r="M71" s="150"/>
    </row>
    <row r="72" spans="2:13" ht="12.75" customHeight="1">
      <c r="B72" s="29"/>
      <c r="C72" s="58"/>
      <c r="D72" s="150">
        <v>15</v>
      </c>
      <c r="E72" s="59"/>
      <c r="F72" s="699"/>
      <c r="G72" s="699"/>
      <c r="H72" s="699"/>
      <c r="I72" s="699"/>
      <c r="J72" s="60"/>
      <c r="K72" s="33"/>
      <c r="M72" s="150"/>
    </row>
    <row r="73" spans="2:13" ht="12.75" customHeight="1">
      <c r="B73" s="29"/>
      <c r="C73" s="58"/>
      <c r="D73" s="150">
        <v>16</v>
      </c>
      <c r="E73" s="59"/>
      <c r="F73" s="699"/>
      <c r="G73" s="699"/>
      <c r="H73" s="699"/>
      <c r="I73" s="699"/>
      <c r="J73" s="60"/>
      <c r="K73" s="33"/>
      <c r="M73" s="150"/>
    </row>
    <row r="74" spans="2:13" ht="12.75" customHeight="1">
      <c r="B74" s="29"/>
      <c r="C74" s="58"/>
      <c r="D74" s="150" t="s">
        <v>30</v>
      </c>
      <c r="E74" s="59"/>
      <c r="F74" s="699"/>
      <c r="G74" s="699"/>
      <c r="H74" s="699"/>
      <c r="I74" s="699"/>
      <c r="J74" s="60"/>
      <c r="K74" s="33"/>
      <c r="M74" s="150"/>
    </row>
    <row r="75" spans="2:13" ht="12.75" customHeight="1">
      <c r="B75" s="29"/>
      <c r="C75" s="58"/>
      <c r="D75" s="150" t="s">
        <v>31</v>
      </c>
      <c r="E75" s="59"/>
      <c r="F75" s="699"/>
      <c r="G75" s="699"/>
      <c r="H75" s="699"/>
      <c r="I75" s="699"/>
      <c r="J75" s="60"/>
      <c r="K75" s="33"/>
      <c r="M75" s="150"/>
    </row>
    <row r="76" spans="2:13" ht="12.75" customHeight="1">
      <c r="B76" s="29"/>
      <c r="C76" s="58"/>
      <c r="D76" s="150"/>
      <c r="E76" s="59"/>
      <c r="F76" s="694"/>
      <c r="G76" s="694"/>
      <c r="H76" s="694"/>
      <c r="I76" s="694"/>
      <c r="J76" s="60"/>
      <c r="K76" s="33"/>
      <c r="M76" s="150"/>
    </row>
    <row r="77" spans="2:13" ht="12.75" customHeight="1">
      <c r="B77" s="29"/>
      <c r="C77" s="58"/>
      <c r="D77" s="150" t="s">
        <v>5</v>
      </c>
      <c r="E77" s="59"/>
      <c r="F77" s="698"/>
      <c r="G77" s="698"/>
      <c r="H77" s="698"/>
      <c r="I77" s="698"/>
      <c r="J77" s="60"/>
      <c r="K77" s="33"/>
      <c r="M77" s="150"/>
    </row>
    <row r="78" spans="2:13" ht="12.75" customHeight="1">
      <c r="B78" s="29"/>
      <c r="C78" s="58"/>
      <c r="D78" s="150" t="s">
        <v>224</v>
      </c>
      <c r="E78" s="59"/>
      <c r="F78" s="700"/>
      <c r="G78" s="700"/>
      <c r="H78" s="700"/>
      <c r="I78" s="700"/>
      <c r="J78" s="60"/>
      <c r="K78" s="33"/>
      <c r="M78" s="150"/>
    </row>
    <row r="79" spans="2:13" ht="12.75" customHeight="1">
      <c r="B79" s="29"/>
      <c r="C79" s="58"/>
      <c r="D79" s="150" t="s">
        <v>40</v>
      </c>
      <c r="E79" s="59"/>
      <c r="F79" s="700"/>
      <c r="G79" s="700"/>
      <c r="H79" s="700"/>
      <c r="I79" s="700"/>
      <c r="J79" s="60"/>
      <c r="K79" s="33"/>
      <c r="M79" s="150"/>
    </row>
    <row r="80" spans="2:13" ht="12.75" customHeight="1">
      <c r="B80" s="29"/>
      <c r="C80" s="58"/>
      <c r="D80" s="150" t="s">
        <v>41</v>
      </c>
      <c r="E80" s="59"/>
      <c r="F80" s="698"/>
      <c r="G80" s="698"/>
      <c r="H80" s="698"/>
      <c r="I80" s="698"/>
      <c r="J80" s="60"/>
      <c r="K80" s="33"/>
      <c r="M80" s="150"/>
    </row>
    <row r="81" spans="2:13" ht="12.75" customHeight="1">
      <c r="B81" s="29"/>
      <c r="C81" s="58"/>
      <c r="D81" s="150" t="s">
        <v>42</v>
      </c>
      <c r="E81" s="59"/>
      <c r="F81" s="698"/>
      <c r="G81" s="698"/>
      <c r="H81" s="698"/>
      <c r="I81" s="698"/>
      <c r="J81" s="60"/>
      <c r="K81" s="33"/>
      <c r="M81" s="150"/>
    </row>
    <row r="82" spans="2:13" ht="12.75" customHeight="1">
      <c r="B82" s="29"/>
      <c r="C82" s="58"/>
      <c r="D82" s="150" t="s">
        <v>43</v>
      </c>
      <c r="E82" s="59"/>
      <c r="F82" s="698"/>
      <c r="G82" s="698"/>
      <c r="H82" s="698"/>
      <c r="I82" s="698"/>
      <c r="J82" s="60"/>
      <c r="K82" s="33"/>
      <c r="M82" s="150"/>
    </row>
    <row r="83" spans="2:13" ht="12.75" customHeight="1">
      <c r="B83" s="29"/>
      <c r="C83" s="58"/>
      <c r="D83" s="150" t="s">
        <v>44</v>
      </c>
      <c r="E83" s="59"/>
      <c r="F83" s="698"/>
      <c r="G83" s="698"/>
      <c r="H83" s="698"/>
      <c r="I83" s="698"/>
      <c r="J83" s="60"/>
      <c r="K83" s="33"/>
      <c r="M83" s="150"/>
    </row>
    <row r="84" spans="2:13" ht="12.75" customHeight="1">
      <c r="B84" s="29"/>
      <c r="C84" s="58"/>
      <c r="D84" s="150" t="s">
        <v>45</v>
      </c>
      <c r="E84" s="59"/>
      <c r="F84" s="698"/>
      <c r="G84" s="698"/>
      <c r="H84" s="698"/>
      <c r="I84" s="698"/>
      <c r="J84" s="60"/>
      <c r="K84" s="33"/>
      <c r="M84" s="150"/>
    </row>
    <row r="85" spans="2:13" ht="12.75" customHeight="1">
      <c r="B85" s="29"/>
      <c r="C85" s="58"/>
      <c r="D85" s="150" t="s">
        <v>37</v>
      </c>
      <c r="E85" s="59"/>
      <c r="F85" s="698"/>
      <c r="G85" s="698"/>
      <c r="H85" s="698"/>
      <c r="I85" s="698"/>
      <c r="J85" s="60"/>
      <c r="K85" s="33"/>
      <c r="M85" s="150"/>
    </row>
    <row r="86" spans="2:13" ht="12.75" customHeight="1">
      <c r="B86" s="29"/>
      <c r="C86" s="58"/>
      <c r="D86" s="150" t="s">
        <v>46</v>
      </c>
      <c r="E86" s="59"/>
      <c r="F86" s="698"/>
      <c r="G86" s="698"/>
      <c r="H86" s="698"/>
      <c r="I86" s="698"/>
      <c r="J86" s="60"/>
      <c r="K86" s="33"/>
      <c r="M86" s="150"/>
    </row>
    <row r="87" spans="2:13" ht="12.75" customHeight="1">
      <c r="B87" s="29"/>
      <c r="C87" s="58"/>
      <c r="D87" s="150" t="s">
        <v>47</v>
      </c>
      <c r="E87" s="59"/>
      <c r="F87" s="698"/>
      <c r="G87" s="698"/>
      <c r="H87" s="698"/>
      <c r="I87" s="698"/>
      <c r="J87" s="60"/>
      <c r="K87" s="33"/>
      <c r="M87" s="150"/>
    </row>
    <row r="88" spans="2:13" ht="12.75" customHeight="1">
      <c r="B88" s="29"/>
      <c r="C88" s="58"/>
      <c r="D88" s="150" t="s">
        <v>48</v>
      </c>
      <c r="E88" s="59"/>
      <c r="F88" s="698"/>
      <c r="G88" s="698"/>
      <c r="H88" s="698"/>
      <c r="I88" s="698"/>
      <c r="J88" s="60"/>
      <c r="K88" s="33"/>
      <c r="M88" s="150"/>
    </row>
    <row r="89" spans="2:13" ht="12.75" customHeight="1">
      <c r="B89" s="29"/>
      <c r="C89" s="58"/>
      <c r="D89" s="150" t="s">
        <v>365</v>
      </c>
      <c r="E89" s="59"/>
      <c r="F89" s="698"/>
      <c r="G89" s="698"/>
      <c r="H89" s="698"/>
      <c r="I89" s="698"/>
      <c r="J89" s="60"/>
      <c r="K89" s="33"/>
      <c r="M89" s="150"/>
    </row>
    <row r="90" spans="2:13" ht="12.75" customHeight="1">
      <c r="B90" s="29"/>
      <c r="C90" s="58"/>
      <c r="D90" s="150" t="s">
        <v>367</v>
      </c>
      <c r="E90" s="59"/>
      <c r="F90" s="698"/>
      <c r="G90" s="698"/>
      <c r="H90" s="698"/>
      <c r="I90" s="698"/>
      <c r="J90" s="60"/>
      <c r="K90" s="33"/>
      <c r="M90" s="150"/>
    </row>
    <row r="91" spans="2:13" ht="12.75" customHeight="1">
      <c r="B91" s="29"/>
      <c r="C91" s="58"/>
      <c r="D91" s="150"/>
      <c r="E91" s="59"/>
      <c r="F91" s="694"/>
      <c r="G91" s="694"/>
      <c r="H91" s="694"/>
      <c r="I91" s="694"/>
      <c r="J91" s="60"/>
      <c r="K91" s="33"/>
      <c r="M91" s="150"/>
    </row>
    <row r="92" spans="2:13" ht="12.75" customHeight="1">
      <c r="B92" s="29"/>
      <c r="C92" s="58"/>
      <c r="D92" s="150" t="s">
        <v>344</v>
      </c>
      <c r="E92" s="59"/>
      <c r="F92" s="701"/>
      <c r="G92" s="701"/>
      <c r="H92" s="701"/>
      <c r="I92" s="701"/>
      <c r="J92" s="60"/>
      <c r="K92" s="33"/>
      <c r="M92" s="150"/>
    </row>
    <row r="93" spans="2:13" ht="12.75" customHeight="1">
      <c r="B93" s="29"/>
      <c r="C93" s="58"/>
      <c r="D93" s="150" t="s">
        <v>32</v>
      </c>
      <c r="E93" s="59"/>
      <c r="F93" s="701"/>
      <c r="G93" s="701"/>
      <c r="H93" s="701"/>
      <c r="I93" s="701"/>
      <c r="J93" s="65"/>
      <c r="K93" s="33"/>
      <c r="M93" s="150"/>
    </row>
    <row r="94" spans="2:13" ht="12.75" customHeight="1">
      <c r="B94" s="29"/>
      <c r="C94" s="58"/>
      <c r="D94" s="150" t="s">
        <v>193</v>
      </c>
      <c r="E94" s="59"/>
      <c r="F94" s="701"/>
      <c r="G94" s="701"/>
      <c r="H94" s="701"/>
      <c r="I94" s="701"/>
      <c r="J94" s="65"/>
      <c r="K94" s="33"/>
      <c r="M94" s="150"/>
    </row>
    <row r="95" spans="2:13" ht="12.75" customHeight="1">
      <c r="B95" s="29"/>
      <c r="C95" s="58"/>
      <c r="D95" s="150" t="s">
        <v>187</v>
      </c>
      <c r="E95" s="59"/>
      <c r="F95" s="701"/>
      <c r="G95" s="701"/>
      <c r="H95" s="701"/>
      <c r="I95" s="701"/>
      <c r="J95" s="65"/>
      <c r="K95" s="33"/>
      <c r="M95" s="150"/>
    </row>
    <row r="96" spans="2:13" ht="12.75" customHeight="1">
      <c r="B96" s="29"/>
      <c r="C96" s="58"/>
      <c r="D96" s="409" t="s">
        <v>33</v>
      </c>
      <c r="E96" s="61"/>
      <c r="F96" s="701"/>
      <c r="G96" s="701"/>
      <c r="H96" s="701"/>
      <c r="I96" s="701"/>
      <c r="J96" s="65"/>
      <c r="K96" s="33"/>
      <c r="M96" s="409"/>
    </row>
    <row r="97" spans="2:13" ht="12.75" customHeight="1">
      <c r="B97" s="29"/>
      <c r="C97" s="58"/>
      <c r="D97" s="409" t="s">
        <v>345</v>
      </c>
      <c r="E97" s="61"/>
      <c r="F97" s="701"/>
      <c r="G97" s="701"/>
      <c r="H97" s="701"/>
      <c r="I97" s="701"/>
      <c r="J97" s="65"/>
      <c r="K97" s="33"/>
      <c r="M97" s="409"/>
    </row>
    <row r="98" spans="2:13" ht="12.75" customHeight="1">
      <c r="B98" s="29"/>
      <c r="C98" s="58"/>
      <c r="D98" s="409" t="s">
        <v>346</v>
      </c>
      <c r="E98" s="61"/>
      <c r="F98" s="701"/>
      <c r="G98" s="701"/>
      <c r="H98" s="701"/>
      <c r="I98" s="701"/>
      <c r="J98" s="65"/>
      <c r="K98" s="33"/>
      <c r="M98" s="409"/>
    </row>
    <row r="99" spans="2:13" ht="12.75" customHeight="1">
      <c r="B99" s="29"/>
      <c r="C99" s="58"/>
      <c r="D99" s="409" t="s">
        <v>34</v>
      </c>
      <c r="E99" s="61"/>
      <c r="F99" s="698"/>
      <c r="G99" s="698"/>
      <c r="H99" s="698"/>
      <c r="I99" s="698"/>
      <c r="J99" s="65"/>
      <c r="K99" s="33"/>
      <c r="M99" s="409"/>
    </row>
    <row r="100" spans="2:13" ht="12.75" customHeight="1">
      <c r="B100" s="29"/>
      <c r="C100" s="58"/>
      <c r="D100" s="409" t="s">
        <v>35</v>
      </c>
      <c r="E100" s="61"/>
      <c r="F100" s="698"/>
      <c r="G100" s="698"/>
      <c r="H100" s="698"/>
      <c r="I100" s="698"/>
      <c r="J100" s="65"/>
      <c r="K100" s="33"/>
      <c r="M100" s="409"/>
    </row>
    <row r="101" spans="2:13" ht="12.75" customHeight="1">
      <c r="B101" s="29"/>
      <c r="C101" s="58"/>
      <c r="D101" s="409" t="s">
        <v>347</v>
      </c>
      <c r="E101" s="61"/>
      <c r="F101" s="698"/>
      <c r="G101" s="698"/>
      <c r="H101" s="698"/>
      <c r="I101" s="698"/>
      <c r="J101" s="65"/>
      <c r="K101" s="33"/>
      <c r="M101" s="409"/>
    </row>
    <row r="102" spans="2:13" ht="12.75" customHeight="1">
      <c r="B102" s="29"/>
      <c r="C102" s="58"/>
      <c r="D102" s="150" t="s">
        <v>38</v>
      </c>
      <c r="E102" s="59"/>
      <c r="F102" s="701"/>
      <c r="G102" s="701"/>
      <c r="H102" s="701"/>
      <c r="I102" s="701"/>
      <c r="J102" s="65"/>
      <c r="K102" s="33"/>
      <c r="M102" s="150"/>
    </row>
    <row r="103" spans="2:13" ht="12.75" customHeight="1">
      <c r="B103" s="29"/>
      <c r="C103" s="58"/>
      <c r="D103" s="150" t="s">
        <v>39</v>
      </c>
      <c r="E103" s="59"/>
      <c r="F103" s="701"/>
      <c r="G103" s="701"/>
      <c r="H103" s="701"/>
      <c r="I103" s="701"/>
      <c r="J103" s="65"/>
      <c r="K103" s="33"/>
      <c r="M103" s="150"/>
    </row>
    <row r="104" spans="2:13" ht="12.75" customHeight="1">
      <c r="B104" s="29"/>
      <c r="C104" s="58"/>
      <c r="D104" s="150"/>
      <c r="E104" s="59"/>
      <c r="F104" s="698"/>
      <c r="G104" s="698"/>
      <c r="H104" s="698"/>
      <c r="I104" s="698"/>
      <c r="J104" s="66"/>
      <c r="K104" s="33"/>
      <c r="M104" s="150"/>
    </row>
    <row r="105" spans="2:13" ht="12.75" customHeight="1">
      <c r="B105" s="29"/>
      <c r="C105" s="58"/>
      <c r="D105" s="150" t="s">
        <v>52</v>
      </c>
      <c r="E105" s="59"/>
      <c r="F105" s="698"/>
      <c r="G105" s="698"/>
      <c r="H105" s="698"/>
      <c r="I105" s="698"/>
      <c r="J105" s="60"/>
      <c r="K105" s="33"/>
      <c r="M105" s="150"/>
    </row>
    <row r="106" spans="2:13" ht="12.75" customHeight="1">
      <c r="B106" s="29"/>
      <c r="C106" s="58"/>
      <c r="D106" s="150" t="s">
        <v>53</v>
      </c>
      <c r="E106" s="59"/>
      <c r="F106" s="698"/>
      <c r="G106" s="698"/>
      <c r="H106" s="698"/>
      <c r="I106" s="698"/>
      <c r="J106" s="60"/>
      <c r="K106" s="33"/>
      <c r="M106" s="150"/>
    </row>
    <row r="107" spans="2:13" ht="12.75" customHeight="1">
      <c r="B107" s="29"/>
      <c r="C107" s="58"/>
      <c r="D107" s="150"/>
      <c r="E107" s="59"/>
      <c r="F107" s="698"/>
      <c r="G107" s="698"/>
      <c r="H107" s="698"/>
      <c r="I107" s="698"/>
      <c r="J107" s="60"/>
      <c r="K107" s="33"/>
      <c r="M107" s="150"/>
    </row>
    <row r="108" spans="2:13" ht="12.75" customHeight="1">
      <c r="B108" s="29"/>
      <c r="C108" s="58"/>
      <c r="D108" s="150" t="s">
        <v>50</v>
      </c>
      <c r="E108" s="59"/>
      <c r="F108" s="698"/>
      <c r="G108" s="698"/>
      <c r="H108" s="698"/>
      <c r="I108" s="698"/>
      <c r="J108" s="66"/>
      <c r="K108" s="33"/>
      <c r="M108" s="150"/>
    </row>
    <row r="109" spans="2:13" ht="12.75" customHeight="1">
      <c r="B109" s="29"/>
      <c r="C109" s="58"/>
      <c r="D109" s="150" t="s">
        <v>200</v>
      </c>
      <c r="E109" s="59"/>
      <c r="F109" s="698"/>
      <c r="G109" s="698"/>
      <c r="H109" s="698"/>
      <c r="I109" s="698"/>
      <c r="J109" s="66"/>
      <c r="K109" s="33"/>
      <c r="M109" s="150"/>
    </row>
    <row r="110" spans="2:13" ht="12.75" customHeight="1">
      <c r="B110" s="29"/>
      <c r="C110" s="58"/>
      <c r="D110" s="150" t="s">
        <v>51</v>
      </c>
      <c r="E110" s="59"/>
      <c r="F110" s="698"/>
      <c r="G110" s="698"/>
      <c r="H110" s="698"/>
      <c r="I110" s="698"/>
      <c r="J110" s="66"/>
      <c r="K110" s="33"/>
      <c r="M110" s="150"/>
    </row>
    <row r="111" spans="2:13" ht="12.75" customHeight="1">
      <c r="B111" s="29"/>
      <c r="C111" s="58"/>
      <c r="D111" s="59"/>
      <c r="E111" s="59"/>
      <c r="F111" s="67"/>
      <c r="G111" s="67"/>
      <c r="H111" s="67"/>
      <c r="I111" s="67"/>
      <c r="J111" s="66"/>
      <c r="K111" s="33"/>
    </row>
    <row r="112" spans="2:13"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156</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155</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Z183"/>
  <sheetViews>
    <sheetView zoomScale="85" zoomScaleNormal="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44" customWidth="1"/>
    <col min="5" max="5" width="1.7109375" style="44" customWidth="1"/>
    <col min="6" max="6" width="8.7109375" style="44" customWidth="1"/>
    <col min="7" max="7" width="2.7109375" style="44" customWidth="1"/>
    <col min="8" max="11" width="16.85546875" style="52" customWidth="1"/>
    <col min="12" max="13" width="2.7109375" style="44" customWidth="1"/>
    <col min="14" max="16384" width="9.140625" style="44"/>
  </cols>
  <sheetData>
    <row r="2" spans="2:15" ht="12.75" customHeight="1">
      <c r="B2" s="24"/>
      <c r="C2" s="25"/>
      <c r="D2" s="25"/>
      <c r="E2" s="25"/>
      <c r="F2" s="25"/>
      <c r="G2" s="25"/>
      <c r="H2" s="217"/>
      <c r="I2" s="217"/>
      <c r="J2" s="217"/>
      <c r="K2" s="217"/>
      <c r="L2" s="25"/>
      <c r="M2" s="27"/>
    </row>
    <row r="3" spans="2:15" ht="12.75" customHeight="1">
      <c r="B3" s="29"/>
      <c r="C3" s="28"/>
      <c r="D3" s="28"/>
      <c r="E3" s="28"/>
      <c r="F3" s="28"/>
      <c r="G3" s="28"/>
      <c r="H3" s="37"/>
      <c r="I3" s="37"/>
      <c r="J3" s="37"/>
      <c r="K3" s="37"/>
      <c r="L3" s="28"/>
      <c r="M3" s="33"/>
    </row>
    <row r="4" spans="2:15" s="169" customFormat="1" ht="18" customHeight="1">
      <c r="B4" s="218"/>
      <c r="C4" s="95" t="s">
        <v>99</v>
      </c>
      <c r="D4" s="167"/>
      <c r="E4" s="167"/>
      <c r="F4" s="167"/>
      <c r="G4" s="167"/>
      <c r="H4" s="219"/>
      <c r="I4" s="219"/>
      <c r="J4" s="219"/>
      <c r="K4" s="219"/>
      <c r="L4" s="167"/>
      <c r="M4" s="220"/>
    </row>
    <row r="5" spans="2:15" ht="12.75" customHeight="1">
      <c r="B5" s="29"/>
      <c r="C5" s="32"/>
      <c r="D5" s="28"/>
      <c r="E5" s="28"/>
      <c r="F5" s="28"/>
      <c r="G5" s="28"/>
      <c r="H5" s="37"/>
      <c r="I5" s="37"/>
      <c r="J5" s="37"/>
      <c r="K5" s="37"/>
      <c r="L5" s="28"/>
      <c r="M5" s="33"/>
    </row>
    <row r="6" spans="2:15" ht="12.75" customHeight="1">
      <c r="B6" s="29"/>
      <c r="C6" s="28"/>
      <c r="D6" s="32"/>
      <c r="E6" s="28"/>
      <c r="F6" s="28"/>
      <c r="G6" s="28"/>
      <c r="H6" s="724"/>
      <c r="I6" s="724"/>
      <c r="J6" s="724"/>
      <c r="K6" s="724"/>
      <c r="L6" s="32"/>
      <c r="M6" s="33"/>
    </row>
    <row r="7" spans="2:15" ht="12.75" customHeight="1">
      <c r="B7" s="29"/>
      <c r="C7" s="28"/>
      <c r="D7" s="32"/>
      <c r="E7" s="28"/>
      <c r="F7" s="28"/>
      <c r="G7" s="28"/>
      <c r="H7" s="228"/>
      <c r="I7" s="228"/>
      <c r="J7" s="228"/>
      <c r="K7" s="228"/>
      <c r="L7" s="32"/>
      <c r="M7" s="33"/>
    </row>
    <row r="8" spans="2:15" s="49" customFormat="1" ht="12.75" customHeight="1">
      <c r="B8" s="221"/>
      <c r="C8" s="35"/>
      <c r="D8" s="35"/>
      <c r="E8" s="35"/>
      <c r="F8" s="35"/>
      <c r="G8" s="35"/>
      <c r="H8" s="306">
        <f>tab!E2</f>
        <v>2014</v>
      </c>
      <c r="I8" s="306">
        <f>H8+1</f>
        <v>2015</v>
      </c>
      <c r="J8" s="306">
        <f>I8+1</f>
        <v>2016</v>
      </c>
      <c r="K8" s="306">
        <f>J8+1</f>
        <v>2017</v>
      </c>
      <c r="L8" s="35"/>
      <c r="M8" s="222"/>
    </row>
    <row r="9" spans="2:15" ht="12.75" customHeight="1">
      <c r="B9" s="29"/>
      <c r="C9" s="28"/>
      <c r="D9" s="28"/>
      <c r="E9" s="28"/>
      <c r="F9" s="28"/>
      <c r="G9" s="28"/>
      <c r="H9" s="37"/>
      <c r="I9" s="37"/>
      <c r="J9" s="37"/>
      <c r="K9" s="37"/>
      <c r="L9" s="28"/>
      <c r="M9" s="33"/>
    </row>
    <row r="10" spans="2:15" ht="12.75" customHeight="1">
      <c r="B10" s="29"/>
      <c r="C10" s="54"/>
      <c r="D10" s="283"/>
      <c r="E10" s="244"/>
      <c r="F10" s="244"/>
      <c r="G10" s="244"/>
      <c r="H10" s="284"/>
      <c r="I10" s="285"/>
      <c r="J10" s="285"/>
      <c r="K10" s="244"/>
      <c r="L10" s="286"/>
      <c r="M10" s="33"/>
    </row>
    <row r="11" spans="2:15" ht="12.75" customHeight="1">
      <c r="B11" s="29"/>
      <c r="C11" s="58"/>
      <c r="D11" s="307" t="s">
        <v>226</v>
      </c>
      <c r="E11" s="61"/>
      <c r="F11" s="61"/>
      <c r="G11" s="61"/>
      <c r="H11" s="248"/>
      <c r="I11" s="248"/>
      <c r="J11" s="248"/>
      <c r="K11" s="248"/>
      <c r="L11" s="259"/>
      <c r="M11" s="33"/>
    </row>
    <row r="12" spans="2:15" ht="12.75" customHeight="1">
      <c r="B12" s="29"/>
      <c r="C12" s="58"/>
      <c r="D12" s="287"/>
      <c r="E12" s="61"/>
      <c r="F12" s="61"/>
      <c r="G12" s="61"/>
      <c r="H12" s="248"/>
      <c r="I12" s="248"/>
      <c r="J12" s="248"/>
      <c r="K12" s="248"/>
      <c r="L12" s="259"/>
      <c r="M12" s="33"/>
      <c r="O12" s="172"/>
    </row>
    <row r="13" spans="2:15" ht="12.75" customHeight="1">
      <c r="B13" s="29"/>
      <c r="C13" s="58"/>
      <c r="D13" s="287" t="s">
        <v>227</v>
      </c>
      <c r="E13" s="61"/>
      <c r="F13" s="61"/>
      <c r="G13" s="61"/>
      <c r="H13" s="248"/>
      <c r="I13" s="248"/>
      <c r="J13" s="248"/>
      <c r="K13" s="248"/>
      <c r="L13" s="259"/>
      <c r="M13" s="33"/>
      <c r="O13" s="172"/>
    </row>
    <row r="14" spans="2:15" ht="12.75" customHeight="1">
      <c r="B14" s="29"/>
      <c r="C14" s="58"/>
      <c r="D14" s="59" t="s">
        <v>179</v>
      </c>
      <c r="E14" s="61"/>
      <c r="F14" s="61"/>
      <c r="G14" s="61"/>
      <c r="H14" s="480">
        <f>'1'!F108+'2'!F108+'3'!F108+'4'!F108+'5'!F108+'6'!F108+'7'!F108+'8'!F108+'9'!F108+'10'!F108+'11'!F108+'12'!F108+'13'!F108+'14'!F108+'15'!F108+'16'!F108+'17'!F108+'18'!F108+'19'!F108+'20'!F108+'21'!F108+'22'!F108+'23'!F108+'24'!F108+'25'!F108+'26'!F108+'27'!F108+'28'!F108+'29'!F108+'30'!F108+'31'!F108+'32'!F108+'33'!F108+'34'!F108+'35'!F108+'36'!F108+'37'!F108+'38'!F108+'39'!F108+'40'!F108+'41'!F108+'42'!F108+'43'!F108+'44'!F108+'45'!F108+'46'!F108+'47'!F108+'48'!F108+'49'!F108+'50'!F108</f>
        <v>0</v>
      </c>
      <c r="I14" s="480">
        <f>'1'!G108+'2'!G108+'3'!G108+'4'!G108+'5'!G108+'6'!G108+'7'!G108+'8'!G108+'9'!G108+'10'!G108+'11'!G108+'12'!G108+'13'!G108+'14'!G108+'15'!G108+'16'!G108+'17'!G108+'18'!G108+'19'!G108+'20'!G108+'21'!G108+'22'!G108+'23'!G108+'24'!G108+'25'!G108+'26'!G108+'27'!G108+'28'!G108+'29'!G108+'30'!G108+'31'!G108+'32'!G108+'33'!G108+'34'!G108+'35'!G108+'36'!G108+'37'!G108+'38'!G108+'39'!G108+'40'!G108+'41'!G108+'42'!G108+'43'!G108+'44'!G108+'45'!G108+'46'!G108+'47'!G108+'48'!G108+'49'!G108+'50'!G108</f>
        <v>0</v>
      </c>
      <c r="J14" s="480">
        <f>'1'!H108+'2'!H108+'3'!H108+'4'!H108+'5'!H108+'6'!H108+'7'!H108+'8'!H108+'9'!H108+'10'!H108+'11'!H108+'12'!H108+'13'!H108+'14'!H108+'15'!H108+'16'!H108+'17'!H108+'18'!H108+'19'!H108+'20'!H108+'21'!H108+'22'!H108+'23'!H108+'24'!H108+'25'!H108+'26'!H108+'27'!H108+'28'!H108+'29'!H108+'30'!H108+'31'!H108+'32'!H108+'33'!H108+'34'!H108+'35'!H108+'36'!H108+'37'!H108+'38'!H108+'39'!H108+'40'!H108+'41'!H108+'42'!H108+'43'!H108+'44'!H108+'45'!H108+'46'!H108+'47'!H108+'48'!H108+'49'!H108+'50'!H108</f>
        <v>0</v>
      </c>
      <c r="K14" s="480">
        <f>'1'!I108+'2'!I108+'3'!I108+'4'!I108+'5'!I108+'6'!I108+'7'!I108+'8'!I108+'9'!I108+'10'!I108+'11'!I108+'12'!I108+'13'!I108+'14'!I108+'15'!I108+'16'!I108+'17'!I108+'18'!I108+'19'!I108+'20'!I108+'21'!I108+'22'!I108+'23'!I108+'24'!I108+'25'!I108+'26'!I108+'27'!I108+'28'!I108+'29'!I108+'30'!I108+'31'!I108+'32'!I108+'33'!I108+'34'!I108+'35'!I108+'36'!I108+'37'!I108+'38'!I108+'39'!I108+'40'!I108+'41'!I108+'42'!I108+'43'!I108+'44'!I108+'45'!I108+'46'!I108+'47'!I108+'48'!I108+'49'!I108+'50'!I108</f>
        <v>0</v>
      </c>
      <c r="L14" s="259"/>
      <c r="M14" s="33"/>
    </row>
    <row r="15" spans="2:15" ht="12.75" customHeight="1">
      <c r="B15" s="29"/>
      <c r="C15" s="58"/>
      <c r="D15" s="59" t="s">
        <v>201</v>
      </c>
      <c r="E15" s="61"/>
      <c r="F15" s="61"/>
      <c r="G15" s="61"/>
      <c r="H15" s="480">
        <f>'1'!F109+'2'!F109+'3'!F109+'4'!F109+'5'!F109+'6'!F109+'7'!F109+'8'!F109+'9'!F109+'10'!F109+'11'!F109+'12'!F109+'13'!F109+'14'!F109+'15'!F109+'16'!F109+'17'!F109+'18'!F109+'19'!F109+'20'!F109+'21'!F109+'22'!F109+'23'!F109+'24'!F109+'25'!F109+'26'!F109+'27'!F109+'28'!F109+'29'!F109+'30'!F109+'31'!F109+'32'!F109+'33'!F109+'34'!F109+'35'!F109+'36'!F109+'37'!F109+'38'!F109+'39'!F109+'40'!F109+'41'!F109+'42'!F109+'43'!F109+'44'!F109+'45'!F109+'46'!F109+'47'!F109+'48'!F109+'49'!F109+'50'!F109</f>
        <v>0</v>
      </c>
      <c r="I15" s="480">
        <f>'1'!G109+'2'!G109+'3'!G109+'4'!G109+'5'!G109+'6'!G109+'7'!G109+'8'!G109+'9'!G109+'10'!G109+'11'!G109+'12'!G109+'13'!G109+'14'!G109+'15'!G109+'16'!G109+'17'!G109+'18'!G109+'19'!G109+'20'!G109+'21'!G109+'22'!G109+'23'!G109+'24'!G109+'25'!G109+'26'!G109+'27'!G109+'28'!G109+'29'!G109+'30'!G109+'31'!G109+'32'!G109+'33'!G109+'34'!G109+'35'!G109+'36'!G109+'37'!G109+'38'!G109+'39'!G109+'40'!G109+'41'!G109+'42'!G109+'43'!G109+'44'!G109+'45'!G109+'46'!G109+'47'!G109+'48'!G109+'49'!G109+'50'!G109</f>
        <v>0</v>
      </c>
      <c r="J15" s="480">
        <f>'1'!H109+'2'!H109+'3'!H109+'4'!H109+'5'!H109+'6'!H109+'7'!H109+'8'!H109+'9'!H109+'10'!H109+'11'!H109+'12'!H109+'13'!H109+'14'!H109+'15'!H109+'16'!H109+'17'!H109+'18'!H109+'19'!H109+'20'!H109+'21'!H109+'22'!H109+'23'!H109+'24'!H109+'25'!H109+'26'!H109+'27'!H109+'28'!H109+'29'!H109+'30'!H109+'31'!H109+'32'!H109+'33'!H109+'34'!H109+'35'!H109+'36'!H109+'37'!H109+'38'!H109+'39'!H109+'40'!H109+'41'!H109+'42'!H109+'43'!H109+'44'!H109+'45'!H109+'46'!H109+'47'!H109+'48'!H109+'49'!H109+'50'!H109</f>
        <v>0</v>
      </c>
      <c r="K15" s="480">
        <f>'1'!I109+'2'!I109+'3'!I109+'4'!I109+'5'!I109+'6'!I109+'7'!I109+'8'!I109+'9'!I109+'10'!I109+'11'!I109+'12'!I109+'13'!I109+'14'!I109+'15'!I109+'16'!I109+'17'!I109+'18'!I109+'19'!I109+'20'!I109+'21'!I109+'22'!I109+'23'!I109+'24'!I109+'25'!I109+'26'!I109+'27'!I109+'28'!I109+'29'!I109+'30'!I109+'31'!I109+'32'!I109+'33'!I109+'34'!I109+'35'!I109+'36'!I109+'37'!I109+'38'!I109+'39'!I109+'40'!I109+'41'!I109+'42'!I109+'43'!I109+'44'!I109+'45'!I109+'46'!I109+'47'!I109+'48'!I109+'49'!I109+'50'!I109</f>
        <v>0</v>
      </c>
      <c r="L15" s="259"/>
      <c r="M15" s="33"/>
    </row>
    <row r="16" spans="2:15" ht="12.75" customHeight="1">
      <c r="B16" s="29"/>
      <c r="C16" s="58"/>
      <c r="D16" s="59" t="s">
        <v>180</v>
      </c>
      <c r="E16" s="61"/>
      <c r="F16" s="61"/>
      <c r="G16" s="61"/>
      <c r="H16" s="480">
        <f>'1'!F110+'2'!F110+'3'!F110+'4'!F110+'5'!F110+'6'!F110+'7'!F110+'8'!F110+'9'!F110+'10'!F110+'11'!F110+'12'!F110+'13'!F110+'14'!F110+'15'!F110+'16'!F110+'17'!F110+'18'!F110+'19'!F110+'20'!F110+'21'!F110+'22'!F110+'23'!F110+'24'!F110+'25'!F110+'26'!F110+'27'!F110+'28'!F110+'29'!F110+'30'!F110+'31'!F110+'32'!F110+'33'!F110+'34'!F110+'35'!F110+'36'!F110+'37'!F110+'38'!F110+'39'!F110+'40'!F110+'41'!F110+'42'!F110+'43'!F110+'44'!F110+'45'!F110+'46'!F110+'47'!F110+'48'!F110+'49'!F110+'50'!F110</f>
        <v>0</v>
      </c>
      <c r="I16" s="480">
        <f>'1'!G110+'2'!G110+'3'!G110+'4'!G110+'5'!G110+'6'!G110+'7'!G110+'8'!G110+'9'!G110+'10'!G110+'11'!G110+'12'!G110+'13'!G110+'14'!G110+'15'!G110+'16'!G110+'17'!G110+'18'!G110+'19'!G110+'20'!G110+'21'!G110+'22'!G110+'23'!G110+'24'!G110+'25'!G110+'26'!G110+'27'!G110+'28'!G110+'29'!G110+'30'!G110+'31'!G110+'32'!G110+'33'!G110+'34'!G110+'35'!G110+'36'!G110+'37'!G110+'38'!G110+'39'!G110+'40'!G110+'41'!G110+'42'!G110+'43'!G110+'44'!G110+'45'!G110+'46'!G110+'47'!G110+'48'!G110+'49'!G110+'50'!G110</f>
        <v>0</v>
      </c>
      <c r="J16" s="480">
        <f>'1'!H110+'2'!H110+'3'!H110+'4'!H110+'5'!H110+'6'!H110+'7'!H110+'8'!H110+'9'!H110+'10'!H110+'11'!H110+'12'!H110+'13'!H110+'14'!H110+'15'!H110+'16'!H110+'17'!H110+'18'!H110+'19'!H110+'20'!H110+'21'!H110+'22'!H110+'23'!H110+'24'!H110+'25'!H110+'26'!H110+'27'!H110+'28'!H110+'29'!H110+'30'!H110+'31'!H110+'32'!H110+'33'!H110+'34'!H110+'35'!H110+'36'!H110+'37'!H110+'38'!H110+'39'!H110+'40'!H110+'41'!H110+'42'!H110+'43'!H110+'44'!H110+'45'!H110+'46'!H110+'47'!H110+'48'!H110+'49'!H110+'50'!H110</f>
        <v>0</v>
      </c>
      <c r="K16" s="480">
        <f>'1'!I110+'2'!I110+'3'!I110+'4'!I110+'5'!I110+'6'!I110+'7'!I110+'8'!I110+'9'!I110+'10'!I110+'11'!I110+'12'!I110+'13'!I110+'14'!I110+'15'!I110+'16'!I110+'17'!I110+'18'!I110+'19'!I110+'20'!I110+'21'!I110+'22'!I110+'23'!I110+'24'!I110+'25'!I110+'26'!I110+'27'!I110+'28'!I110+'29'!I110+'30'!I110+'31'!I110+'32'!I110+'33'!I110+'34'!I110+'35'!I110+'36'!I110+'37'!I110+'38'!I110+'39'!I110+'40'!I110+'41'!I110+'42'!I110+'43'!I110+'44'!I110+'45'!I110+'46'!I110+'47'!I110+'48'!I110+'49'!I110+'50'!I110</f>
        <v>0</v>
      </c>
      <c r="L16" s="259"/>
      <c r="M16" s="33"/>
    </row>
    <row r="17" spans="2:13" ht="12.75" customHeight="1">
      <c r="B17" s="29"/>
      <c r="C17" s="58"/>
      <c r="D17" s="59"/>
      <c r="E17" s="61"/>
      <c r="F17" s="61"/>
      <c r="G17" s="61"/>
      <c r="H17" s="279"/>
      <c r="I17" s="279"/>
      <c r="J17" s="279"/>
      <c r="K17" s="279"/>
      <c r="L17" s="259"/>
      <c r="M17" s="33"/>
    </row>
    <row r="18" spans="2:13" ht="12.75" customHeight="1">
      <c r="B18" s="29"/>
      <c r="C18" s="58"/>
      <c r="D18" s="287" t="s">
        <v>177</v>
      </c>
      <c r="E18" s="61"/>
      <c r="F18" s="61"/>
      <c r="G18" s="61"/>
      <c r="H18" s="279"/>
      <c r="I18" s="279"/>
      <c r="J18" s="279"/>
      <c r="K18" s="279"/>
      <c r="L18" s="259"/>
      <c r="M18" s="33"/>
    </row>
    <row r="19" spans="2:13" ht="12.75" customHeight="1">
      <c r="B19" s="29"/>
      <c r="C19" s="58"/>
      <c r="D19" s="150" t="s">
        <v>356</v>
      </c>
      <c r="E19" s="61"/>
      <c r="F19" s="61"/>
      <c r="G19" s="61"/>
      <c r="H19" s="73">
        <v>0</v>
      </c>
      <c r="I19" s="73">
        <f t="shared" ref="I19:K21" si="0">H19</f>
        <v>0</v>
      </c>
      <c r="J19" s="73">
        <f t="shared" si="0"/>
        <v>0</v>
      </c>
      <c r="K19" s="73">
        <f t="shared" si="0"/>
        <v>0</v>
      </c>
      <c r="L19" s="259"/>
      <c r="M19" s="33"/>
    </row>
    <row r="20" spans="2:13" ht="12.75" customHeight="1">
      <c r="B20" s="29"/>
      <c r="C20" s="58"/>
      <c r="D20" s="479"/>
      <c r="E20" s="61"/>
      <c r="F20" s="61"/>
      <c r="G20" s="61"/>
      <c r="H20" s="73">
        <v>0</v>
      </c>
      <c r="I20" s="73">
        <f t="shared" si="0"/>
        <v>0</v>
      </c>
      <c r="J20" s="73">
        <f t="shared" si="0"/>
        <v>0</v>
      </c>
      <c r="K20" s="73">
        <f t="shared" si="0"/>
        <v>0</v>
      </c>
      <c r="L20" s="259"/>
      <c r="M20" s="33"/>
    </row>
    <row r="21" spans="2:13" ht="12.75" customHeight="1">
      <c r="B21" s="29"/>
      <c r="C21" s="58"/>
      <c r="D21" s="479"/>
      <c r="E21" s="61"/>
      <c r="F21" s="61"/>
      <c r="G21" s="61"/>
      <c r="H21" s="73">
        <v>0</v>
      </c>
      <c r="I21" s="73">
        <f t="shared" si="0"/>
        <v>0</v>
      </c>
      <c r="J21" s="73">
        <f t="shared" si="0"/>
        <v>0</v>
      </c>
      <c r="K21" s="73">
        <f t="shared" si="0"/>
        <v>0</v>
      </c>
      <c r="L21" s="259"/>
      <c r="M21" s="33"/>
    </row>
    <row r="22" spans="2:13" ht="12.75" customHeight="1">
      <c r="B22" s="29"/>
      <c r="C22" s="58"/>
      <c r="D22" s="59"/>
      <c r="E22" s="61"/>
      <c r="F22" s="61"/>
      <c r="G22" s="61"/>
      <c r="H22" s="279"/>
      <c r="I22" s="279"/>
      <c r="J22" s="279"/>
      <c r="K22" s="279"/>
      <c r="L22" s="259"/>
      <c r="M22" s="33"/>
    </row>
    <row r="23" spans="2:13" ht="12.75" customHeight="1">
      <c r="B23" s="29"/>
      <c r="C23" s="58"/>
      <c r="D23" s="455" t="s">
        <v>373</v>
      </c>
      <c r="E23" s="61"/>
      <c r="F23" s="61"/>
      <c r="G23" s="61"/>
      <c r="H23" s="279"/>
      <c r="I23" s="279"/>
      <c r="J23" s="279"/>
      <c r="K23" s="279"/>
      <c r="L23" s="259"/>
      <c r="M23" s="33"/>
    </row>
    <row r="24" spans="2:13" ht="12.75" customHeight="1">
      <c r="B24" s="29"/>
      <c r="C24" s="58"/>
      <c r="D24" s="409" t="s">
        <v>363</v>
      </c>
      <c r="E24" s="61"/>
      <c r="F24" s="61"/>
      <c r="G24" s="61"/>
      <c r="H24" s="73">
        <v>0</v>
      </c>
      <c r="I24" s="73">
        <f t="shared" ref="I24:I52" si="1">H24</f>
        <v>0</v>
      </c>
      <c r="J24" s="73">
        <f t="shared" ref="J24:K52" si="2">I24</f>
        <v>0</v>
      </c>
      <c r="K24" s="73">
        <f t="shared" si="2"/>
        <v>0</v>
      </c>
      <c r="L24" s="259"/>
      <c r="M24" s="33"/>
    </row>
    <row r="25" spans="2:13" ht="12.75" customHeight="1">
      <c r="B25" s="29"/>
      <c r="C25" s="58"/>
      <c r="D25" s="409" t="s">
        <v>364</v>
      </c>
      <c r="E25" s="61"/>
      <c r="F25" s="61"/>
      <c r="G25" s="61"/>
      <c r="H25" s="73">
        <v>0</v>
      </c>
      <c r="I25" s="73">
        <f t="shared" ref="I25" si="3">H25</f>
        <v>0</v>
      </c>
      <c r="J25" s="73">
        <f t="shared" ref="J25" si="4">I25</f>
        <v>0</v>
      </c>
      <c r="K25" s="73">
        <f t="shared" ref="K25" si="5">J25</f>
        <v>0</v>
      </c>
      <c r="L25" s="259"/>
      <c r="M25" s="33"/>
    </row>
    <row r="26" spans="2:13" ht="12.75" customHeight="1">
      <c r="B26" s="29"/>
      <c r="C26" s="58"/>
      <c r="D26" s="59"/>
      <c r="E26" s="61"/>
      <c r="F26" s="61"/>
      <c r="G26" s="61"/>
      <c r="H26" s="279"/>
      <c r="I26" s="279"/>
      <c r="J26" s="279"/>
      <c r="K26" s="279"/>
      <c r="L26" s="259"/>
      <c r="M26" s="33"/>
    </row>
    <row r="27" spans="2:13" ht="12.75" customHeight="1">
      <c r="B27" s="29"/>
      <c r="C27" s="58"/>
      <c r="D27" s="256" t="s">
        <v>55</v>
      </c>
      <c r="E27" s="61"/>
      <c r="F27" s="61"/>
      <c r="G27" s="61"/>
      <c r="H27" s="429">
        <f>SUM(H14:H25)</f>
        <v>0</v>
      </c>
      <c r="I27" s="429">
        <f t="shared" ref="I27:K27" si="6">SUM(I14:I25)</f>
        <v>0</v>
      </c>
      <c r="J27" s="429">
        <f t="shared" si="6"/>
        <v>0</v>
      </c>
      <c r="K27" s="429">
        <f t="shared" si="6"/>
        <v>0</v>
      </c>
      <c r="L27" s="259"/>
      <c r="M27" s="33"/>
    </row>
    <row r="28" spans="2:13" ht="12.75" customHeight="1">
      <c r="B28" s="29"/>
      <c r="C28" s="68"/>
      <c r="D28" s="466"/>
      <c r="E28" s="69"/>
      <c r="F28" s="69"/>
      <c r="G28" s="69"/>
      <c r="H28" s="467"/>
      <c r="I28" s="467"/>
      <c r="J28" s="467"/>
      <c r="K28" s="467"/>
      <c r="L28" s="70"/>
      <c r="M28" s="33"/>
    </row>
    <row r="29" spans="2:13" ht="12.75" customHeight="1">
      <c r="B29" s="29"/>
      <c r="C29" s="28"/>
      <c r="D29" s="470"/>
      <c r="E29" s="28"/>
      <c r="F29" s="28"/>
      <c r="G29" s="28"/>
      <c r="H29" s="471"/>
      <c r="I29" s="471"/>
      <c r="J29" s="471"/>
      <c r="K29" s="471"/>
      <c r="L29" s="28"/>
      <c r="M29" s="33"/>
    </row>
    <row r="30" spans="2:13" ht="12.75" customHeight="1">
      <c r="B30" s="29"/>
      <c r="C30" s="54"/>
      <c r="D30" s="468"/>
      <c r="E30" s="244"/>
      <c r="F30" s="244"/>
      <c r="G30" s="244"/>
      <c r="H30" s="469"/>
      <c r="I30" s="469"/>
      <c r="J30" s="469"/>
      <c r="K30" s="469"/>
      <c r="L30" s="286"/>
      <c r="M30" s="33"/>
    </row>
    <row r="31" spans="2:13" ht="12.75" customHeight="1">
      <c r="B31" s="29"/>
      <c r="C31" s="58"/>
      <c r="D31" s="308" t="s">
        <v>188</v>
      </c>
      <c r="E31" s="61"/>
      <c r="F31" s="61"/>
      <c r="G31" s="61"/>
      <c r="H31" s="280"/>
      <c r="I31" s="280"/>
      <c r="J31" s="280"/>
      <c r="K31" s="280"/>
      <c r="L31" s="259"/>
      <c r="M31" s="33"/>
    </row>
    <row r="32" spans="2:13" ht="12.75" customHeight="1">
      <c r="B32" s="29"/>
      <c r="C32" s="58"/>
      <c r="D32" s="289"/>
      <c r="E32" s="61"/>
      <c r="F32" s="61"/>
      <c r="G32" s="61"/>
      <c r="H32" s="280"/>
      <c r="I32" s="280"/>
      <c r="J32" s="280"/>
      <c r="K32" s="280"/>
      <c r="L32" s="259"/>
      <c r="M32" s="33"/>
    </row>
    <row r="33" spans="2:26" ht="12.75" customHeight="1">
      <c r="B33" s="29"/>
      <c r="C33" s="58"/>
      <c r="D33" s="721" t="s">
        <v>387</v>
      </c>
      <c r="E33" s="254"/>
      <c r="F33" s="254"/>
      <c r="G33" s="254"/>
      <c r="H33" s="73">
        <v>0</v>
      </c>
      <c r="I33" s="73">
        <f t="shared" ref="I33:K36" si="7">H33</f>
        <v>0</v>
      </c>
      <c r="J33" s="73">
        <f t="shared" si="7"/>
        <v>0</v>
      </c>
      <c r="K33" s="73">
        <f t="shared" si="7"/>
        <v>0</v>
      </c>
      <c r="L33" s="259"/>
      <c r="M33" s="33"/>
    </row>
    <row r="34" spans="2:26" ht="12.75" customHeight="1">
      <c r="B34" s="29"/>
      <c r="C34" s="58"/>
      <c r="D34" s="477"/>
      <c r="E34" s="254"/>
      <c r="F34" s="254"/>
      <c r="G34" s="254"/>
      <c r="H34" s="73">
        <v>0</v>
      </c>
      <c r="I34" s="73">
        <f t="shared" ref="I34:K35" si="8">H34</f>
        <v>0</v>
      </c>
      <c r="J34" s="73">
        <f t="shared" si="8"/>
        <v>0</v>
      </c>
      <c r="K34" s="73">
        <f t="shared" si="8"/>
        <v>0</v>
      </c>
      <c r="L34" s="259"/>
      <c r="M34" s="33"/>
    </row>
    <row r="35" spans="2:26" ht="12.75" customHeight="1">
      <c r="B35" s="29"/>
      <c r="C35" s="58"/>
      <c r="D35" s="477"/>
      <c r="E35" s="254"/>
      <c r="F35" s="254"/>
      <c r="G35" s="254"/>
      <c r="H35" s="73">
        <v>0</v>
      </c>
      <c r="I35" s="73">
        <f t="shared" si="8"/>
        <v>0</v>
      </c>
      <c r="J35" s="73">
        <f t="shared" si="8"/>
        <v>0</v>
      </c>
      <c r="K35" s="73">
        <f t="shared" si="8"/>
        <v>0</v>
      </c>
      <c r="L35" s="259"/>
      <c r="M35" s="33"/>
    </row>
    <row r="36" spans="2:26" ht="12.75" customHeight="1">
      <c r="B36" s="29"/>
      <c r="C36" s="58"/>
      <c r="D36" s="477"/>
      <c r="E36" s="254"/>
      <c r="F36" s="254"/>
      <c r="G36" s="254"/>
      <c r="H36" s="73">
        <v>0</v>
      </c>
      <c r="I36" s="73">
        <f t="shared" si="7"/>
        <v>0</v>
      </c>
      <c r="J36" s="73">
        <f t="shared" si="7"/>
        <v>0</v>
      </c>
      <c r="K36" s="73">
        <f t="shared" si="7"/>
        <v>0</v>
      </c>
      <c r="L36" s="259"/>
      <c r="M36" s="33"/>
    </row>
    <row r="37" spans="2:26" ht="12.75" customHeight="1">
      <c r="B37" s="29"/>
      <c r="C37" s="58"/>
      <c r="D37" s="477"/>
      <c r="E37" s="61"/>
      <c r="F37" s="61"/>
      <c r="G37" s="61"/>
      <c r="H37" s="73">
        <v>0</v>
      </c>
      <c r="I37" s="73">
        <f>H37</f>
        <v>0</v>
      </c>
      <c r="J37" s="73">
        <f>I37</f>
        <v>0</v>
      </c>
      <c r="K37" s="73">
        <f>J37</f>
        <v>0</v>
      </c>
      <c r="L37" s="259"/>
      <c r="M37" s="33"/>
    </row>
    <row r="38" spans="2:26" ht="12.75" customHeight="1">
      <c r="B38" s="29"/>
      <c r="C38" s="58"/>
      <c r="D38" s="59"/>
      <c r="E38" s="61"/>
      <c r="F38" s="61"/>
      <c r="G38" s="61"/>
      <c r="H38" s="290"/>
      <c r="I38" s="290"/>
      <c r="J38" s="290"/>
      <c r="K38" s="290"/>
      <c r="L38" s="259"/>
      <c r="M38" s="33"/>
    </row>
    <row r="39" spans="2:26" ht="12.75" customHeight="1">
      <c r="B39" s="29"/>
      <c r="C39" s="58"/>
      <c r="D39" s="256" t="s">
        <v>55</v>
      </c>
      <c r="E39" s="61"/>
      <c r="F39" s="61"/>
      <c r="G39" s="61"/>
      <c r="H39" s="415">
        <f>SUM(H33:H37)</f>
        <v>0</v>
      </c>
      <c r="I39" s="415">
        <f>SUM(I33:I37)</f>
        <v>0</v>
      </c>
      <c r="J39" s="415">
        <f>SUM(J33:J37)</f>
        <v>0</v>
      </c>
      <c r="K39" s="415">
        <f>SUM(K33:K37)</f>
        <v>0</v>
      </c>
      <c r="L39" s="259"/>
      <c r="M39" s="33"/>
    </row>
    <row r="40" spans="2:26" ht="12.75" customHeight="1">
      <c r="B40" s="29"/>
      <c r="C40" s="58"/>
      <c r="D40" s="59"/>
      <c r="E40" s="61"/>
      <c r="F40" s="61"/>
      <c r="G40" s="61"/>
      <c r="H40" s="290"/>
      <c r="I40" s="290"/>
      <c r="J40" s="290"/>
      <c r="K40" s="290"/>
      <c r="L40" s="259"/>
      <c r="M40" s="33"/>
      <c r="O40" s="177"/>
      <c r="P40" s="177"/>
      <c r="Q40" s="177"/>
      <c r="R40" s="177"/>
      <c r="S40" s="177"/>
      <c r="T40" s="177"/>
      <c r="U40" s="177"/>
      <c r="V40" s="177"/>
      <c r="W40" s="177"/>
      <c r="X40" s="177"/>
      <c r="Y40" s="177"/>
      <c r="Z40" s="177"/>
    </row>
    <row r="41" spans="2:26" ht="12.75" customHeight="1">
      <c r="B41" s="29"/>
      <c r="C41" s="28"/>
      <c r="D41" s="470"/>
      <c r="E41" s="28"/>
      <c r="F41" s="28"/>
      <c r="G41" s="28"/>
      <c r="H41" s="471"/>
      <c r="I41" s="471"/>
      <c r="J41" s="471"/>
      <c r="K41" s="471"/>
      <c r="L41" s="28"/>
      <c r="M41" s="33"/>
    </row>
    <row r="42" spans="2:26" ht="12.75" customHeight="1">
      <c r="B42" s="29"/>
      <c r="C42" s="58"/>
      <c r="D42" s="59"/>
      <c r="E42" s="61"/>
      <c r="F42" s="61"/>
      <c r="G42" s="61"/>
      <c r="H42" s="290"/>
      <c r="I42" s="290"/>
      <c r="J42" s="290"/>
      <c r="K42" s="290"/>
      <c r="L42" s="259"/>
      <c r="M42" s="33"/>
    </row>
    <row r="43" spans="2:26" ht="12.75" customHeight="1">
      <c r="B43" s="29"/>
      <c r="C43" s="58"/>
      <c r="D43" s="308" t="s">
        <v>2</v>
      </c>
      <c r="E43" s="256"/>
      <c r="F43" s="256"/>
      <c r="G43" s="256"/>
      <c r="H43" s="291"/>
      <c r="I43" s="291"/>
      <c r="J43" s="291"/>
      <c r="K43" s="291"/>
      <c r="L43" s="259"/>
      <c r="M43" s="33"/>
      <c r="O43" s="177"/>
      <c r="P43" s="177"/>
      <c r="Q43" s="177"/>
      <c r="R43" s="177"/>
      <c r="S43" s="177"/>
      <c r="T43" s="177"/>
      <c r="U43" s="177"/>
      <c r="V43" s="177"/>
      <c r="W43" s="177"/>
      <c r="X43" s="177"/>
      <c r="Y43" s="177"/>
      <c r="Z43" s="177"/>
    </row>
    <row r="44" spans="2:26" ht="12.75" customHeight="1">
      <c r="B44" s="29"/>
      <c r="C44" s="58"/>
      <c r="D44" s="292"/>
      <c r="E44" s="256"/>
      <c r="F44" s="256"/>
      <c r="G44" s="256"/>
      <c r="H44" s="291"/>
      <c r="I44" s="291"/>
      <c r="J44" s="291"/>
      <c r="K44" s="291"/>
      <c r="L44" s="259"/>
      <c r="M44" s="33"/>
    </row>
    <row r="45" spans="2:26" ht="12.75" customHeight="1">
      <c r="B45" s="29"/>
      <c r="C45" s="58"/>
      <c r="D45" s="59" t="s">
        <v>194</v>
      </c>
      <c r="E45" s="61"/>
      <c r="F45" s="61"/>
      <c r="G45" s="61"/>
      <c r="H45" s="73">
        <v>0</v>
      </c>
      <c r="I45" s="73">
        <f t="shared" si="1"/>
        <v>0</v>
      </c>
      <c r="J45" s="73">
        <f t="shared" si="2"/>
        <v>0</v>
      </c>
      <c r="K45" s="73">
        <f t="shared" si="2"/>
        <v>0</v>
      </c>
      <c r="L45" s="259"/>
      <c r="M45" s="33"/>
    </row>
    <row r="46" spans="2:26" ht="12.75" customHeight="1">
      <c r="B46" s="29"/>
      <c r="C46" s="58"/>
      <c r="D46" s="61" t="s">
        <v>195</v>
      </c>
      <c r="E46" s="61"/>
      <c r="F46" s="61"/>
      <c r="G46" s="61"/>
      <c r="H46" s="73">
        <v>0</v>
      </c>
      <c r="I46" s="73">
        <f t="shared" si="1"/>
        <v>0</v>
      </c>
      <c r="J46" s="73">
        <f t="shared" si="2"/>
        <v>0</v>
      </c>
      <c r="K46" s="73">
        <f t="shared" si="2"/>
        <v>0</v>
      </c>
      <c r="L46" s="259"/>
      <c r="M46" s="33"/>
    </row>
    <row r="47" spans="2:26" ht="12.75" customHeight="1">
      <c r="B47" s="29"/>
      <c r="C47" s="58"/>
      <c r="D47" s="61" t="s">
        <v>230</v>
      </c>
      <c r="E47" s="61"/>
      <c r="F47" s="61"/>
      <c r="G47" s="61"/>
      <c r="H47" s="73">
        <v>0</v>
      </c>
      <c r="I47" s="73">
        <f t="shared" si="1"/>
        <v>0</v>
      </c>
      <c r="J47" s="73">
        <f t="shared" si="2"/>
        <v>0</v>
      </c>
      <c r="K47" s="73">
        <f t="shared" si="2"/>
        <v>0</v>
      </c>
      <c r="L47" s="259"/>
      <c r="M47" s="33"/>
    </row>
    <row r="48" spans="2:26" ht="12.75" customHeight="1">
      <c r="B48" s="29"/>
      <c r="C48" s="58"/>
      <c r="D48" s="61" t="s">
        <v>231</v>
      </c>
      <c r="E48" s="61"/>
      <c r="F48" s="61"/>
      <c r="G48" s="61"/>
      <c r="H48" s="73">
        <v>0</v>
      </c>
      <c r="I48" s="73">
        <f t="shared" si="1"/>
        <v>0</v>
      </c>
      <c r="J48" s="73">
        <f t="shared" si="2"/>
        <v>0</v>
      </c>
      <c r="K48" s="73">
        <f t="shared" si="2"/>
        <v>0</v>
      </c>
      <c r="L48" s="259"/>
      <c r="M48" s="33"/>
    </row>
    <row r="49" spans="2:13" ht="12.75" customHeight="1">
      <c r="B49" s="29"/>
      <c r="C49" s="58"/>
      <c r="D49" s="477"/>
      <c r="E49" s="61"/>
      <c r="F49" s="61"/>
      <c r="G49" s="61"/>
      <c r="H49" s="73">
        <v>0</v>
      </c>
      <c r="I49" s="73">
        <f t="shared" si="1"/>
        <v>0</v>
      </c>
      <c r="J49" s="73">
        <f>I49</f>
        <v>0</v>
      </c>
      <c r="K49" s="73">
        <f>J49</f>
        <v>0</v>
      </c>
      <c r="L49" s="259"/>
      <c r="M49" s="33"/>
    </row>
    <row r="50" spans="2:13" ht="12.75" customHeight="1">
      <c r="B50" s="29"/>
      <c r="C50" s="58"/>
      <c r="D50" s="477"/>
      <c r="E50" s="61"/>
      <c r="F50" s="61"/>
      <c r="G50" s="61"/>
      <c r="H50" s="73">
        <v>0</v>
      </c>
      <c r="I50" s="73">
        <f t="shared" si="1"/>
        <v>0</v>
      </c>
      <c r="J50" s="73">
        <f t="shared" si="2"/>
        <v>0</v>
      </c>
      <c r="K50" s="73">
        <f t="shared" si="2"/>
        <v>0</v>
      </c>
      <c r="L50" s="259"/>
      <c r="M50" s="33"/>
    </row>
    <row r="51" spans="2:13" ht="12.75" customHeight="1">
      <c r="B51" s="29"/>
      <c r="C51" s="58"/>
      <c r="D51" s="477"/>
      <c r="E51" s="61"/>
      <c r="F51" s="61"/>
      <c r="G51" s="61"/>
      <c r="H51" s="73">
        <v>0</v>
      </c>
      <c r="I51" s="73">
        <f t="shared" si="1"/>
        <v>0</v>
      </c>
      <c r="J51" s="73">
        <f>I51</f>
        <v>0</v>
      </c>
      <c r="K51" s="73">
        <f>J51</f>
        <v>0</v>
      </c>
      <c r="L51" s="259"/>
      <c r="M51" s="33"/>
    </row>
    <row r="52" spans="2:13" ht="12.75" customHeight="1">
      <c r="B52" s="29"/>
      <c r="C52" s="58"/>
      <c r="D52" s="477"/>
      <c r="E52" s="61"/>
      <c r="F52" s="61"/>
      <c r="G52" s="61"/>
      <c r="H52" s="73">
        <v>0</v>
      </c>
      <c r="I52" s="73">
        <f t="shared" si="1"/>
        <v>0</v>
      </c>
      <c r="J52" s="73">
        <f t="shared" si="2"/>
        <v>0</v>
      </c>
      <c r="K52" s="73">
        <f t="shared" si="2"/>
        <v>0</v>
      </c>
      <c r="L52" s="259"/>
      <c r="M52" s="33"/>
    </row>
    <row r="53" spans="2:13" ht="12.75" customHeight="1">
      <c r="B53" s="29"/>
      <c r="C53" s="58"/>
      <c r="D53" s="59"/>
      <c r="E53" s="61"/>
      <c r="F53" s="61"/>
      <c r="G53" s="61"/>
      <c r="H53" s="290"/>
      <c r="I53" s="290"/>
      <c r="J53" s="290"/>
      <c r="K53" s="290"/>
      <c r="L53" s="259"/>
      <c r="M53" s="33"/>
    </row>
    <row r="54" spans="2:13" ht="12.75" customHeight="1">
      <c r="B54" s="29"/>
      <c r="C54" s="58"/>
      <c r="D54" s="256" t="s">
        <v>55</v>
      </c>
      <c r="E54" s="256"/>
      <c r="F54" s="256"/>
      <c r="G54" s="256"/>
      <c r="H54" s="415">
        <f>SUM(H45:H52)</f>
        <v>0</v>
      </c>
      <c r="I54" s="415">
        <f>SUM(I45:I52)</f>
        <v>0</v>
      </c>
      <c r="J54" s="415">
        <f>SUM(J45:J52)</f>
        <v>0</v>
      </c>
      <c r="K54" s="415">
        <f>SUM(K45:K52)</f>
        <v>0</v>
      </c>
      <c r="L54" s="259"/>
      <c r="M54" s="33"/>
    </row>
    <row r="55" spans="2:13" ht="12.75" customHeight="1">
      <c r="B55" s="29"/>
      <c r="C55" s="58"/>
      <c r="D55" s="254"/>
      <c r="E55" s="254"/>
      <c r="F55" s="254"/>
      <c r="G55" s="254"/>
      <c r="H55" s="274"/>
      <c r="I55" s="274"/>
      <c r="J55" s="274"/>
      <c r="K55" s="274"/>
      <c r="L55" s="259"/>
      <c r="M55" s="33"/>
    </row>
    <row r="56" spans="2:13" ht="12.75" customHeight="1">
      <c r="B56" s="29"/>
      <c r="C56" s="28"/>
      <c r="D56" s="470"/>
      <c r="E56" s="28"/>
      <c r="F56" s="28"/>
      <c r="G56" s="28"/>
      <c r="H56" s="471"/>
      <c r="I56" s="471"/>
      <c r="J56" s="471"/>
      <c r="K56" s="471"/>
      <c r="L56" s="28"/>
      <c r="M56" s="33"/>
    </row>
    <row r="57" spans="2:13" ht="12.75" customHeight="1">
      <c r="B57" s="29"/>
      <c r="C57" s="58"/>
      <c r="D57" s="254"/>
      <c r="E57" s="254"/>
      <c r="F57" s="254"/>
      <c r="G57" s="254"/>
      <c r="H57" s="274"/>
      <c r="I57" s="274"/>
      <c r="J57" s="274"/>
      <c r="K57" s="274"/>
      <c r="L57" s="259"/>
      <c r="M57" s="33"/>
    </row>
    <row r="58" spans="2:13" ht="12.75" customHeight="1">
      <c r="B58" s="29"/>
      <c r="C58" s="58"/>
      <c r="D58" s="256" t="s">
        <v>203</v>
      </c>
      <c r="E58" s="254"/>
      <c r="F58" s="254"/>
      <c r="G58" s="254"/>
      <c r="H58" s="415">
        <f>H27+H39+H54</f>
        <v>0</v>
      </c>
      <c r="I58" s="415">
        <f>I27+I39+I54</f>
        <v>0</v>
      </c>
      <c r="J58" s="415">
        <f>J27+J39+J54</f>
        <v>0</v>
      </c>
      <c r="K58" s="415">
        <f>K27+K39+K54</f>
        <v>0</v>
      </c>
      <c r="L58" s="259"/>
      <c r="M58" s="33"/>
    </row>
    <row r="59" spans="2:13" ht="12.75" customHeight="1">
      <c r="B59" s="29"/>
      <c r="C59" s="58"/>
      <c r="D59" s="254"/>
      <c r="E59" s="254"/>
      <c r="F59" s="254"/>
      <c r="G59" s="254"/>
      <c r="H59" s="274"/>
      <c r="I59" s="274"/>
      <c r="J59" s="274"/>
      <c r="K59" s="274"/>
      <c r="L59" s="259"/>
      <c r="M59" s="33"/>
    </row>
    <row r="60" spans="2:13" ht="12.75" customHeight="1">
      <c r="B60" s="29"/>
      <c r="C60" s="28"/>
      <c r="D60" s="470"/>
      <c r="E60" s="28"/>
      <c r="F60" s="28"/>
      <c r="G60" s="28"/>
      <c r="H60" s="471"/>
      <c r="I60" s="471"/>
      <c r="J60" s="471"/>
      <c r="K60" s="471"/>
      <c r="L60" s="28"/>
      <c r="M60" s="33"/>
    </row>
    <row r="61" spans="2:13" ht="12.75" customHeight="1">
      <c r="B61" s="29"/>
      <c r="C61" s="28"/>
      <c r="D61" s="470"/>
      <c r="E61" s="28"/>
      <c r="F61" s="28"/>
      <c r="G61" s="28"/>
      <c r="H61" s="471"/>
      <c r="I61" s="471"/>
      <c r="J61" s="471"/>
      <c r="K61" s="471"/>
      <c r="L61" s="28"/>
      <c r="M61" s="33"/>
    </row>
    <row r="62" spans="2:13" ht="12.75" customHeight="1">
      <c r="B62" s="29"/>
      <c r="C62" s="58"/>
      <c r="D62" s="61"/>
      <c r="E62" s="61"/>
      <c r="F62" s="61"/>
      <c r="G62" s="61"/>
      <c r="H62" s="62"/>
      <c r="I62" s="62"/>
      <c r="J62" s="293"/>
      <c r="K62" s="294"/>
      <c r="L62" s="295"/>
      <c r="M62" s="33"/>
    </row>
    <row r="63" spans="2:13" ht="12.75" customHeight="1">
      <c r="B63" s="29"/>
      <c r="C63" s="58"/>
      <c r="D63" s="308" t="s">
        <v>285</v>
      </c>
      <c r="E63" s="61"/>
      <c r="F63" s="61"/>
      <c r="G63" s="61"/>
      <c r="H63" s="62"/>
      <c r="I63" s="62"/>
      <c r="J63" s="293"/>
      <c r="K63" s="294"/>
      <c r="L63" s="295"/>
      <c r="M63" s="33"/>
    </row>
    <row r="64" spans="2:13" ht="12.75" customHeight="1">
      <c r="B64" s="29"/>
      <c r="C64" s="58"/>
      <c r="D64" s="61"/>
      <c r="E64" s="61"/>
      <c r="F64" s="61"/>
      <c r="G64" s="61"/>
      <c r="H64" s="62"/>
      <c r="I64" s="62"/>
      <c r="J64" s="293"/>
      <c r="K64" s="294"/>
      <c r="L64" s="295"/>
      <c r="M64" s="33"/>
    </row>
    <row r="65" spans="2:26" s="177" customFormat="1" ht="12.75" customHeight="1">
      <c r="B65" s="224"/>
      <c r="C65" s="296"/>
      <c r="D65" s="287" t="s">
        <v>167</v>
      </c>
      <c r="E65" s="254"/>
      <c r="F65" s="248" t="s">
        <v>202</v>
      </c>
      <c r="G65" s="254"/>
      <c r="H65" s="254"/>
      <c r="I65" s="254"/>
      <c r="J65" s="297"/>
      <c r="K65" s="298"/>
      <c r="L65" s="299"/>
      <c r="M65" s="225"/>
      <c r="O65" s="44"/>
      <c r="P65" s="44"/>
      <c r="Q65" s="44"/>
      <c r="R65" s="44"/>
      <c r="S65" s="44"/>
      <c r="T65" s="44"/>
      <c r="U65" s="44"/>
      <c r="V65" s="44"/>
      <c r="W65" s="44"/>
      <c r="X65" s="44"/>
      <c r="Y65" s="44"/>
      <c r="Z65" s="44"/>
    </row>
    <row r="66" spans="2:26" ht="12.75" customHeight="1">
      <c r="B66" s="29"/>
      <c r="C66" s="58"/>
      <c r="D66" s="59" t="s">
        <v>225</v>
      </c>
      <c r="E66" s="61"/>
      <c r="F66" s="61"/>
      <c r="G66" s="61"/>
      <c r="H66" s="484">
        <f>7/12*'loon(bk)'!T35+5/12*'loon(bk)'!T67</f>
        <v>0</v>
      </c>
      <c r="I66" s="484">
        <f>7/12*'loon(bk)'!T67+5/12*'loon(bk)'!T100</f>
        <v>0</v>
      </c>
      <c r="J66" s="484">
        <f>7/12*'loon(bk)'!T100+5/12*'loon(bk)'!T132</f>
        <v>0</v>
      </c>
      <c r="K66" s="484">
        <f>7/12*'loon(bk)'!T132+5/12*'loon(bk)'!T164</f>
        <v>0</v>
      </c>
      <c r="L66" s="295"/>
      <c r="M66" s="33"/>
    </row>
    <row r="67" spans="2:26" ht="12.75" customHeight="1">
      <c r="B67" s="29"/>
      <c r="C67" s="58"/>
      <c r="D67" s="61"/>
      <c r="E67" s="61"/>
      <c r="F67" s="61"/>
      <c r="G67" s="61"/>
      <c r="H67" s="62"/>
      <c r="I67" s="62"/>
      <c r="J67" s="293"/>
      <c r="K67" s="294"/>
      <c r="L67" s="295"/>
      <c r="M67" s="33"/>
    </row>
    <row r="68" spans="2:26" s="177" customFormat="1" ht="12.75" customHeight="1">
      <c r="B68" s="224"/>
      <c r="C68" s="296"/>
      <c r="D68" s="292" t="s">
        <v>59</v>
      </c>
      <c r="E68" s="254"/>
      <c r="F68" s="298"/>
      <c r="G68" s="254"/>
      <c r="H68" s="298"/>
      <c r="I68" s="298"/>
      <c r="J68" s="297"/>
      <c r="K68" s="298"/>
      <c r="L68" s="299"/>
      <c r="M68" s="225"/>
      <c r="O68" s="44"/>
      <c r="P68" s="44"/>
      <c r="Q68" s="44"/>
      <c r="R68" s="44"/>
      <c r="S68" s="44"/>
      <c r="T68" s="44"/>
      <c r="U68" s="44"/>
      <c r="V68" s="44"/>
      <c r="W68" s="44"/>
      <c r="X68" s="44"/>
      <c r="Y68" s="44"/>
      <c r="Z68" s="44"/>
    </row>
    <row r="69" spans="2:26" ht="12.75" customHeight="1">
      <c r="B69" s="29"/>
      <c r="C69" s="58"/>
      <c r="D69" s="150" t="s">
        <v>303</v>
      </c>
      <c r="E69" s="61"/>
      <c r="F69" s="475"/>
      <c r="G69" s="61"/>
      <c r="H69" s="73">
        <v>0</v>
      </c>
      <c r="I69" s="73">
        <f t="shared" ref="I69:I88" si="9">H69</f>
        <v>0</v>
      </c>
      <c r="J69" s="73">
        <f t="shared" ref="J69:K80" si="10">I69</f>
        <v>0</v>
      </c>
      <c r="K69" s="73">
        <f t="shared" si="10"/>
        <v>0</v>
      </c>
      <c r="L69" s="295"/>
      <c r="M69" s="33"/>
    </row>
    <row r="70" spans="2:26" ht="12.75" customHeight="1">
      <c r="B70" s="29"/>
      <c r="C70" s="58"/>
      <c r="D70" s="691" t="s">
        <v>370</v>
      </c>
      <c r="E70" s="61"/>
      <c r="F70" s="475"/>
      <c r="G70" s="61"/>
      <c r="H70" s="73">
        <v>0</v>
      </c>
      <c r="I70" s="73">
        <f t="shared" si="9"/>
        <v>0</v>
      </c>
      <c r="J70" s="73">
        <f t="shared" ref="J70:K73" si="11">I70</f>
        <v>0</v>
      </c>
      <c r="K70" s="73">
        <f t="shared" si="11"/>
        <v>0</v>
      </c>
      <c r="L70" s="295"/>
      <c r="M70" s="33"/>
    </row>
    <row r="71" spans="2:26" ht="12.75" customHeight="1">
      <c r="B71" s="29"/>
      <c r="C71" s="58"/>
      <c r="D71" s="479"/>
      <c r="E71" s="61"/>
      <c r="F71" s="475"/>
      <c r="G71" s="61"/>
      <c r="H71" s="73">
        <v>0</v>
      </c>
      <c r="I71" s="73">
        <f t="shared" si="9"/>
        <v>0</v>
      </c>
      <c r="J71" s="73">
        <f t="shared" si="11"/>
        <v>0</v>
      </c>
      <c r="K71" s="73">
        <f t="shared" si="11"/>
        <v>0</v>
      </c>
      <c r="L71" s="295"/>
      <c r="M71" s="33"/>
    </row>
    <row r="72" spans="2:26" ht="12.75" customHeight="1">
      <c r="B72" s="29"/>
      <c r="C72" s="58"/>
      <c r="D72" s="479"/>
      <c r="E72" s="61"/>
      <c r="F72" s="475"/>
      <c r="G72" s="61"/>
      <c r="H72" s="73">
        <v>0</v>
      </c>
      <c r="I72" s="73">
        <f t="shared" si="9"/>
        <v>0</v>
      </c>
      <c r="J72" s="73">
        <f t="shared" si="11"/>
        <v>0</v>
      </c>
      <c r="K72" s="73">
        <f t="shared" si="11"/>
        <v>0</v>
      </c>
      <c r="L72" s="295"/>
      <c r="M72" s="33"/>
    </row>
    <row r="73" spans="2:26" ht="12.75" customHeight="1">
      <c r="B73" s="29"/>
      <c r="C73" s="58"/>
      <c r="D73" s="479"/>
      <c r="E73" s="61"/>
      <c r="F73" s="475"/>
      <c r="G73" s="61"/>
      <c r="H73" s="73">
        <v>0</v>
      </c>
      <c r="I73" s="73">
        <f t="shared" si="9"/>
        <v>0</v>
      </c>
      <c r="J73" s="73">
        <f t="shared" si="11"/>
        <v>0</v>
      </c>
      <c r="K73" s="73">
        <f t="shared" si="11"/>
        <v>0</v>
      </c>
      <c r="L73" s="295"/>
      <c r="M73" s="33"/>
    </row>
    <row r="74" spans="2:26" ht="12.75" customHeight="1">
      <c r="B74" s="29"/>
      <c r="C74" s="58"/>
      <c r="D74" s="479"/>
      <c r="E74" s="61"/>
      <c r="F74" s="475"/>
      <c r="G74" s="61"/>
      <c r="H74" s="73">
        <v>0</v>
      </c>
      <c r="I74" s="73">
        <f t="shared" si="9"/>
        <v>0</v>
      </c>
      <c r="J74" s="73">
        <f t="shared" si="10"/>
        <v>0</v>
      </c>
      <c r="K74" s="73">
        <f t="shared" si="10"/>
        <v>0</v>
      </c>
      <c r="L74" s="295"/>
      <c r="M74" s="33"/>
    </row>
    <row r="75" spans="2:26" ht="12.75" customHeight="1">
      <c r="B75" s="29"/>
      <c r="C75" s="58"/>
      <c r="D75" s="479"/>
      <c r="E75" s="61"/>
      <c r="F75" s="475"/>
      <c r="G75" s="61"/>
      <c r="H75" s="73">
        <v>0</v>
      </c>
      <c r="I75" s="73">
        <f t="shared" si="9"/>
        <v>0</v>
      </c>
      <c r="J75" s="73">
        <f t="shared" si="10"/>
        <v>0</v>
      </c>
      <c r="K75" s="73">
        <f t="shared" si="10"/>
        <v>0</v>
      </c>
      <c r="L75" s="295"/>
      <c r="M75" s="33"/>
    </row>
    <row r="76" spans="2:26" ht="12.75" customHeight="1">
      <c r="B76" s="29"/>
      <c r="C76" s="58"/>
      <c r="D76" s="479"/>
      <c r="E76" s="61"/>
      <c r="F76" s="475"/>
      <c r="G76" s="61"/>
      <c r="H76" s="73">
        <v>0</v>
      </c>
      <c r="I76" s="73">
        <f t="shared" si="9"/>
        <v>0</v>
      </c>
      <c r="J76" s="73">
        <f t="shared" si="10"/>
        <v>0</v>
      </c>
      <c r="K76" s="73">
        <f t="shared" si="10"/>
        <v>0</v>
      </c>
      <c r="L76" s="295"/>
      <c r="M76" s="33"/>
    </row>
    <row r="77" spans="2:26" ht="12.75" customHeight="1">
      <c r="B77" s="29"/>
      <c r="C77" s="58"/>
      <c r="D77" s="479"/>
      <c r="E77" s="61"/>
      <c r="F77" s="475"/>
      <c r="G77" s="61"/>
      <c r="H77" s="73">
        <v>0</v>
      </c>
      <c r="I77" s="73">
        <f t="shared" si="9"/>
        <v>0</v>
      </c>
      <c r="J77" s="73">
        <f t="shared" si="10"/>
        <v>0</v>
      </c>
      <c r="K77" s="73">
        <f t="shared" si="10"/>
        <v>0</v>
      </c>
      <c r="L77" s="295"/>
      <c r="M77" s="33"/>
    </row>
    <row r="78" spans="2:26" ht="12.75" customHeight="1">
      <c r="B78" s="29"/>
      <c r="C78" s="58"/>
      <c r="D78" s="479"/>
      <c r="E78" s="61"/>
      <c r="F78" s="475"/>
      <c r="G78" s="61"/>
      <c r="H78" s="73">
        <v>0</v>
      </c>
      <c r="I78" s="73">
        <f t="shared" si="9"/>
        <v>0</v>
      </c>
      <c r="J78" s="73">
        <f t="shared" si="10"/>
        <v>0</v>
      </c>
      <c r="K78" s="73">
        <f t="shared" si="10"/>
        <v>0</v>
      </c>
      <c r="L78" s="295"/>
      <c r="M78" s="33"/>
    </row>
    <row r="79" spans="2:26" ht="12.75" customHeight="1">
      <c r="B79" s="29"/>
      <c r="C79" s="58"/>
      <c r="D79" s="479"/>
      <c r="E79" s="61"/>
      <c r="F79" s="475"/>
      <c r="G79" s="61"/>
      <c r="H79" s="73">
        <v>0</v>
      </c>
      <c r="I79" s="73">
        <f t="shared" si="9"/>
        <v>0</v>
      </c>
      <c r="J79" s="73">
        <f t="shared" si="10"/>
        <v>0</v>
      </c>
      <c r="K79" s="73">
        <f t="shared" si="10"/>
        <v>0</v>
      </c>
      <c r="L79" s="295"/>
      <c r="M79" s="33"/>
    </row>
    <row r="80" spans="2:26" ht="12.75" customHeight="1">
      <c r="B80" s="29"/>
      <c r="C80" s="58"/>
      <c r="D80" s="479"/>
      <c r="E80" s="61"/>
      <c r="F80" s="475"/>
      <c r="G80" s="61"/>
      <c r="H80" s="73">
        <v>0</v>
      </c>
      <c r="I80" s="73">
        <f t="shared" si="9"/>
        <v>0</v>
      </c>
      <c r="J80" s="73">
        <f t="shared" si="10"/>
        <v>0</v>
      </c>
      <c r="K80" s="73">
        <f t="shared" si="10"/>
        <v>0</v>
      </c>
      <c r="L80" s="295"/>
      <c r="M80" s="33"/>
    </row>
    <row r="81" spans="2:13" ht="12.75" customHeight="1">
      <c r="B81" s="29"/>
      <c r="C81" s="58"/>
      <c r="D81" s="479"/>
      <c r="E81" s="61"/>
      <c r="F81" s="475"/>
      <c r="G81" s="61"/>
      <c r="H81" s="73">
        <v>0</v>
      </c>
      <c r="I81" s="73">
        <f t="shared" si="9"/>
        <v>0</v>
      </c>
      <c r="J81" s="73">
        <f t="shared" ref="J81:K88" si="12">I81</f>
        <v>0</v>
      </c>
      <c r="K81" s="73">
        <f t="shared" si="12"/>
        <v>0</v>
      </c>
      <c r="L81" s="295"/>
      <c r="M81" s="33"/>
    </row>
    <row r="82" spans="2:13" ht="12.75" customHeight="1">
      <c r="B82" s="29"/>
      <c r="C82" s="58"/>
      <c r="D82" s="479"/>
      <c r="E82" s="61"/>
      <c r="F82" s="475"/>
      <c r="G82" s="61"/>
      <c r="H82" s="73">
        <v>0</v>
      </c>
      <c r="I82" s="73">
        <f t="shared" si="9"/>
        <v>0</v>
      </c>
      <c r="J82" s="73">
        <f t="shared" si="12"/>
        <v>0</v>
      </c>
      <c r="K82" s="73">
        <f t="shared" si="12"/>
        <v>0</v>
      </c>
      <c r="L82" s="295"/>
      <c r="M82" s="33"/>
    </row>
    <row r="83" spans="2:13" ht="12.75" customHeight="1">
      <c r="B83" s="29"/>
      <c r="C83" s="58"/>
      <c r="D83" s="479"/>
      <c r="E83" s="61"/>
      <c r="F83" s="475"/>
      <c r="G83" s="61"/>
      <c r="H83" s="73">
        <v>0</v>
      </c>
      <c r="I83" s="73">
        <f t="shared" si="9"/>
        <v>0</v>
      </c>
      <c r="J83" s="73">
        <f t="shared" ref="J83:K85" si="13">I83</f>
        <v>0</v>
      </c>
      <c r="K83" s="73">
        <f t="shared" si="13"/>
        <v>0</v>
      </c>
      <c r="L83" s="295"/>
      <c r="M83" s="33"/>
    </row>
    <row r="84" spans="2:13" ht="12.75" customHeight="1">
      <c r="B84" s="29"/>
      <c r="C84" s="58"/>
      <c r="D84" s="479"/>
      <c r="E84" s="61"/>
      <c r="F84" s="475"/>
      <c r="G84" s="61"/>
      <c r="H84" s="73">
        <v>0</v>
      </c>
      <c r="I84" s="73">
        <f t="shared" si="9"/>
        <v>0</v>
      </c>
      <c r="J84" s="73">
        <f t="shared" si="13"/>
        <v>0</v>
      </c>
      <c r="K84" s="73">
        <f t="shared" si="13"/>
        <v>0</v>
      </c>
      <c r="L84" s="295"/>
      <c r="M84" s="33"/>
    </row>
    <row r="85" spans="2:13" ht="12.75" customHeight="1">
      <c r="B85" s="29"/>
      <c r="C85" s="58"/>
      <c r="D85" s="479"/>
      <c r="E85" s="61"/>
      <c r="F85" s="475"/>
      <c r="G85" s="61"/>
      <c r="H85" s="73">
        <v>0</v>
      </c>
      <c r="I85" s="73">
        <f t="shared" si="9"/>
        <v>0</v>
      </c>
      <c r="J85" s="73">
        <f t="shared" si="13"/>
        <v>0</v>
      </c>
      <c r="K85" s="73">
        <f t="shared" si="13"/>
        <v>0</v>
      </c>
      <c r="L85" s="295"/>
      <c r="M85" s="33"/>
    </row>
    <row r="86" spans="2:13" ht="12.75" customHeight="1">
      <c r="B86" s="29"/>
      <c r="C86" s="58"/>
      <c r="D86" s="479"/>
      <c r="E86" s="61"/>
      <c r="F86" s="475"/>
      <c r="G86" s="61"/>
      <c r="H86" s="73">
        <v>0</v>
      </c>
      <c r="I86" s="73">
        <f t="shared" si="9"/>
        <v>0</v>
      </c>
      <c r="J86" s="73">
        <f t="shared" si="12"/>
        <v>0</v>
      </c>
      <c r="K86" s="73">
        <f t="shared" si="12"/>
        <v>0</v>
      </c>
      <c r="L86" s="295"/>
      <c r="M86" s="33"/>
    </row>
    <row r="87" spans="2:13" ht="12.75" customHeight="1">
      <c r="B87" s="29"/>
      <c r="C87" s="58"/>
      <c r="D87" s="479"/>
      <c r="E87" s="61"/>
      <c r="F87" s="475"/>
      <c r="G87" s="61"/>
      <c r="H87" s="73">
        <v>0</v>
      </c>
      <c r="I87" s="73">
        <f t="shared" si="9"/>
        <v>0</v>
      </c>
      <c r="J87" s="73">
        <f t="shared" si="12"/>
        <v>0</v>
      </c>
      <c r="K87" s="73">
        <f t="shared" si="12"/>
        <v>0</v>
      </c>
      <c r="L87" s="295"/>
      <c r="M87" s="33"/>
    </row>
    <row r="88" spans="2:13" ht="12.75" customHeight="1">
      <c r="B88" s="29"/>
      <c r="C88" s="58"/>
      <c r="D88" s="479"/>
      <c r="E88" s="61"/>
      <c r="F88" s="475"/>
      <c r="G88" s="61"/>
      <c r="H88" s="73">
        <v>0</v>
      </c>
      <c r="I88" s="73">
        <f t="shared" si="9"/>
        <v>0</v>
      </c>
      <c r="J88" s="73">
        <f t="shared" si="12"/>
        <v>0</v>
      </c>
      <c r="K88" s="73">
        <f t="shared" si="12"/>
        <v>0</v>
      </c>
      <c r="L88" s="295"/>
      <c r="M88" s="33"/>
    </row>
    <row r="89" spans="2:13" ht="12.75" customHeight="1">
      <c r="B89" s="29"/>
      <c r="C89" s="58"/>
      <c r="D89" s="300"/>
      <c r="E89" s="61"/>
      <c r="F89" s="61"/>
      <c r="G89" s="61"/>
      <c r="H89" s="62"/>
      <c r="I89" s="62"/>
      <c r="J89" s="293"/>
      <c r="K89" s="294"/>
      <c r="L89" s="295"/>
      <c r="M89" s="33"/>
    </row>
    <row r="90" spans="2:13" ht="12.75" customHeight="1">
      <c r="B90" s="29"/>
      <c r="C90" s="270"/>
      <c r="D90" s="256" t="s">
        <v>55</v>
      </c>
      <c r="E90" s="256"/>
      <c r="F90" s="256"/>
      <c r="G90" s="256"/>
      <c r="H90" s="415">
        <f>SUM(H69:H88)</f>
        <v>0</v>
      </c>
      <c r="I90" s="415">
        <f>SUM(I69:I88)</f>
        <v>0</v>
      </c>
      <c r="J90" s="415">
        <f>SUM(J69:J88)</f>
        <v>0</v>
      </c>
      <c r="K90" s="415">
        <f>SUM(K69:K88)</f>
        <v>0</v>
      </c>
      <c r="L90" s="295"/>
      <c r="M90" s="33"/>
    </row>
    <row r="91" spans="2:13" ht="12.75" customHeight="1">
      <c r="B91" s="29"/>
      <c r="C91" s="68"/>
      <c r="D91" s="301"/>
      <c r="E91" s="69"/>
      <c r="F91" s="69"/>
      <c r="G91" s="69"/>
      <c r="H91" s="302"/>
      <c r="I91" s="302"/>
      <c r="J91" s="303"/>
      <c r="K91" s="304"/>
      <c r="L91" s="305"/>
      <c r="M91" s="33"/>
    </row>
    <row r="92" spans="2:13" ht="12.75" customHeight="1">
      <c r="B92" s="29"/>
      <c r="C92" s="28"/>
      <c r="D92" s="226"/>
      <c r="E92" s="28"/>
      <c r="F92" s="28"/>
      <c r="G92" s="28"/>
      <c r="H92" s="37"/>
      <c r="I92" s="37"/>
      <c r="J92" s="227"/>
      <c r="K92" s="228"/>
      <c r="L92" s="229"/>
      <c r="M92" s="33"/>
    </row>
    <row r="93" spans="2:13" ht="12.75" customHeight="1">
      <c r="B93" s="39"/>
      <c r="C93" s="40"/>
      <c r="D93" s="230"/>
      <c r="E93" s="40"/>
      <c r="F93" s="40"/>
      <c r="G93" s="40"/>
      <c r="H93" s="231"/>
      <c r="I93" s="231"/>
      <c r="J93" s="232"/>
      <c r="K93" s="233"/>
      <c r="L93" s="234" t="s">
        <v>304</v>
      </c>
      <c r="M93" s="42"/>
    </row>
    <row r="94" spans="2:13" ht="12.75" customHeight="1">
      <c r="B94" s="24"/>
      <c r="C94" s="25"/>
      <c r="D94" s="235"/>
      <c r="E94" s="25"/>
      <c r="F94" s="25"/>
      <c r="G94" s="25"/>
      <c r="H94" s="217"/>
      <c r="I94" s="217"/>
      <c r="J94" s="236"/>
      <c r="K94" s="237"/>
      <c r="L94" s="238"/>
      <c r="M94" s="27"/>
    </row>
    <row r="95" spans="2:13" ht="12.75" customHeight="1">
      <c r="B95" s="29"/>
      <c r="C95" s="28"/>
      <c r="D95" s="226"/>
      <c r="E95" s="28"/>
      <c r="F95" s="28"/>
      <c r="G95" s="28"/>
      <c r="H95" s="37"/>
      <c r="I95" s="37"/>
      <c r="J95" s="227"/>
      <c r="K95" s="228"/>
      <c r="L95" s="229"/>
      <c r="M95" s="33"/>
    </row>
    <row r="96" spans="2:13" ht="12.75" customHeight="1">
      <c r="B96" s="29"/>
      <c r="C96" s="28"/>
      <c r="D96" s="226"/>
      <c r="E96" s="28"/>
      <c r="F96" s="28"/>
      <c r="G96" s="28"/>
      <c r="H96" s="306">
        <f>H8</f>
        <v>2014</v>
      </c>
      <c r="I96" s="306">
        <f>I8</f>
        <v>2015</v>
      </c>
      <c r="J96" s="306">
        <f>J8</f>
        <v>2016</v>
      </c>
      <c r="K96" s="306">
        <f>K8</f>
        <v>2017</v>
      </c>
      <c r="L96" s="229"/>
      <c r="M96" s="33"/>
    </row>
    <row r="97" spans="2:15" ht="12.75" customHeight="1">
      <c r="B97" s="29"/>
      <c r="C97" s="28"/>
      <c r="D97" s="226"/>
      <c r="E97" s="28"/>
      <c r="F97" s="28"/>
      <c r="G97" s="28"/>
      <c r="H97" s="37"/>
      <c r="I97" s="37"/>
      <c r="J97" s="227"/>
      <c r="K97" s="228"/>
      <c r="L97" s="229"/>
      <c r="M97" s="33"/>
    </row>
    <row r="98" spans="2:15" ht="12.75" customHeight="1">
      <c r="B98" s="29"/>
      <c r="C98" s="54"/>
      <c r="D98" s="244"/>
      <c r="E98" s="244"/>
      <c r="F98" s="244"/>
      <c r="G98" s="244"/>
      <c r="H98" s="245"/>
      <c r="I98" s="246"/>
      <c r="J98" s="246"/>
      <c r="K98" s="246"/>
      <c r="L98" s="247"/>
      <c r="M98" s="33"/>
    </row>
    <row r="99" spans="2:15" ht="12.75" customHeight="1">
      <c r="B99" s="29"/>
      <c r="C99" s="58"/>
      <c r="D99" s="309" t="s">
        <v>3</v>
      </c>
      <c r="E99" s="61"/>
      <c r="F99" s="248" t="s">
        <v>202</v>
      </c>
      <c r="G99" s="61"/>
      <c r="H99" s="61"/>
      <c r="I99" s="249"/>
      <c r="J99" s="249"/>
      <c r="K99" s="249"/>
      <c r="L99" s="250"/>
      <c r="M99" s="33"/>
    </row>
    <row r="100" spans="2:15" ht="12.75" customHeight="1">
      <c r="B100" s="29"/>
      <c r="C100" s="58"/>
      <c r="D100" s="251"/>
      <c r="E100" s="61"/>
      <c r="F100" s="61"/>
      <c r="G100" s="61"/>
      <c r="H100" s="61"/>
      <c r="I100" s="249"/>
      <c r="J100" s="249"/>
      <c r="K100" s="249"/>
      <c r="L100" s="250"/>
      <c r="M100" s="33"/>
    </row>
    <row r="101" spans="2:15" ht="12.75" customHeight="1">
      <c r="B101" s="29"/>
      <c r="C101" s="58"/>
      <c r="D101" s="61" t="s">
        <v>61</v>
      </c>
      <c r="E101" s="61"/>
      <c r="F101" s="252"/>
      <c r="G101" s="61"/>
      <c r="H101" s="481">
        <f>act!G34+act!G42</f>
        <v>0</v>
      </c>
      <c r="I101" s="481">
        <f>act!H34+act!H42</f>
        <v>0</v>
      </c>
      <c r="J101" s="481">
        <f>act!I34+act!I42</f>
        <v>0</v>
      </c>
      <c r="K101" s="481">
        <f>act!J34+act!J42</f>
        <v>0</v>
      </c>
      <c r="L101" s="250"/>
      <c r="M101" s="33"/>
    </row>
    <row r="102" spans="2:15" ht="12.75" customHeight="1">
      <c r="B102" s="29"/>
      <c r="C102" s="58"/>
      <c r="D102" s="61" t="s">
        <v>62</v>
      </c>
      <c r="E102" s="61"/>
      <c r="F102" s="252"/>
      <c r="G102" s="61"/>
      <c r="H102" s="481">
        <f>act!G35+act!G43</f>
        <v>0</v>
      </c>
      <c r="I102" s="481">
        <f>act!H35+act!H43</f>
        <v>0</v>
      </c>
      <c r="J102" s="481">
        <f>act!I35+act!I43</f>
        <v>0</v>
      </c>
      <c r="K102" s="481">
        <f>act!J35+act!J43</f>
        <v>0</v>
      </c>
      <c r="L102" s="250"/>
      <c r="M102" s="33"/>
    </row>
    <row r="103" spans="2:15" ht="12.75" customHeight="1">
      <c r="B103" s="29"/>
      <c r="C103" s="58"/>
      <c r="D103" s="253" t="s">
        <v>137</v>
      </c>
      <c r="E103" s="61"/>
      <c r="F103" s="252"/>
      <c r="G103" s="61"/>
      <c r="H103" s="481">
        <f>act!G36+act!G44</f>
        <v>0</v>
      </c>
      <c r="I103" s="481">
        <f>act!H36+act!H44</f>
        <v>0</v>
      </c>
      <c r="J103" s="481">
        <f>act!I36+act!I44</f>
        <v>0</v>
      </c>
      <c r="K103" s="481">
        <f>act!J36+act!J44</f>
        <v>0</v>
      </c>
      <c r="L103" s="250"/>
      <c r="M103" s="33"/>
    </row>
    <row r="104" spans="2:15" ht="12.75" customHeight="1">
      <c r="B104" s="29"/>
      <c r="C104" s="58"/>
      <c r="D104" s="253" t="s">
        <v>138</v>
      </c>
      <c r="E104" s="61"/>
      <c r="F104" s="252"/>
      <c r="G104" s="61"/>
      <c r="H104" s="481">
        <f>act!G37+act!G45</f>
        <v>0</v>
      </c>
      <c r="I104" s="481">
        <f>act!H37+act!H45</f>
        <v>0</v>
      </c>
      <c r="J104" s="481">
        <f>act!I37+act!I45</f>
        <v>0</v>
      </c>
      <c r="K104" s="481">
        <f>act!J37+act!J45</f>
        <v>0</v>
      </c>
      <c r="L104" s="250"/>
      <c r="M104" s="33"/>
      <c r="O104" s="215"/>
    </row>
    <row r="105" spans="2:15" ht="12.75" customHeight="1">
      <c r="B105" s="29"/>
      <c r="C105" s="58"/>
      <c r="D105" s="61" t="s">
        <v>63</v>
      </c>
      <c r="E105" s="61"/>
      <c r="F105" s="252"/>
      <c r="G105" s="61"/>
      <c r="H105" s="481">
        <f>act!G38+act!G46</f>
        <v>0</v>
      </c>
      <c r="I105" s="481">
        <f>act!H38+act!H46</f>
        <v>0</v>
      </c>
      <c r="J105" s="481">
        <f>act!I38+act!I46</f>
        <v>0</v>
      </c>
      <c r="K105" s="481">
        <f>act!J38+act!J46</f>
        <v>0</v>
      </c>
      <c r="L105" s="250"/>
      <c r="M105" s="33"/>
      <c r="O105" s="215"/>
    </row>
    <row r="106" spans="2:15" ht="12.75" customHeight="1">
      <c r="B106" s="29"/>
      <c r="C106" s="58"/>
      <c r="D106" s="61" t="s">
        <v>64</v>
      </c>
      <c r="E106" s="61"/>
      <c r="F106" s="252"/>
      <c r="G106" s="61"/>
      <c r="H106" s="481">
        <f>act!G39+act!G47</f>
        <v>0</v>
      </c>
      <c r="I106" s="481">
        <f>act!H39+act!H47</f>
        <v>0</v>
      </c>
      <c r="J106" s="481">
        <f>act!I39+act!I47</f>
        <v>0</v>
      </c>
      <c r="K106" s="481">
        <f>act!J39+act!J47</f>
        <v>0</v>
      </c>
      <c r="L106" s="250"/>
      <c r="M106" s="33"/>
      <c r="O106" s="215"/>
    </row>
    <row r="107" spans="2:15" ht="12.75" customHeight="1">
      <c r="B107" s="29"/>
      <c r="C107" s="58"/>
      <c r="D107" s="61"/>
      <c r="E107" s="61"/>
      <c r="F107" s="61"/>
      <c r="G107" s="61"/>
      <c r="H107" s="254"/>
      <c r="I107" s="255"/>
      <c r="J107" s="255"/>
      <c r="K107" s="255"/>
      <c r="L107" s="250"/>
      <c r="M107" s="33"/>
      <c r="O107" s="215"/>
    </row>
    <row r="108" spans="2:15" ht="12.75" customHeight="1">
      <c r="B108" s="29"/>
      <c r="C108" s="58"/>
      <c r="D108" s="256" t="s">
        <v>55</v>
      </c>
      <c r="E108" s="61"/>
      <c r="F108" s="61"/>
      <c r="G108" s="61"/>
      <c r="H108" s="483">
        <f>SUM(H101:H106)</f>
        <v>0</v>
      </c>
      <c r="I108" s="483">
        <f>SUM(I101:I106)</f>
        <v>0</v>
      </c>
      <c r="J108" s="483">
        <f>SUM(J101:J106)</f>
        <v>0</v>
      </c>
      <c r="K108" s="483">
        <f>SUM(K101:K106)</f>
        <v>0</v>
      </c>
      <c r="L108" s="257"/>
      <c r="M108" s="33"/>
      <c r="O108" s="215"/>
    </row>
    <row r="109" spans="2:15" ht="12.75" customHeight="1">
      <c r="B109" s="29"/>
      <c r="C109" s="58"/>
      <c r="D109" s="61"/>
      <c r="E109" s="61"/>
      <c r="F109" s="61"/>
      <c r="G109" s="61"/>
      <c r="H109" s="254"/>
      <c r="I109" s="255"/>
      <c r="J109" s="255"/>
      <c r="K109" s="255"/>
      <c r="L109" s="258"/>
      <c r="M109" s="33"/>
      <c r="O109" s="215"/>
    </row>
    <row r="110" spans="2:15" ht="12.75" customHeight="1">
      <c r="B110" s="29"/>
      <c r="C110" s="28"/>
      <c r="D110" s="470"/>
      <c r="E110" s="28"/>
      <c r="F110" s="28"/>
      <c r="G110" s="28"/>
      <c r="H110" s="471"/>
      <c r="I110" s="471"/>
      <c r="J110" s="471"/>
      <c r="K110" s="471"/>
      <c r="L110" s="28"/>
      <c r="M110" s="33"/>
      <c r="O110" s="215"/>
    </row>
    <row r="111" spans="2:15" ht="12.75" customHeight="1">
      <c r="B111" s="29"/>
      <c r="C111" s="58"/>
      <c r="D111" s="61"/>
      <c r="E111" s="61"/>
      <c r="F111" s="61"/>
      <c r="G111" s="61"/>
      <c r="H111" s="61"/>
      <c r="I111" s="260"/>
      <c r="J111" s="260"/>
      <c r="K111" s="260"/>
      <c r="L111" s="250"/>
      <c r="M111" s="33"/>
      <c r="O111" s="215"/>
    </row>
    <row r="112" spans="2:15" ht="12.75" customHeight="1">
      <c r="B112" s="29"/>
      <c r="C112" s="58"/>
      <c r="D112" s="308" t="s">
        <v>4</v>
      </c>
      <c r="E112" s="61"/>
      <c r="F112" s="248"/>
      <c r="G112" s="61"/>
      <c r="H112" s="61"/>
      <c r="I112" s="261"/>
      <c r="J112" s="261"/>
      <c r="K112" s="261"/>
      <c r="L112" s="262"/>
      <c r="M112" s="33"/>
      <c r="O112" s="215"/>
    </row>
    <row r="113" spans="2:15" ht="12.75" customHeight="1">
      <c r="B113" s="29"/>
      <c r="C113" s="58"/>
      <c r="D113" s="254"/>
      <c r="E113" s="61"/>
      <c r="F113" s="61"/>
      <c r="G113" s="61"/>
      <c r="H113" s="61"/>
      <c r="I113" s="261"/>
      <c r="J113" s="261"/>
      <c r="K113" s="261"/>
      <c r="L113" s="262"/>
      <c r="M113" s="33"/>
      <c r="O113" s="215"/>
    </row>
    <row r="114" spans="2:15" ht="12.75" customHeight="1">
      <c r="B114" s="29"/>
      <c r="C114" s="58"/>
      <c r="D114" s="263" t="s">
        <v>296</v>
      </c>
      <c r="E114" s="61"/>
      <c r="F114" s="475"/>
      <c r="G114" s="61"/>
      <c r="H114" s="485">
        <f>mop!G16</f>
        <v>0</v>
      </c>
      <c r="I114" s="485">
        <f>mop!H16</f>
        <v>0</v>
      </c>
      <c r="J114" s="485">
        <f>mop!I16</f>
        <v>0</v>
      </c>
      <c r="K114" s="485">
        <f>mop!J16</f>
        <v>0</v>
      </c>
      <c r="L114" s="264"/>
      <c r="M114" s="33"/>
      <c r="O114" s="215"/>
    </row>
    <row r="115" spans="2:15" ht="12.75" customHeight="1">
      <c r="B115" s="29"/>
      <c r="C115" s="58"/>
      <c r="D115" s="476"/>
      <c r="E115" s="61"/>
      <c r="F115" s="475"/>
      <c r="G115" s="61"/>
      <c r="H115" s="478">
        <v>0</v>
      </c>
      <c r="I115" s="73">
        <f t="shared" ref="I115:K123" si="14">H115</f>
        <v>0</v>
      </c>
      <c r="J115" s="478">
        <f>I115</f>
        <v>0</v>
      </c>
      <c r="K115" s="478">
        <f>J115</f>
        <v>0</v>
      </c>
      <c r="L115" s="264"/>
      <c r="M115" s="33"/>
      <c r="O115" s="215"/>
    </row>
    <row r="116" spans="2:15" ht="12.75" customHeight="1">
      <c r="B116" s="29"/>
      <c r="C116" s="58"/>
      <c r="D116" s="477"/>
      <c r="E116" s="61"/>
      <c r="F116" s="475"/>
      <c r="G116" s="61"/>
      <c r="H116" s="478">
        <v>0</v>
      </c>
      <c r="I116" s="73">
        <f t="shared" si="14"/>
        <v>0</v>
      </c>
      <c r="J116" s="478">
        <f>I116</f>
        <v>0</v>
      </c>
      <c r="K116" s="478">
        <f>J116</f>
        <v>0</v>
      </c>
      <c r="L116" s="264"/>
      <c r="M116" s="33"/>
      <c r="O116" s="215"/>
    </row>
    <row r="117" spans="2:15" ht="12.75" customHeight="1">
      <c r="B117" s="29"/>
      <c r="C117" s="58"/>
      <c r="D117" s="477"/>
      <c r="E117" s="61"/>
      <c r="F117" s="475"/>
      <c r="G117" s="61"/>
      <c r="H117" s="478">
        <v>0</v>
      </c>
      <c r="I117" s="73">
        <f t="shared" si="14"/>
        <v>0</v>
      </c>
      <c r="J117" s="478">
        <f t="shared" si="14"/>
        <v>0</v>
      </c>
      <c r="K117" s="478">
        <f t="shared" si="14"/>
        <v>0</v>
      </c>
      <c r="L117" s="264"/>
      <c r="M117" s="33"/>
      <c r="O117" s="215"/>
    </row>
    <row r="118" spans="2:15" ht="12.75" customHeight="1">
      <c r="B118" s="29"/>
      <c r="C118" s="58"/>
      <c r="D118" s="477"/>
      <c r="E118" s="61"/>
      <c r="F118" s="475"/>
      <c r="G118" s="61"/>
      <c r="H118" s="478">
        <v>0</v>
      </c>
      <c r="I118" s="73">
        <f t="shared" si="14"/>
        <v>0</v>
      </c>
      <c r="J118" s="478">
        <f t="shared" si="14"/>
        <v>0</v>
      </c>
      <c r="K118" s="478">
        <f t="shared" si="14"/>
        <v>0</v>
      </c>
      <c r="L118" s="264"/>
      <c r="M118" s="33"/>
      <c r="O118" s="215"/>
    </row>
    <row r="119" spans="2:15" ht="12.75" customHeight="1">
      <c r="B119" s="29"/>
      <c r="C119" s="58"/>
      <c r="D119" s="477"/>
      <c r="E119" s="61"/>
      <c r="F119" s="475"/>
      <c r="G119" s="61"/>
      <c r="H119" s="478">
        <v>0</v>
      </c>
      <c r="I119" s="73">
        <f t="shared" si="14"/>
        <v>0</v>
      </c>
      <c r="J119" s="478">
        <f t="shared" si="14"/>
        <v>0</v>
      </c>
      <c r="K119" s="478">
        <f t="shared" si="14"/>
        <v>0</v>
      </c>
      <c r="L119" s="264"/>
      <c r="M119" s="33"/>
      <c r="O119" s="215"/>
    </row>
    <row r="120" spans="2:15" ht="12.75" customHeight="1">
      <c r="B120" s="29"/>
      <c r="C120" s="58"/>
      <c r="D120" s="477"/>
      <c r="E120" s="61"/>
      <c r="F120" s="475"/>
      <c r="G120" s="61"/>
      <c r="H120" s="478">
        <v>0</v>
      </c>
      <c r="I120" s="73">
        <f t="shared" si="14"/>
        <v>0</v>
      </c>
      <c r="J120" s="478">
        <f t="shared" si="14"/>
        <v>0</v>
      </c>
      <c r="K120" s="478">
        <f t="shared" si="14"/>
        <v>0</v>
      </c>
      <c r="L120" s="264"/>
      <c r="M120" s="33"/>
      <c r="O120" s="215"/>
    </row>
    <row r="121" spans="2:15" ht="12.75" customHeight="1">
      <c r="B121" s="29"/>
      <c r="C121" s="58"/>
      <c r="D121" s="477"/>
      <c r="E121" s="61"/>
      <c r="F121" s="475"/>
      <c r="G121" s="61"/>
      <c r="H121" s="478">
        <v>0</v>
      </c>
      <c r="I121" s="73">
        <f t="shared" si="14"/>
        <v>0</v>
      </c>
      <c r="J121" s="478">
        <f t="shared" si="14"/>
        <v>0</v>
      </c>
      <c r="K121" s="478">
        <f t="shared" si="14"/>
        <v>0</v>
      </c>
      <c r="L121" s="264"/>
      <c r="M121" s="33"/>
      <c r="O121" s="216"/>
    </row>
    <row r="122" spans="2:15" ht="12.75" customHeight="1">
      <c r="B122" s="29"/>
      <c r="C122" s="58"/>
      <c r="D122" s="477"/>
      <c r="E122" s="61"/>
      <c r="F122" s="475"/>
      <c r="G122" s="61"/>
      <c r="H122" s="478">
        <v>0</v>
      </c>
      <c r="I122" s="73">
        <f t="shared" si="14"/>
        <v>0</v>
      </c>
      <c r="J122" s="478">
        <f>I122</f>
        <v>0</v>
      </c>
      <c r="K122" s="478">
        <f>J122</f>
        <v>0</v>
      </c>
      <c r="L122" s="264"/>
      <c r="M122" s="33"/>
      <c r="O122" s="216"/>
    </row>
    <row r="123" spans="2:15" ht="12.75" customHeight="1">
      <c r="B123" s="29"/>
      <c r="C123" s="58"/>
      <c r="D123" s="477"/>
      <c r="E123" s="61"/>
      <c r="F123" s="475"/>
      <c r="G123" s="61"/>
      <c r="H123" s="478">
        <v>0</v>
      </c>
      <c r="I123" s="73">
        <f t="shared" si="14"/>
        <v>0</v>
      </c>
      <c r="J123" s="478">
        <f>I123</f>
        <v>0</v>
      </c>
      <c r="K123" s="478">
        <f>J123</f>
        <v>0</v>
      </c>
      <c r="L123" s="264"/>
      <c r="M123" s="33"/>
      <c r="O123" s="216"/>
    </row>
    <row r="124" spans="2:15" ht="12.75" customHeight="1">
      <c r="B124" s="29"/>
      <c r="C124" s="58"/>
      <c r="D124" s="265"/>
      <c r="E124" s="61"/>
      <c r="F124" s="61"/>
      <c r="G124" s="61"/>
      <c r="H124" s="61"/>
      <c r="I124" s="249"/>
      <c r="J124" s="249"/>
      <c r="K124" s="249"/>
      <c r="L124" s="264"/>
      <c r="M124" s="33"/>
      <c r="O124" s="216"/>
    </row>
    <row r="125" spans="2:15" ht="12.75" customHeight="1">
      <c r="B125" s="29"/>
      <c r="C125" s="58"/>
      <c r="D125" s="256" t="s">
        <v>55</v>
      </c>
      <c r="E125" s="61"/>
      <c r="F125" s="61"/>
      <c r="G125" s="61"/>
      <c r="H125" s="482">
        <f>SUM(H114:H123)</f>
        <v>0</v>
      </c>
      <c r="I125" s="482">
        <f>SUM(I114:I123)</f>
        <v>0</v>
      </c>
      <c r="J125" s="482">
        <f>SUM(J114:J123)</f>
        <v>0</v>
      </c>
      <c r="K125" s="482">
        <f>SUM(K114:K123)</f>
        <v>0</v>
      </c>
      <c r="L125" s="267"/>
      <c r="M125" s="33"/>
      <c r="O125" s="216"/>
    </row>
    <row r="126" spans="2:15" ht="12.75" customHeight="1">
      <c r="B126" s="29"/>
      <c r="C126" s="58"/>
      <c r="D126" s="265"/>
      <c r="E126" s="61"/>
      <c r="F126" s="61"/>
      <c r="G126" s="61"/>
      <c r="H126" s="61"/>
      <c r="I126" s="249"/>
      <c r="J126" s="249"/>
      <c r="K126" s="249"/>
      <c r="L126" s="264"/>
      <c r="M126" s="33"/>
      <c r="O126" s="216"/>
    </row>
    <row r="127" spans="2:15" ht="12.75" customHeight="1">
      <c r="B127" s="29"/>
      <c r="C127" s="28"/>
      <c r="D127" s="470"/>
      <c r="E127" s="28"/>
      <c r="F127" s="28"/>
      <c r="G127" s="28"/>
      <c r="H127" s="471"/>
      <c r="I127" s="471"/>
      <c r="J127" s="471"/>
      <c r="K127" s="471"/>
      <c r="L127" s="28"/>
      <c r="M127" s="33"/>
      <c r="O127" s="216"/>
    </row>
    <row r="128" spans="2:15" ht="12.75" customHeight="1">
      <c r="B128" s="29"/>
      <c r="C128" s="58"/>
      <c r="D128" s="256"/>
      <c r="E128" s="61"/>
      <c r="F128" s="61"/>
      <c r="G128" s="61"/>
      <c r="H128" s="59"/>
      <c r="I128" s="268"/>
      <c r="J128" s="269"/>
      <c r="K128" s="269"/>
      <c r="L128" s="259"/>
      <c r="M128" s="33"/>
      <c r="O128" s="216"/>
    </row>
    <row r="129" spans="2:15" ht="12.75" customHeight="1">
      <c r="B129" s="29"/>
      <c r="C129" s="270"/>
      <c r="D129" s="308" t="s">
        <v>186</v>
      </c>
      <c r="E129" s="61"/>
      <c r="F129" s="248"/>
      <c r="G129" s="61"/>
      <c r="H129" s="265"/>
      <c r="I129" s="266"/>
      <c r="J129" s="266"/>
      <c r="K129" s="266"/>
      <c r="L129" s="267"/>
      <c r="M129" s="33"/>
      <c r="O129" s="216"/>
    </row>
    <row r="130" spans="2:15" ht="12.75" customHeight="1">
      <c r="B130" s="29"/>
      <c r="C130" s="270"/>
      <c r="D130" s="271"/>
      <c r="E130" s="61"/>
      <c r="F130" s="61"/>
      <c r="G130" s="61"/>
      <c r="H130" s="265"/>
      <c r="I130" s="266"/>
      <c r="J130" s="266"/>
      <c r="K130" s="266"/>
      <c r="L130" s="267"/>
      <c r="M130" s="33"/>
    </row>
    <row r="131" spans="2:15" ht="12.75" customHeight="1">
      <c r="B131" s="29"/>
      <c r="C131" s="58"/>
      <c r="D131" s="476"/>
      <c r="E131" s="61"/>
      <c r="F131" s="475"/>
      <c r="G131" s="61"/>
      <c r="H131" s="474">
        <v>0</v>
      </c>
      <c r="I131" s="73">
        <f t="shared" ref="I131:I149" si="15">H131</f>
        <v>0</v>
      </c>
      <c r="J131" s="474">
        <f>I131</f>
        <v>0</v>
      </c>
      <c r="K131" s="474">
        <f>J131</f>
        <v>0</v>
      </c>
      <c r="L131" s="272"/>
      <c r="M131" s="33"/>
    </row>
    <row r="132" spans="2:15" ht="12.75" customHeight="1">
      <c r="B132" s="29"/>
      <c r="C132" s="58"/>
      <c r="D132" s="476"/>
      <c r="E132" s="61"/>
      <c r="F132" s="475"/>
      <c r="G132" s="61"/>
      <c r="H132" s="474">
        <v>0</v>
      </c>
      <c r="I132" s="73">
        <f t="shared" si="15"/>
        <v>0</v>
      </c>
      <c r="J132" s="474">
        <f>I132</f>
        <v>0</v>
      </c>
      <c r="K132" s="474">
        <f>J132</f>
        <v>0</v>
      </c>
      <c r="L132" s="272"/>
      <c r="M132" s="33"/>
    </row>
    <row r="133" spans="2:15" ht="12.75" customHeight="1">
      <c r="B133" s="29"/>
      <c r="C133" s="58"/>
      <c r="D133" s="476"/>
      <c r="E133" s="61"/>
      <c r="F133" s="475"/>
      <c r="G133" s="61"/>
      <c r="H133" s="474">
        <v>0</v>
      </c>
      <c r="I133" s="73">
        <f t="shared" si="15"/>
        <v>0</v>
      </c>
      <c r="J133" s="474">
        <f t="shared" ref="J133:K144" si="16">I133</f>
        <v>0</v>
      </c>
      <c r="K133" s="474">
        <f t="shared" si="16"/>
        <v>0</v>
      </c>
      <c r="L133" s="272"/>
      <c r="M133" s="33"/>
    </row>
    <row r="134" spans="2:15" ht="12.75" customHeight="1">
      <c r="B134" s="29"/>
      <c r="C134" s="58"/>
      <c r="D134" s="476"/>
      <c r="E134" s="61"/>
      <c r="F134" s="475"/>
      <c r="G134" s="61"/>
      <c r="H134" s="474">
        <v>0</v>
      </c>
      <c r="I134" s="73">
        <f t="shared" ref="I134:K136" si="17">H134</f>
        <v>0</v>
      </c>
      <c r="J134" s="474">
        <f t="shared" si="17"/>
        <v>0</v>
      </c>
      <c r="K134" s="474">
        <f t="shared" si="17"/>
        <v>0</v>
      </c>
      <c r="L134" s="272"/>
      <c r="M134" s="33"/>
    </row>
    <row r="135" spans="2:15" ht="12.75" customHeight="1">
      <c r="B135" s="29"/>
      <c r="C135" s="58"/>
      <c r="D135" s="476"/>
      <c r="E135" s="61"/>
      <c r="F135" s="475"/>
      <c r="G135" s="61"/>
      <c r="H135" s="474">
        <v>0</v>
      </c>
      <c r="I135" s="73">
        <f t="shared" si="17"/>
        <v>0</v>
      </c>
      <c r="J135" s="474">
        <f t="shared" si="17"/>
        <v>0</v>
      </c>
      <c r="K135" s="474">
        <f t="shared" si="17"/>
        <v>0</v>
      </c>
      <c r="L135" s="272"/>
      <c r="M135" s="33"/>
    </row>
    <row r="136" spans="2:15" ht="12.75" customHeight="1">
      <c r="B136" s="29"/>
      <c r="C136" s="58"/>
      <c r="D136" s="476"/>
      <c r="E136" s="61"/>
      <c r="F136" s="475"/>
      <c r="G136" s="61"/>
      <c r="H136" s="474">
        <v>0</v>
      </c>
      <c r="I136" s="73">
        <f t="shared" si="17"/>
        <v>0</v>
      </c>
      <c r="J136" s="474">
        <f t="shared" si="17"/>
        <v>0</v>
      </c>
      <c r="K136" s="474">
        <f t="shared" si="17"/>
        <v>0</v>
      </c>
      <c r="L136" s="272"/>
      <c r="M136" s="33"/>
    </row>
    <row r="137" spans="2:15" ht="12.75" customHeight="1">
      <c r="B137" s="29"/>
      <c r="C137" s="58"/>
      <c r="D137" s="476"/>
      <c r="E137" s="61"/>
      <c r="F137" s="475"/>
      <c r="G137" s="61"/>
      <c r="H137" s="474">
        <v>0</v>
      </c>
      <c r="I137" s="73">
        <f t="shared" si="15"/>
        <v>0</v>
      </c>
      <c r="J137" s="474">
        <f t="shared" si="16"/>
        <v>0</v>
      </c>
      <c r="K137" s="474">
        <f t="shared" si="16"/>
        <v>0</v>
      </c>
      <c r="L137" s="272"/>
      <c r="M137" s="33"/>
    </row>
    <row r="138" spans="2:15" ht="12.75" customHeight="1">
      <c r="B138" s="29"/>
      <c r="C138" s="58"/>
      <c r="D138" s="476"/>
      <c r="E138" s="61"/>
      <c r="F138" s="475"/>
      <c r="G138" s="61"/>
      <c r="H138" s="474">
        <v>0</v>
      </c>
      <c r="I138" s="73">
        <f t="shared" si="15"/>
        <v>0</v>
      </c>
      <c r="J138" s="474">
        <f t="shared" si="16"/>
        <v>0</v>
      </c>
      <c r="K138" s="474">
        <f t="shared" si="16"/>
        <v>0</v>
      </c>
      <c r="L138" s="272"/>
      <c r="M138" s="33"/>
    </row>
    <row r="139" spans="2:15" ht="12.75" customHeight="1">
      <c r="B139" s="29"/>
      <c r="C139" s="58"/>
      <c r="D139" s="476"/>
      <c r="E139" s="61"/>
      <c r="F139" s="475"/>
      <c r="G139" s="61"/>
      <c r="H139" s="474">
        <v>0</v>
      </c>
      <c r="I139" s="73">
        <f t="shared" si="15"/>
        <v>0</v>
      </c>
      <c r="J139" s="474">
        <f t="shared" si="16"/>
        <v>0</v>
      </c>
      <c r="K139" s="474">
        <f t="shared" si="16"/>
        <v>0</v>
      </c>
      <c r="L139" s="272"/>
      <c r="M139" s="33"/>
    </row>
    <row r="140" spans="2:15" ht="12.75" customHeight="1">
      <c r="B140" s="29"/>
      <c r="C140" s="58"/>
      <c r="D140" s="476"/>
      <c r="E140" s="61"/>
      <c r="F140" s="475"/>
      <c r="G140" s="61"/>
      <c r="H140" s="474">
        <v>0</v>
      </c>
      <c r="I140" s="73">
        <f t="shared" si="15"/>
        <v>0</v>
      </c>
      <c r="J140" s="474">
        <f t="shared" si="16"/>
        <v>0</v>
      </c>
      <c r="K140" s="474">
        <f t="shared" si="16"/>
        <v>0</v>
      </c>
      <c r="L140" s="272"/>
      <c r="M140" s="33"/>
    </row>
    <row r="141" spans="2:15" ht="12.75" customHeight="1">
      <c r="B141" s="29"/>
      <c r="C141" s="58"/>
      <c r="D141" s="476"/>
      <c r="E141" s="61"/>
      <c r="F141" s="475"/>
      <c r="G141" s="61"/>
      <c r="H141" s="474">
        <v>0</v>
      </c>
      <c r="I141" s="73">
        <f t="shared" si="15"/>
        <v>0</v>
      </c>
      <c r="J141" s="474">
        <f t="shared" si="16"/>
        <v>0</v>
      </c>
      <c r="K141" s="474">
        <f t="shared" si="16"/>
        <v>0</v>
      </c>
      <c r="L141" s="272"/>
      <c r="M141" s="33"/>
    </row>
    <row r="142" spans="2:15" ht="12.75" customHeight="1">
      <c r="B142" s="29"/>
      <c r="C142" s="58"/>
      <c r="D142" s="476"/>
      <c r="E142" s="61"/>
      <c r="F142" s="475"/>
      <c r="G142" s="61"/>
      <c r="H142" s="474">
        <v>0</v>
      </c>
      <c r="I142" s="73">
        <f t="shared" si="15"/>
        <v>0</v>
      </c>
      <c r="J142" s="474">
        <f t="shared" si="16"/>
        <v>0</v>
      </c>
      <c r="K142" s="474">
        <f t="shared" si="16"/>
        <v>0</v>
      </c>
      <c r="L142" s="272"/>
      <c r="M142" s="33"/>
    </row>
    <row r="143" spans="2:15" ht="12.75" customHeight="1">
      <c r="B143" s="29"/>
      <c r="C143" s="58"/>
      <c r="D143" s="476"/>
      <c r="E143" s="61"/>
      <c r="F143" s="475"/>
      <c r="G143" s="61"/>
      <c r="H143" s="474">
        <v>0</v>
      </c>
      <c r="I143" s="73">
        <f t="shared" si="15"/>
        <v>0</v>
      </c>
      <c r="J143" s="474">
        <f t="shared" si="16"/>
        <v>0</v>
      </c>
      <c r="K143" s="474">
        <f t="shared" si="16"/>
        <v>0</v>
      </c>
      <c r="L143" s="272"/>
      <c r="M143" s="33"/>
    </row>
    <row r="144" spans="2:15" ht="12.75" customHeight="1">
      <c r="B144" s="29"/>
      <c r="C144" s="58"/>
      <c r="D144" s="476"/>
      <c r="E144" s="61"/>
      <c r="F144" s="475"/>
      <c r="G144" s="61"/>
      <c r="H144" s="474">
        <v>0</v>
      </c>
      <c r="I144" s="73">
        <f t="shared" si="15"/>
        <v>0</v>
      </c>
      <c r="J144" s="474">
        <f t="shared" si="16"/>
        <v>0</v>
      </c>
      <c r="K144" s="474">
        <f t="shared" si="16"/>
        <v>0</v>
      </c>
      <c r="L144" s="272"/>
      <c r="M144" s="33"/>
    </row>
    <row r="145" spans="2:13" ht="12.75" customHeight="1">
      <c r="B145" s="29"/>
      <c r="C145" s="58"/>
      <c r="D145" s="476"/>
      <c r="E145" s="61"/>
      <c r="F145" s="475"/>
      <c r="G145" s="61"/>
      <c r="H145" s="474">
        <v>0</v>
      </c>
      <c r="I145" s="73">
        <f t="shared" si="15"/>
        <v>0</v>
      </c>
      <c r="J145" s="474">
        <f t="shared" ref="J145:K155" si="18">I145</f>
        <v>0</v>
      </c>
      <c r="K145" s="474">
        <f t="shared" si="18"/>
        <v>0</v>
      </c>
      <c r="L145" s="272"/>
      <c r="M145" s="33"/>
    </row>
    <row r="146" spans="2:13" ht="12.75" customHeight="1">
      <c r="B146" s="29"/>
      <c r="C146" s="58"/>
      <c r="D146" s="476"/>
      <c r="E146" s="61"/>
      <c r="F146" s="475"/>
      <c r="G146" s="61"/>
      <c r="H146" s="474">
        <v>0</v>
      </c>
      <c r="I146" s="73">
        <f t="shared" si="15"/>
        <v>0</v>
      </c>
      <c r="J146" s="474">
        <f t="shared" si="18"/>
        <v>0</v>
      </c>
      <c r="K146" s="474">
        <f t="shared" si="18"/>
        <v>0</v>
      </c>
      <c r="L146" s="272"/>
      <c r="M146" s="33"/>
    </row>
    <row r="147" spans="2:13" ht="12.75" customHeight="1">
      <c r="B147" s="29"/>
      <c r="C147" s="58"/>
      <c r="D147" s="476"/>
      <c r="E147" s="61"/>
      <c r="F147" s="475"/>
      <c r="G147" s="61"/>
      <c r="H147" s="474">
        <v>0</v>
      </c>
      <c r="I147" s="73">
        <f t="shared" si="15"/>
        <v>0</v>
      </c>
      <c r="J147" s="474">
        <f t="shared" si="18"/>
        <v>0</v>
      </c>
      <c r="K147" s="474">
        <f t="shared" si="18"/>
        <v>0</v>
      </c>
      <c r="L147" s="272"/>
      <c r="M147" s="33"/>
    </row>
    <row r="148" spans="2:13" ht="12.75" customHeight="1">
      <c r="B148" s="29"/>
      <c r="C148" s="58"/>
      <c r="D148" s="476"/>
      <c r="E148" s="61"/>
      <c r="F148" s="475"/>
      <c r="G148" s="61"/>
      <c r="H148" s="474">
        <v>0</v>
      </c>
      <c r="I148" s="73">
        <f t="shared" si="15"/>
        <v>0</v>
      </c>
      <c r="J148" s="474">
        <f t="shared" si="18"/>
        <v>0</v>
      </c>
      <c r="K148" s="474">
        <f t="shared" si="18"/>
        <v>0</v>
      </c>
      <c r="L148" s="272"/>
      <c r="M148" s="33"/>
    </row>
    <row r="149" spans="2:13" ht="12.75" customHeight="1">
      <c r="B149" s="29"/>
      <c r="C149" s="58"/>
      <c r="D149" s="476"/>
      <c r="E149" s="61"/>
      <c r="F149" s="475"/>
      <c r="G149" s="61"/>
      <c r="H149" s="474">
        <v>0</v>
      </c>
      <c r="I149" s="73">
        <f t="shared" si="15"/>
        <v>0</v>
      </c>
      <c r="J149" s="474">
        <f t="shared" si="18"/>
        <v>0</v>
      </c>
      <c r="K149" s="474">
        <f t="shared" si="18"/>
        <v>0</v>
      </c>
      <c r="L149" s="272"/>
      <c r="M149" s="33"/>
    </row>
    <row r="150" spans="2:13" ht="12.75" customHeight="1">
      <c r="B150" s="29"/>
      <c r="C150" s="58"/>
      <c r="D150" s="71"/>
      <c r="E150" s="61"/>
      <c r="F150" s="475"/>
      <c r="G150" s="61"/>
      <c r="H150" s="474">
        <v>0</v>
      </c>
      <c r="I150" s="73">
        <f t="shared" ref="I150:I155" si="19">H150</f>
        <v>0</v>
      </c>
      <c r="J150" s="474">
        <f t="shared" si="18"/>
        <v>0</v>
      </c>
      <c r="K150" s="474">
        <f t="shared" si="18"/>
        <v>0</v>
      </c>
      <c r="L150" s="272"/>
      <c r="M150" s="33"/>
    </row>
    <row r="151" spans="2:13" ht="12.75" customHeight="1">
      <c r="B151" s="29"/>
      <c r="C151" s="58"/>
      <c r="D151" s="71"/>
      <c r="E151" s="61"/>
      <c r="F151" s="475"/>
      <c r="G151" s="61"/>
      <c r="H151" s="474">
        <v>0</v>
      </c>
      <c r="I151" s="73">
        <f t="shared" si="19"/>
        <v>0</v>
      </c>
      <c r="J151" s="474">
        <f t="shared" si="18"/>
        <v>0</v>
      </c>
      <c r="K151" s="474">
        <f t="shared" si="18"/>
        <v>0</v>
      </c>
      <c r="L151" s="272"/>
      <c r="M151" s="33"/>
    </row>
    <row r="152" spans="2:13" ht="12.75" customHeight="1">
      <c r="B152" s="29"/>
      <c r="C152" s="58"/>
      <c r="D152" s="71"/>
      <c r="E152" s="61"/>
      <c r="F152" s="475"/>
      <c r="G152" s="61"/>
      <c r="H152" s="474">
        <v>0</v>
      </c>
      <c r="I152" s="73">
        <f t="shared" si="19"/>
        <v>0</v>
      </c>
      <c r="J152" s="474">
        <f t="shared" si="18"/>
        <v>0</v>
      </c>
      <c r="K152" s="474">
        <f t="shared" si="18"/>
        <v>0</v>
      </c>
      <c r="L152" s="272"/>
      <c r="M152" s="33"/>
    </row>
    <row r="153" spans="2:13" ht="12.75" customHeight="1">
      <c r="B153" s="29"/>
      <c r="C153" s="58"/>
      <c r="D153" s="71"/>
      <c r="E153" s="61"/>
      <c r="F153" s="475"/>
      <c r="G153" s="61"/>
      <c r="H153" s="474">
        <v>0</v>
      </c>
      <c r="I153" s="73">
        <f t="shared" si="19"/>
        <v>0</v>
      </c>
      <c r="J153" s="474">
        <f t="shared" si="18"/>
        <v>0</v>
      </c>
      <c r="K153" s="474">
        <f t="shared" si="18"/>
        <v>0</v>
      </c>
      <c r="L153" s="272"/>
      <c r="M153" s="33"/>
    </row>
    <row r="154" spans="2:13" ht="12.75" customHeight="1">
      <c r="B154" s="29"/>
      <c r="C154" s="58"/>
      <c r="D154" s="71"/>
      <c r="E154" s="61"/>
      <c r="F154" s="475"/>
      <c r="G154" s="61"/>
      <c r="H154" s="474">
        <v>0</v>
      </c>
      <c r="I154" s="73">
        <f t="shared" si="19"/>
        <v>0</v>
      </c>
      <c r="J154" s="474">
        <f t="shared" si="18"/>
        <v>0</v>
      </c>
      <c r="K154" s="474">
        <f t="shared" si="18"/>
        <v>0</v>
      </c>
      <c r="L154" s="272"/>
      <c r="M154" s="33"/>
    </row>
    <row r="155" spans="2:13" ht="12.75" customHeight="1">
      <c r="B155" s="29"/>
      <c r="C155" s="58"/>
      <c r="D155" s="71"/>
      <c r="E155" s="61"/>
      <c r="F155" s="475"/>
      <c r="G155" s="61"/>
      <c r="H155" s="474">
        <v>0</v>
      </c>
      <c r="I155" s="73">
        <f t="shared" si="19"/>
        <v>0</v>
      </c>
      <c r="J155" s="474">
        <f t="shared" si="18"/>
        <v>0</v>
      </c>
      <c r="K155" s="474">
        <f t="shared" si="18"/>
        <v>0</v>
      </c>
      <c r="L155" s="272"/>
      <c r="M155" s="33"/>
    </row>
    <row r="156" spans="2:13" ht="12.75" customHeight="1">
      <c r="B156" s="29"/>
      <c r="C156" s="58"/>
      <c r="D156" s="265"/>
      <c r="E156" s="61"/>
      <c r="F156" s="61"/>
      <c r="G156" s="61"/>
      <c r="H156" s="61"/>
      <c r="I156" s="249"/>
      <c r="J156" s="249"/>
      <c r="K156" s="249"/>
      <c r="L156" s="272"/>
      <c r="M156" s="33"/>
    </row>
    <row r="157" spans="2:13" ht="12.75" customHeight="1">
      <c r="B157" s="29"/>
      <c r="C157" s="58"/>
      <c r="D157" s="273" t="s">
        <v>60</v>
      </c>
      <c r="E157" s="61"/>
      <c r="F157" s="61"/>
      <c r="G157" s="61"/>
      <c r="H157" s="482">
        <f>SUM(H131:H155)</f>
        <v>0</v>
      </c>
      <c r="I157" s="482">
        <f>SUM(I131:I155)</f>
        <v>0</v>
      </c>
      <c r="J157" s="482">
        <f>SUM(J131:J155)</f>
        <v>0</v>
      </c>
      <c r="K157" s="482">
        <f>SUM(K131:K155)</f>
        <v>0</v>
      </c>
      <c r="L157" s="267"/>
      <c r="M157" s="33"/>
    </row>
    <row r="158" spans="2:13" ht="12.75" customHeight="1">
      <c r="B158" s="29"/>
      <c r="C158" s="58"/>
      <c r="D158" s="265"/>
      <c r="E158" s="61"/>
      <c r="F158" s="61"/>
      <c r="G158" s="61"/>
      <c r="H158" s="61"/>
      <c r="I158" s="249"/>
      <c r="J158" s="249"/>
      <c r="K158" s="249"/>
      <c r="L158" s="264"/>
      <c r="M158" s="33"/>
    </row>
    <row r="159" spans="2:13" ht="12.75" customHeight="1">
      <c r="B159" s="29"/>
      <c r="C159" s="28"/>
      <c r="D159" s="470"/>
      <c r="E159" s="28"/>
      <c r="F159" s="28"/>
      <c r="G159" s="28"/>
      <c r="H159" s="471"/>
      <c r="I159" s="471"/>
      <c r="J159" s="471"/>
      <c r="K159" s="471"/>
      <c r="L159" s="28"/>
      <c r="M159" s="33"/>
    </row>
    <row r="160" spans="2:13" ht="12.75" customHeight="1">
      <c r="B160" s="29"/>
      <c r="C160" s="58"/>
      <c r="D160" s="254"/>
      <c r="E160" s="254"/>
      <c r="F160" s="254"/>
      <c r="G160" s="254"/>
      <c r="H160" s="274"/>
      <c r="I160" s="274"/>
      <c r="J160" s="274"/>
      <c r="K160" s="274"/>
      <c r="L160" s="259"/>
      <c r="M160" s="33"/>
    </row>
    <row r="161" spans="2:13" ht="12.75" customHeight="1">
      <c r="B161" s="29"/>
      <c r="C161" s="58"/>
      <c r="D161" s="256" t="s">
        <v>189</v>
      </c>
      <c r="E161" s="254"/>
      <c r="F161" s="254"/>
      <c r="G161" s="254"/>
      <c r="H161" s="415">
        <f>H66+H90+H108+H125+H157</f>
        <v>0</v>
      </c>
      <c r="I161" s="415">
        <f>I66+I90+I108+I125+I157</f>
        <v>0</v>
      </c>
      <c r="J161" s="415">
        <f>J66+J90+J108+J125+J157</f>
        <v>0</v>
      </c>
      <c r="K161" s="415">
        <f>K66+K90+K108+K125+K157</f>
        <v>0</v>
      </c>
      <c r="L161" s="259"/>
      <c r="M161" s="33"/>
    </row>
    <row r="162" spans="2:13" ht="12.75" customHeight="1">
      <c r="B162" s="29"/>
      <c r="C162" s="58"/>
      <c r="D162" s="254"/>
      <c r="E162" s="254"/>
      <c r="F162" s="254"/>
      <c r="G162" s="254"/>
      <c r="H162" s="274"/>
      <c r="I162" s="274"/>
      <c r="J162" s="274"/>
      <c r="K162" s="274"/>
      <c r="L162" s="259"/>
      <c r="M162" s="33"/>
    </row>
    <row r="163" spans="2:13" ht="12.75" customHeight="1">
      <c r="B163" s="29"/>
      <c r="C163" s="28"/>
      <c r="D163" s="470"/>
      <c r="E163" s="28"/>
      <c r="F163" s="28"/>
      <c r="G163" s="28"/>
      <c r="H163" s="471"/>
      <c r="I163" s="471"/>
      <c r="J163" s="471"/>
      <c r="K163" s="471"/>
      <c r="L163" s="28"/>
      <c r="M163" s="33"/>
    </row>
    <row r="164" spans="2:13" ht="12.75" customHeight="1">
      <c r="B164" s="29"/>
      <c r="C164" s="58"/>
      <c r="D164" s="254"/>
      <c r="E164" s="254"/>
      <c r="F164" s="254"/>
      <c r="G164" s="254"/>
      <c r="H164" s="274"/>
      <c r="I164" s="274"/>
      <c r="J164" s="274"/>
      <c r="K164" s="274"/>
      <c r="L164" s="259"/>
      <c r="M164" s="33"/>
    </row>
    <row r="165" spans="2:13" ht="12.75" customHeight="1">
      <c r="B165" s="29"/>
      <c r="C165" s="58"/>
      <c r="D165" s="256" t="s">
        <v>204</v>
      </c>
      <c r="E165" s="254"/>
      <c r="F165" s="254"/>
      <c r="G165" s="254"/>
      <c r="H165" s="415">
        <f>H58-H161</f>
        <v>0</v>
      </c>
      <c r="I165" s="415">
        <f>I58-I161</f>
        <v>0</v>
      </c>
      <c r="J165" s="415">
        <f>J58-J161</f>
        <v>0</v>
      </c>
      <c r="K165" s="415">
        <f>K58-K161</f>
        <v>0</v>
      </c>
      <c r="L165" s="259"/>
      <c r="M165" s="33"/>
    </row>
    <row r="166" spans="2:13" ht="12.75" customHeight="1">
      <c r="B166" s="29"/>
      <c r="C166" s="58"/>
      <c r="D166" s="254"/>
      <c r="E166" s="254"/>
      <c r="F166" s="254"/>
      <c r="G166" s="254"/>
      <c r="H166" s="274"/>
      <c r="I166" s="274"/>
      <c r="J166" s="274"/>
      <c r="K166" s="274"/>
      <c r="L166" s="259"/>
      <c r="M166" s="33"/>
    </row>
    <row r="167" spans="2:13" ht="12.75" customHeight="1">
      <c r="B167" s="29"/>
      <c r="C167" s="28"/>
      <c r="D167" s="470"/>
      <c r="E167" s="28"/>
      <c r="F167" s="28"/>
      <c r="G167" s="28"/>
      <c r="H167" s="471"/>
      <c r="I167" s="471"/>
      <c r="J167" s="471"/>
      <c r="K167" s="471"/>
      <c r="L167" s="28"/>
      <c r="M167" s="33"/>
    </row>
    <row r="168" spans="2:13" ht="12.75" customHeight="1">
      <c r="B168" s="29"/>
      <c r="C168" s="28"/>
      <c r="D168" s="470"/>
      <c r="E168" s="28"/>
      <c r="F168" s="28"/>
      <c r="G168" s="28"/>
      <c r="H168" s="471"/>
      <c r="I168" s="471"/>
      <c r="J168" s="471"/>
      <c r="K168" s="471"/>
      <c r="L168" s="28"/>
      <c r="M168" s="33"/>
    </row>
    <row r="169" spans="2:13" ht="12.75" customHeight="1">
      <c r="B169" s="29"/>
      <c r="C169" s="58"/>
      <c r="D169" s="61"/>
      <c r="E169" s="61"/>
      <c r="F169" s="61"/>
      <c r="G169" s="61"/>
      <c r="H169" s="62"/>
      <c r="I169" s="62"/>
      <c r="J169" s="62"/>
      <c r="K169" s="62"/>
      <c r="L169" s="259"/>
      <c r="M169" s="33"/>
    </row>
    <row r="170" spans="2:13" ht="12.75" customHeight="1">
      <c r="B170" s="29"/>
      <c r="C170" s="58"/>
      <c r="D170" s="307" t="s">
        <v>190</v>
      </c>
      <c r="E170" s="61"/>
      <c r="F170" s="61"/>
      <c r="G170" s="61"/>
      <c r="H170" s="276"/>
      <c r="I170" s="276"/>
      <c r="J170" s="276"/>
      <c r="K170" s="276"/>
      <c r="L170" s="259"/>
      <c r="M170" s="33"/>
    </row>
    <row r="171" spans="2:13" ht="12.75" customHeight="1">
      <c r="B171" s="29"/>
      <c r="C171" s="58"/>
      <c r="D171" s="277"/>
      <c r="E171" s="61"/>
      <c r="F171" s="61"/>
      <c r="G171" s="61"/>
      <c r="H171" s="276"/>
      <c r="I171" s="276"/>
      <c r="J171" s="276"/>
      <c r="K171" s="276"/>
      <c r="L171" s="259"/>
      <c r="M171" s="33"/>
    </row>
    <row r="172" spans="2:13" ht="12.75" customHeight="1">
      <c r="B172" s="29"/>
      <c r="C172" s="58"/>
      <c r="D172" s="59" t="s">
        <v>0</v>
      </c>
      <c r="E172" s="61"/>
      <c r="F172" s="61"/>
      <c r="G172" s="61"/>
      <c r="H172" s="472">
        <v>0</v>
      </c>
      <c r="I172" s="473">
        <f t="shared" ref="I172:K173" si="20">H172</f>
        <v>0</v>
      </c>
      <c r="J172" s="472">
        <f t="shared" si="20"/>
        <v>0</v>
      </c>
      <c r="K172" s="472">
        <f t="shared" si="20"/>
        <v>0</v>
      </c>
      <c r="L172" s="259"/>
      <c r="M172" s="33"/>
    </row>
    <row r="173" spans="2:13" ht="12.75" customHeight="1">
      <c r="B173" s="29"/>
      <c r="C173" s="58"/>
      <c r="D173" s="59" t="s">
        <v>1</v>
      </c>
      <c r="E173" s="61"/>
      <c r="F173" s="61"/>
      <c r="G173" s="61"/>
      <c r="H173" s="472">
        <v>0</v>
      </c>
      <c r="I173" s="473">
        <f t="shared" si="20"/>
        <v>0</v>
      </c>
      <c r="J173" s="472">
        <f t="shared" si="20"/>
        <v>0</v>
      </c>
      <c r="K173" s="472">
        <f t="shared" si="20"/>
        <v>0</v>
      </c>
      <c r="L173" s="259"/>
      <c r="M173" s="33"/>
    </row>
    <row r="174" spans="2:13" ht="12.75" customHeight="1">
      <c r="B174" s="29"/>
      <c r="C174" s="58"/>
      <c r="D174" s="278"/>
      <c r="E174" s="61"/>
      <c r="F174" s="61"/>
      <c r="G174" s="61"/>
      <c r="H174" s="279"/>
      <c r="I174" s="279"/>
      <c r="J174" s="279"/>
      <c r="K174" s="279"/>
      <c r="L174" s="259"/>
      <c r="M174" s="33"/>
    </row>
    <row r="175" spans="2:13" ht="12.75" customHeight="1">
      <c r="B175" s="29"/>
      <c r="C175" s="58"/>
      <c r="D175" s="277" t="s">
        <v>191</v>
      </c>
      <c r="E175" s="61"/>
      <c r="F175" s="61"/>
      <c r="G175" s="61"/>
      <c r="H175" s="429">
        <f>H172-H173</f>
        <v>0</v>
      </c>
      <c r="I175" s="429">
        <f>I172-I173</f>
        <v>0</v>
      </c>
      <c r="J175" s="429">
        <f>J172-J173</f>
        <v>0</v>
      </c>
      <c r="K175" s="429">
        <f>K172-K173</f>
        <v>0</v>
      </c>
      <c r="L175" s="259"/>
      <c r="M175" s="33"/>
    </row>
    <row r="176" spans="2:13" ht="12.75" customHeight="1">
      <c r="B176" s="29"/>
      <c r="C176" s="58"/>
      <c r="D176" s="59"/>
      <c r="E176" s="61"/>
      <c r="F176" s="61"/>
      <c r="G176" s="61"/>
      <c r="H176" s="276"/>
      <c r="I176" s="276"/>
      <c r="J176" s="276"/>
      <c r="K176" s="276"/>
      <c r="L176" s="259"/>
      <c r="M176" s="33"/>
    </row>
    <row r="177" spans="2:13" ht="12.75" customHeight="1">
      <c r="B177" s="29"/>
      <c r="C177" s="28"/>
      <c r="D177" s="470"/>
      <c r="E177" s="28"/>
      <c r="F177" s="28"/>
      <c r="G177" s="28"/>
      <c r="H177" s="471"/>
      <c r="I177" s="471"/>
      <c r="J177" s="471"/>
      <c r="K177" s="471"/>
      <c r="L177" s="28"/>
      <c r="M177" s="33"/>
    </row>
    <row r="178" spans="2:13" ht="12.75" customHeight="1">
      <c r="B178" s="29"/>
      <c r="C178" s="28"/>
      <c r="D178" s="470"/>
      <c r="E178" s="28"/>
      <c r="F178" s="28"/>
      <c r="G178" s="28"/>
      <c r="H178" s="471"/>
      <c r="I178" s="471"/>
      <c r="J178" s="471"/>
      <c r="K178" s="471"/>
      <c r="L178" s="28"/>
      <c r="M178" s="33"/>
    </row>
    <row r="179" spans="2:13" ht="12.75" customHeight="1">
      <c r="B179" s="29"/>
      <c r="C179" s="58"/>
      <c r="D179" s="254"/>
      <c r="E179" s="254"/>
      <c r="F179" s="254"/>
      <c r="G179" s="254"/>
      <c r="H179" s="274"/>
      <c r="I179" s="274"/>
      <c r="J179" s="274"/>
      <c r="K179" s="274"/>
      <c r="L179" s="259"/>
      <c r="M179" s="33"/>
    </row>
    <row r="180" spans="2:13" ht="12.75" customHeight="1">
      <c r="B180" s="29"/>
      <c r="C180" s="58"/>
      <c r="D180" s="256" t="s">
        <v>192</v>
      </c>
      <c r="E180" s="254"/>
      <c r="F180" s="254"/>
      <c r="G180" s="254"/>
      <c r="H180" s="415">
        <f>H165+H175</f>
        <v>0</v>
      </c>
      <c r="I180" s="415">
        <f>I165+I175</f>
        <v>0</v>
      </c>
      <c r="J180" s="415">
        <f>J165+J175</f>
        <v>0</v>
      </c>
      <c r="K180" s="415">
        <f>K165+K175</f>
        <v>0</v>
      </c>
      <c r="L180" s="259"/>
      <c r="M180" s="33"/>
    </row>
    <row r="181" spans="2:13" ht="12.75" customHeight="1">
      <c r="B181" s="29"/>
      <c r="C181" s="68"/>
      <c r="D181" s="281"/>
      <c r="E181" s="281"/>
      <c r="F181" s="281"/>
      <c r="G181" s="281"/>
      <c r="H181" s="282"/>
      <c r="I181" s="282"/>
      <c r="J181" s="282"/>
      <c r="K181" s="282"/>
      <c r="L181" s="70"/>
      <c r="M181" s="33"/>
    </row>
    <row r="182" spans="2:13" ht="12.75" customHeight="1">
      <c r="B182" s="29"/>
      <c r="C182" s="28"/>
      <c r="D182" s="36"/>
      <c r="E182" s="28"/>
      <c r="F182" s="28"/>
      <c r="G182" s="28"/>
      <c r="H182" s="239"/>
      <c r="I182" s="239"/>
      <c r="J182" s="239"/>
      <c r="K182" s="239"/>
      <c r="L182" s="28"/>
      <c r="M182" s="33"/>
    </row>
    <row r="183" spans="2:13" ht="12.75" customHeight="1">
      <c r="B183" s="240"/>
      <c r="C183" s="241"/>
      <c r="D183" s="241"/>
      <c r="E183" s="241"/>
      <c r="F183" s="241"/>
      <c r="G183" s="241"/>
      <c r="H183" s="242"/>
      <c r="I183" s="242"/>
      <c r="J183" s="242"/>
      <c r="K183" s="242"/>
      <c r="L183" s="234" t="s">
        <v>304</v>
      </c>
      <c r="M183" s="243"/>
    </row>
  </sheetData>
  <sheetProtection password="DFB1" sheet="1" objects="1" scenarios="1"/>
  <mergeCells count="1">
    <mergeCell ref="H6:K6"/>
  </mergeCells>
  <phoneticPr fontId="0" type="noConversion"/>
  <pageMargins left="0.78740157480314965" right="0.78740157480314965"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rowBreaks count="1" manualBreakCount="1">
    <brk id="93" min="1" max="12"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9"/>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7"/>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6"/>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5"/>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4"/>
  <dimension ref="B2:BL113"/>
  <sheetViews>
    <sheetView showGridLines="0" topLeftCell="A37"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225"/>
  <sheetViews>
    <sheetView zoomScale="85" zoomScaleNormal="85" workbookViewId="0">
      <pane ySplit="14" topLeftCell="A15" activePane="bottomLeft" state="frozen"/>
      <selection activeCell="B2" sqref="B2"/>
      <selection pane="bottomLeft" activeCell="B2" sqref="B2"/>
    </sheetView>
  </sheetViews>
  <sheetFormatPr defaultColWidth="9.140625" defaultRowHeight="12.75"/>
  <cols>
    <col min="1" max="1" width="3.7109375" style="44" customWidth="1"/>
    <col min="2" max="3" width="2.7109375" style="44" customWidth="1"/>
    <col min="4" max="4" width="10.7109375" style="50" customWidth="1"/>
    <col min="5" max="6" width="20.7109375" style="50" customWidth="1"/>
    <col min="7" max="8" width="8.7109375" style="52" customWidth="1"/>
    <col min="9" max="10" width="8.7109375" style="53" customWidth="1"/>
    <col min="11" max="11" width="8.7109375" style="182" customWidth="1"/>
    <col min="12" max="12" width="8.7109375" style="53" customWidth="1"/>
    <col min="13" max="13" width="8.7109375" style="183" customWidth="1"/>
    <col min="14" max="14" width="1.7109375" style="44" customWidth="1"/>
    <col min="15" max="15" width="10.7109375" style="184" customWidth="1"/>
    <col min="16" max="16" width="10.7109375" style="44" customWidth="1"/>
    <col min="17" max="17" width="10.7109375" style="567" customWidth="1"/>
    <col min="18" max="19" width="10.7109375" style="44" customWidth="1"/>
    <col min="20" max="20" width="10.7109375" style="557" customWidth="1"/>
    <col min="21" max="21" width="10.7109375" style="185" hidden="1" customWidth="1"/>
    <col min="22" max="22" width="10.7109375" style="549" customWidth="1"/>
    <col min="23" max="23" width="3" style="44" customWidth="1"/>
    <col min="24" max="24" width="2.7109375" style="44" customWidth="1"/>
    <col min="25" max="25" width="20.7109375" style="44" customWidth="1"/>
    <col min="26" max="28" width="8.7109375" style="44" customWidth="1"/>
    <col min="29" max="29" width="8.7109375" style="52" customWidth="1"/>
    <col min="30" max="30" width="1.5703125" style="46" customWidth="1"/>
    <col min="31" max="31" width="1.7109375" style="44" customWidth="1"/>
    <col min="32" max="35" width="8.7109375" style="44" customWidth="1"/>
    <col min="36" max="36" width="1.5703125" style="44" customWidth="1"/>
    <col min="37" max="37" width="12.7109375" style="44" customWidth="1"/>
    <col min="38" max="38" width="12.7109375" style="52" customWidth="1"/>
    <col min="39" max="39" width="12.7109375" style="46" customWidth="1"/>
    <col min="40" max="40" width="12.7109375" style="44" customWidth="1"/>
    <col min="41" max="41" width="1.5703125" style="44" customWidth="1"/>
    <col min="42" max="43" width="10.7109375" style="44" customWidth="1"/>
    <col min="44" max="45" width="2.7109375" style="44" customWidth="1"/>
    <col min="46" max="51" width="9.28515625" style="44" bestFit="1" customWidth="1"/>
    <col min="52" max="16384" width="9.140625" style="44"/>
  </cols>
  <sheetData>
    <row r="1" spans="2:41" ht="12.75" customHeight="1"/>
    <row r="2" spans="2:41">
      <c r="B2" s="24" t="s">
        <v>249</v>
      </c>
      <c r="C2" s="25"/>
      <c r="D2" s="26"/>
      <c r="E2" s="26"/>
      <c r="F2" s="26"/>
      <c r="G2" s="217"/>
      <c r="H2" s="217"/>
      <c r="I2" s="362"/>
      <c r="J2" s="362"/>
      <c r="K2" s="236"/>
      <c r="L2" s="362"/>
      <c r="M2" s="363"/>
      <c r="N2" s="25"/>
      <c r="O2" s="364"/>
      <c r="P2" s="25"/>
      <c r="Q2" s="568"/>
      <c r="R2" s="25"/>
      <c r="S2" s="25"/>
      <c r="T2" s="558"/>
      <c r="U2" s="365"/>
      <c r="V2" s="550"/>
      <c r="W2" s="25"/>
      <c r="X2" s="27"/>
    </row>
    <row r="3" spans="2:41">
      <c r="B3" s="29"/>
      <c r="C3" s="28"/>
      <c r="D3" s="36"/>
      <c r="E3" s="36"/>
      <c r="F3" s="36"/>
      <c r="G3" s="37"/>
      <c r="H3" s="37"/>
      <c r="I3" s="38"/>
      <c r="J3" s="38"/>
      <c r="K3" s="227"/>
      <c r="L3" s="38"/>
      <c r="M3" s="367"/>
      <c r="N3" s="28"/>
      <c r="O3" s="368"/>
      <c r="P3" s="28"/>
      <c r="Q3" s="569"/>
      <c r="R3" s="28"/>
      <c r="S3" s="28"/>
      <c r="T3" s="559"/>
      <c r="U3" s="369"/>
      <c r="V3" s="551"/>
      <c r="W3" s="28"/>
      <c r="X3" s="33"/>
    </row>
    <row r="4" spans="2:41" s="186" customFormat="1" ht="18.75">
      <c r="B4" s="370"/>
      <c r="C4" s="96" t="s">
        <v>250</v>
      </c>
      <c r="D4" s="371"/>
      <c r="E4" s="371"/>
      <c r="F4" s="371"/>
      <c r="G4" s="166"/>
      <c r="H4" s="166"/>
      <c r="I4" s="372"/>
      <c r="J4" s="372"/>
      <c r="K4" s="373"/>
      <c r="L4" s="372"/>
      <c r="M4" s="374"/>
      <c r="N4" s="371"/>
      <c r="O4" s="375"/>
      <c r="P4" s="371"/>
      <c r="Q4" s="570"/>
      <c r="R4" s="371"/>
      <c r="S4" s="371"/>
      <c r="T4" s="560"/>
      <c r="U4" s="376"/>
      <c r="V4" s="377"/>
      <c r="W4" s="371"/>
      <c r="X4" s="378"/>
      <c r="AC4" s="191"/>
      <c r="AD4" s="190"/>
      <c r="AE4" s="191"/>
      <c r="AF4" s="191"/>
      <c r="AG4" s="191"/>
      <c r="AH4" s="191"/>
      <c r="AI4" s="188"/>
      <c r="AJ4" s="187"/>
      <c r="AK4" s="189"/>
      <c r="AL4" s="192"/>
      <c r="AM4" s="188"/>
    </row>
    <row r="5" spans="2:41" ht="12.75" customHeight="1">
      <c r="B5" s="29"/>
      <c r="C5" s="28"/>
      <c r="D5" s="28"/>
      <c r="E5" s="28"/>
      <c r="F5" s="36"/>
      <c r="G5" s="37"/>
      <c r="H5" s="37"/>
      <c r="I5" s="38"/>
      <c r="J5" s="38"/>
      <c r="K5" s="227"/>
      <c r="L5" s="38"/>
      <c r="M5" s="367"/>
      <c r="N5" s="28"/>
      <c r="O5" s="368"/>
      <c r="P5" s="28"/>
      <c r="Q5" s="569"/>
      <c r="R5" s="28"/>
      <c r="S5" s="28"/>
      <c r="T5" s="559"/>
      <c r="U5" s="369"/>
      <c r="V5" s="551"/>
      <c r="W5" s="28"/>
      <c r="X5" s="33"/>
      <c r="AC5" s="179"/>
      <c r="AD5" s="172"/>
      <c r="AE5" s="179"/>
      <c r="AF5" s="179"/>
      <c r="AG5" s="179"/>
      <c r="AH5" s="179"/>
      <c r="AI5" s="182"/>
      <c r="AJ5" s="53"/>
      <c r="AK5" s="183"/>
      <c r="AL5" s="45"/>
      <c r="AM5" s="182"/>
    </row>
    <row r="6" spans="2:41" ht="12.75" customHeight="1">
      <c r="B6" s="29"/>
      <c r="C6" s="28"/>
      <c r="D6" s="28"/>
      <c r="E6" s="28"/>
      <c r="F6" s="356"/>
      <c r="G6" s="357"/>
      <c r="H6" s="357"/>
      <c r="I6" s="38"/>
      <c r="J6" s="38"/>
      <c r="K6" s="227"/>
      <c r="L6" s="38"/>
      <c r="M6" s="367"/>
      <c r="N6" s="28"/>
      <c r="O6" s="368"/>
      <c r="P6" s="28"/>
      <c r="Q6" s="569"/>
      <c r="R6" s="28"/>
      <c r="S6" s="28"/>
      <c r="T6" s="559"/>
      <c r="U6" s="369"/>
      <c r="V6" s="551"/>
      <c r="W6" s="28"/>
      <c r="X6" s="33"/>
      <c r="AC6" s="179"/>
      <c r="AD6" s="172"/>
      <c r="AE6" s="179"/>
      <c r="AF6" s="179"/>
      <c r="AG6" s="179"/>
      <c r="AH6" s="179"/>
      <c r="AI6" s="182"/>
      <c r="AJ6" s="53"/>
      <c r="AK6" s="183"/>
      <c r="AL6" s="45"/>
      <c r="AM6" s="182"/>
    </row>
    <row r="7" spans="2:41" ht="12.75" customHeight="1">
      <c r="B7" s="29"/>
      <c r="C7" s="28" t="s">
        <v>10</v>
      </c>
      <c r="D7" s="36"/>
      <c r="E7" s="379" t="str">
        <f>tab!D3</f>
        <v>2013/14</v>
      </c>
      <c r="F7" s="356"/>
      <c r="G7" s="357"/>
      <c r="H7" s="357"/>
      <c r="I7" s="38"/>
      <c r="J7" s="38"/>
      <c r="K7" s="227"/>
      <c r="L7" s="38"/>
      <c r="M7" s="367"/>
      <c r="N7" s="28"/>
      <c r="O7" s="368"/>
      <c r="P7" s="28"/>
      <c r="Q7" s="569"/>
      <c r="R7" s="28"/>
      <c r="S7" s="28"/>
      <c r="T7" s="559"/>
      <c r="U7" s="369"/>
      <c r="V7" s="551"/>
      <c r="W7" s="28"/>
      <c r="X7" s="33"/>
      <c r="AC7" s="179"/>
      <c r="AD7" s="172"/>
      <c r="AE7" s="179"/>
      <c r="AF7" s="179"/>
      <c r="AG7" s="179"/>
      <c r="AH7" s="179"/>
      <c r="AI7" s="182"/>
      <c r="AJ7" s="53"/>
      <c r="AK7" s="183"/>
      <c r="AL7" s="45"/>
      <c r="AM7" s="182"/>
    </row>
    <row r="8" spans="2:41" ht="12.75" customHeight="1">
      <c r="B8" s="29"/>
      <c r="C8" s="28" t="s">
        <v>251</v>
      </c>
      <c r="D8" s="36"/>
      <c r="E8" s="380">
        <f>tab!E4</f>
        <v>41548</v>
      </c>
      <c r="F8" s="356"/>
      <c r="G8" s="357"/>
      <c r="H8" s="357"/>
      <c r="I8" s="38"/>
      <c r="J8" s="38"/>
      <c r="K8" s="227"/>
      <c r="L8" s="38"/>
      <c r="M8" s="367"/>
      <c r="N8" s="28"/>
      <c r="O8" s="368"/>
      <c r="P8" s="28"/>
      <c r="Q8" s="569"/>
      <c r="R8" s="28"/>
      <c r="S8" s="28"/>
      <c r="T8" s="559"/>
      <c r="U8" s="369"/>
      <c r="V8" s="551"/>
      <c r="W8" s="28"/>
      <c r="X8" s="33"/>
      <c r="AC8" s="179"/>
      <c r="AD8" s="172"/>
      <c r="AE8" s="179"/>
      <c r="AF8" s="179"/>
      <c r="AG8" s="179"/>
      <c r="AH8" s="179"/>
      <c r="AI8" s="182"/>
      <c r="AJ8" s="53"/>
      <c r="AK8" s="183"/>
      <c r="AL8" s="45"/>
      <c r="AM8" s="182"/>
    </row>
    <row r="9" spans="2:41" ht="12.75" customHeight="1">
      <c r="B9" s="29"/>
      <c r="C9" s="28"/>
      <c r="D9" s="36"/>
      <c r="E9" s="381"/>
      <c r="F9" s="356"/>
      <c r="G9" s="357"/>
      <c r="H9" s="357"/>
      <c r="I9" s="38"/>
      <c r="J9" s="38"/>
      <c r="K9" s="227"/>
      <c r="L9" s="38"/>
      <c r="M9" s="367"/>
      <c r="N9" s="28"/>
      <c r="O9" s="368"/>
      <c r="P9" s="28"/>
      <c r="Q9" s="569"/>
      <c r="R9" s="28"/>
      <c r="S9" s="28"/>
      <c r="T9" s="559"/>
      <c r="U9" s="369"/>
      <c r="V9" s="551"/>
      <c r="W9" s="28"/>
      <c r="X9" s="33"/>
      <c r="AC9" s="194"/>
      <c r="AD9" s="195"/>
      <c r="AE9" s="194"/>
      <c r="AF9" s="194"/>
      <c r="AG9" s="194"/>
      <c r="AH9" s="179"/>
      <c r="AI9" s="196"/>
      <c r="AJ9" s="197"/>
      <c r="AK9" s="198"/>
      <c r="AL9" s="199"/>
      <c r="AM9" s="196"/>
    </row>
    <row r="10" spans="2:41" ht="12.75" customHeight="1">
      <c r="B10" s="29"/>
      <c r="C10" s="137"/>
      <c r="D10" s="486"/>
      <c r="E10" s="487"/>
      <c r="F10" s="140"/>
      <c r="G10" s="139"/>
      <c r="H10" s="488"/>
      <c r="I10" s="489"/>
      <c r="J10" s="489"/>
      <c r="K10" s="490"/>
      <c r="L10" s="489"/>
      <c r="M10" s="491"/>
      <c r="N10" s="330"/>
      <c r="O10" s="492"/>
      <c r="P10" s="330"/>
      <c r="Q10" s="571"/>
      <c r="R10" s="330"/>
      <c r="S10" s="330"/>
      <c r="T10" s="561"/>
      <c r="U10" s="493"/>
      <c r="V10" s="552"/>
      <c r="W10" s="332"/>
      <c r="X10" s="33"/>
      <c r="Z10" s="200"/>
      <c r="AA10" s="200"/>
      <c r="AB10" s="200"/>
      <c r="AC10" s="200"/>
      <c r="AD10" s="201"/>
      <c r="AE10" s="179"/>
      <c r="AF10" s="179"/>
      <c r="AG10" s="179"/>
      <c r="AH10" s="179"/>
      <c r="AI10" s="182"/>
      <c r="AJ10" s="53"/>
      <c r="AK10" s="183"/>
      <c r="AL10" s="45"/>
      <c r="AM10" s="182"/>
    </row>
    <row r="11" spans="2:41" ht="12.75" customHeight="1">
      <c r="B11" s="29"/>
      <c r="C11" s="494"/>
      <c r="D11" s="725" t="s">
        <v>287</v>
      </c>
      <c r="E11" s="726"/>
      <c r="F11" s="726"/>
      <c r="G11" s="726"/>
      <c r="H11" s="726"/>
      <c r="I11" s="727"/>
      <c r="J11" s="727"/>
      <c r="K11" s="727"/>
      <c r="L11" s="727"/>
      <c r="M11" s="727"/>
      <c r="N11" s="495"/>
      <c r="O11" s="725" t="s">
        <v>253</v>
      </c>
      <c r="P11" s="727"/>
      <c r="Q11" s="727"/>
      <c r="R11" s="727"/>
      <c r="S11" s="727"/>
      <c r="T11" s="727"/>
      <c r="U11" s="496"/>
      <c r="V11" s="497"/>
      <c r="W11" s="498"/>
      <c r="X11" s="382"/>
      <c r="Y11" s="202"/>
      <c r="Z11" s="203"/>
      <c r="AA11" s="203"/>
      <c r="AB11" s="203"/>
      <c r="AC11" s="203"/>
      <c r="AD11" s="203"/>
      <c r="AL11" s="44"/>
      <c r="AM11" s="44"/>
      <c r="AN11" s="202"/>
      <c r="AO11" s="202"/>
    </row>
    <row r="12" spans="2:41" ht="12.75" customHeight="1">
      <c r="B12" s="29"/>
      <c r="C12" s="494"/>
      <c r="D12" s="499" t="s">
        <v>256</v>
      </c>
      <c r="E12" s="500" t="s">
        <v>56</v>
      </c>
      <c r="F12" s="500" t="s">
        <v>57</v>
      </c>
      <c r="G12" s="501" t="s">
        <v>257</v>
      </c>
      <c r="H12" s="502" t="s">
        <v>286</v>
      </c>
      <c r="I12" s="501" t="s">
        <v>86</v>
      </c>
      <c r="J12" s="501" t="s">
        <v>258</v>
      </c>
      <c r="K12" s="503" t="s">
        <v>260</v>
      </c>
      <c r="L12" s="504" t="s">
        <v>58</v>
      </c>
      <c r="M12" s="503" t="s">
        <v>260</v>
      </c>
      <c r="N12" s="505"/>
      <c r="O12" s="506" t="s">
        <v>259</v>
      </c>
      <c r="P12" s="506" t="s">
        <v>261</v>
      </c>
      <c r="Q12" s="507" t="s">
        <v>262</v>
      </c>
      <c r="R12" s="507"/>
      <c r="S12" s="508" t="s">
        <v>58</v>
      </c>
      <c r="T12" s="509" t="s">
        <v>263</v>
      </c>
      <c r="U12" s="510" t="s">
        <v>265</v>
      </c>
      <c r="V12" s="497" t="s">
        <v>327</v>
      </c>
      <c r="W12" s="511"/>
      <c r="X12" s="383"/>
      <c r="Y12" s="204"/>
      <c r="Z12" s="205"/>
      <c r="AA12" s="205"/>
      <c r="AB12" s="205"/>
      <c r="AC12" s="205"/>
      <c r="AD12" s="206"/>
      <c r="AL12" s="44"/>
      <c r="AM12" s="44"/>
      <c r="AN12" s="202"/>
      <c r="AO12" s="204"/>
    </row>
    <row r="13" spans="2:41" s="173" customFormat="1" ht="12.75" customHeight="1">
      <c r="B13" s="384"/>
      <c r="C13" s="512"/>
      <c r="D13" s="513"/>
      <c r="E13" s="500"/>
      <c r="F13" s="514"/>
      <c r="G13" s="501" t="s">
        <v>266</v>
      </c>
      <c r="H13" s="501" t="s">
        <v>348</v>
      </c>
      <c r="I13" s="501"/>
      <c r="J13" s="501"/>
      <c r="K13" s="503"/>
      <c r="L13" s="504"/>
      <c r="M13" s="503" t="s">
        <v>268</v>
      </c>
      <c r="N13" s="505"/>
      <c r="O13" s="506" t="s">
        <v>267</v>
      </c>
      <c r="P13" s="506"/>
      <c r="Q13" s="566">
        <f>+tab!D79</f>
        <v>0.62</v>
      </c>
      <c r="R13" s="507" t="s">
        <v>328</v>
      </c>
      <c r="S13" s="508" t="s">
        <v>264</v>
      </c>
      <c r="T13" s="509" t="s">
        <v>55</v>
      </c>
      <c r="U13" s="510"/>
      <c r="V13" s="508" t="s">
        <v>264</v>
      </c>
      <c r="W13" s="515"/>
      <c r="X13" s="327"/>
      <c r="AO13" s="207"/>
    </row>
    <row r="14" spans="2:41" ht="12.75" customHeight="1">
      <c r="B14" s="29"/>
      <c r="C14" s="144"/>
      <c r="D14" s="150"/>
      <c r="E14" s="150"/>
      <c r="F14" s="150"/>
      <c r="G14" s="151"/>
      <c r="H14" s="151"/>
      <c r="I14" s="516"/>
      <c r="J14" s="516"/>
      <c r="K14" s="517"/>
      <c r="L14" s="518"/>
      <c r="M14" s="517"/>
      <c r="N14" s="519"/>
      <c r="O14" s="520"/>
      <c r="P14" s="521"/>
      <c r="Q14" s="572"/>
      <c r="R14" s="521"/>
      <c r="S14" s="521"/>
      <c r="T14" s="562"/>
      <c r="U14" s="522"/>
      <c r="V14" s="523"/>
      <c r="W14" s="524"/>
      <c r="X14" s="33"/>
      <c r="AC14" s="44"/>
      <c r="AD14" s="44"/>
      <c r="AL14" s="44"/>
      <c r="AM14" s="44"/>
      <c r="AO14" s="208"/>
    </row>
    <row r="15" spans="2:41" ht="12.75" customHeight="1">
      <c r="B15" s="29"/>
      <c r="C15" s="144"/>
      <c r="D15" s="146"/>
      <c r="E15" s="146"/>
      <c r="F15" s="146"/>
      <c r="G15" s="145"/>
      <c r="H15" s="525"/>
      <c r="I15" s="526"/>
      <c r="J15" s="526"/>
      <c r="K15" s="527"/>
      <c r="L15" s="147"/>
      <c r="M15" s="528">
        <f t="shared" ref="M15:M34" si="0">(IF(L15=0,(K15),(K15)-L15))</f>
        <v>0</v>
      </c>
      <c r="N15" s="529"/>
      <c r="O15" s="530" t="str">
        <f>IF(I15="","",VLOOKUP(I15,tab!$A$34:$V$76,J15+2,FALSE))</f>
        <v/>
      </c>
      <c r="P15" s="531" t="str">
        <f t="shared" ref="P15:P34" si="1">IF(E15=0,"",(O15*M15*12))</f>
        <v/>
      </c>
      <c r="Q15" s="573">
        <f>$Q$13</f>
        <v>0.62</v>
      </c>
      <c r="R15" s="531" t="str">
        <f>IF(E15=0,"",P15*$Q$15)</f>
        <v/>
      </c>
      <c r="S15" s="531">
        <f>IF(L15="",0,(((O15*12)*L15)*(IF(I15&gt;8,1+tab!$D$82,1+tab!$D$84))))</f>
        <v>0</v>
      </c>
      <c r="T15" s="532">
        <f t="shared" ref="T15:T34" si="2">IF(E15=0,0,(P15+R15+S15))</f>
        <v>0</v>
      </c>
      <c r="U15" s="533">
        <f t="shared" ref="U15:U34" si="3">IF(G15&lt;25,0,IF(G15=25,25,IF(G15&lt;40,0,IF(G15=40,40,IF(G15&gt;=40,0)))))</f>
        <v>0</v>
      </c>
      <c r="V15" s="534">
        <f t="shared" ref="V15:V34" si="4">IF(U15=25,(O15*1.08*(K15)/2),IF(U15=40,(O15*1.08*(K15)),IF(U15=0,0)))</f>
        <v>0</v>
      </c>
      <c r="W15" s="535"/>
      <c r="X15" s="33"/>
    </row>
    <row r="16" spans="2:41" ht="12.75" customHeight="1">
      <c r="B16" s="29"/>
      <c r="C16" s="144"/>
      <c r="D16" s="146"/>
      <c r="E16" s="146"/>
      <c r="F16" s="146"/>
      <c r="G16" s="145"/>
      <c r="H16" s="536"/>
      <c r="I16" s="526"/>
      <c r="J16" s="526"/>
      <c r="K16" s="527"/>
      <c r="L16" s="147"/>
      <c r="M16" s="528">
        <f t="shared" si="0"/>
        <v>0</v>
      </c>
      <c r="N16" s="529"/>
      <c r="O16" s="530" t="str">
        <f>IF(I16="","",VLOOKUP(I16,tab!$A$34:$V$76,J16+2,FALSE))</f>
        <v/>
      </c>
      <c r="P16" s="531" t="str">
        <f t="shared" si="1"/>
        <v/>
      </c>
      <c r="Q16" s="573">
        <f t="shared" ref="Q16:Q34" si="5">$Q$13</f>
        <v>0.62</v>
      </c>
      <c r="R16" s="531" t="str">
        <f t="shared" ref="R16:R34" si="6">IF(E16=0,"",P16*$Q$15)</f>
        <v/>
      </c>
      <c r="S16" s="531">
        <f>IF(L16="",0,(((O16*12)*L16)*(IF(I16&gt;8,1+tab!$D$82,1+tab!$D$84))))</f>
        <v>0</v>
      </c>
      <c r="T16" s="532">
        <f t="shared" si="2"/>
        <v>0</v>
      </c>
      <c r="U16" s="533">
        <f t="shared" si="3"/>
        <v>0</v>
      </c>
      <c r="V16" s="534">
        <f t="shared" si="4"/>
        <v>0</v>
      </c>
      <c r="W16" s="535"/>
      <c r="X16" s="33"/>
    </row>
    <row r="17" spans="2:24" ht="12.75" customHeight="1">
      <c r="B17" s="29"/>
      <c r="C17" s="144"/>
      <c r="D17" s="146"/>
      <c r="E17" s="146"/>
      <c r="F17" s="146"/>
      <c r="G17" s="145"/>
      <c r="H17" s="536"/>
      <c r="I17" s="526"/>
      <c r="J17" s="526"/>
      <c r="K17" s="527"/>
      <c r="L17" s="147"/>
      <c r="M17" s="528">
        <f t="shared" si="0"/>
        <v>0</v>
      </c>
      <c r="N17" s="529"/>
      <c r="O17" s="530" t="str">
        <f>IF(I17="","",VLOOKUP(I17,tab!$A$34:$V$76,J17+2,FALSE))</f>
        <v/>
      </c>
      <c r="P17" s="531" t="str">
        <f t="shared" si="1"/>
        <v/>
      </c>
      <c r="Q17" s="573">
        <f t="shared" si="5"/>
        <v>0.62</v>
      </c>
      <c r="R17" s="531" t="str">
        <f t="shared" si="6"/>
        <v/>
      </c>
      <c r="S17" s="531">
        <f>IF(L17="",0,(((O17*12)*L17)*(IF(I17&gt;8,1+tab!$D$82,1+tab!$D$84))))</f>
        <v>0</v>
      </c>
      <c r="T17" s="532">
        <f t="shared" si="2"/>
        <v>0</v>
      </c>
      <c r="U17" s="533">
        <f t="shared" si="3"/>
        <v>0</v>
      </c>
      <c r="V17" s="534">
        <f t="shared" si="4"/>
        <v>0</v>
      </c>
      <c r="W17" s="535"/>
      <c r="X17" s="33"/>
    </row>
    <row r="18" spans="2:24" ht="12.75" customHeight="1">
      <c r="B18" s="29"/>
      <c r="C18" s="144"/>
      <c r="D18" s="146"/>
      <c r="E18" s="146"/>
      <c r="F18" s="146"/>
      <c r="G18" s="145"/>
      <c r="H18" s="536"/>
      <c r="I18" s="526"/>
      <c r="J18" s="526"/>
      <c r="K18" s="527"/>
      <c r="L18" s="147"/>
      <c r="M18" s="528">
        <f t="shared" si="0"/>
        <v>0</v>
      </c>
      <c r="N18" s="529"/>
      <c r="O18" s="530" t="str">
        <f>IF(I18="","",VLOOKUP(I18,tab!$A$34:$V$76,J18+2,FALSE))</f>
        <v/>
      </c>
      <c r="P18" s="531" t="str">
        <f t="shared" si="1"/>
        <v/>
      </c>
      <c r="Q18" s="573">
        <f t="shared" si="5"/>
        <v>0.62</v>
      </c>
      <c r="R18" s="531" t="str">
        <f t="shared" si="6"/>
        <v/>
      </c>
      <c r="S18" s="531">
        <f>IF(L18="",0,(((O18*12)*L18)*(IF(I18&gt;8,1+tab!$D$82,1+tab!$D$84))))</f>
        <v>0</v>
      </c>
      <c r="T18" s="532">
        <f t="shared" si="2"/>
        <v>0</v>
      </c>
      <c r="U18" s="533">
        <f t="shared" si="3"/>
        <v>0</v>
      </c>
      <c r="V18" s="534">
        <f t="shared" si="4"/>
        <v>0</v>
      </c>
      <c r="W18" s="535"/>
      <c r="X18" s="33"/>
    </row>
    <row r="19" spans="2:24" ht="12.75" customHeight="1">
      <c r="B19" s="29"/>
      <c r="C19" s="144"/>
      <c r="D19" s="146"/>
      <c r="E19" s="146"/>
      <c r="F19" s="146"/>
      <c r="G19" s="145"/>
      <c r="H19" s="536"/>
      <c r="I19" s="526"/>
      <c r="J19" s="526"/>
      <c r="K19" s="527"/>
      <c r="L19" s="147"/>
      <c r="M19" s="528">
        <f t="shared" si="0"/>
        <v>0</v>
      </c>
      <c r="N19" s="529"/>
      <c r="O19" s="530" t="str">
        <f>IF(I19="","",VLOOKUP(I19,tab!$A$34:$V$76,J19+2,FALSE))</f>
        <v/>
      </c>
      <c r="P19" s="531" t="str">
        <f t="shared" si="1"/>
        <v/>
      </c>
      <c r="Q19" s="573">
        <f t="shared" si="5"/>
        <v>0.62</v>
      </c>
      <c r="R19" s="531" t="str">
        <f t="shared" si="6"/>
        <v/>
      </c>
      <c r="S19" s="531">
        <f>IF(L19="",0,(((O19*12)*L19)*(IF(I19&gt;8,1+tab!$D$82,1+tab!$D$84))))</f>
        <v>0</v>
      </c>
      <c r="T19" s="532">
        <f t="shared" si="2"/>
        <v>0</v>
      </c>
      <c r="U19" s="533">
        <f t="shared" si="3"/>
        <v>0</v>
      </c>
      <c r="V19" s="534">
        <f t="shared" si="4"/>
        <v>0</v>
      </c>
      <c r="W19" s="535"/>
      <c r="X19" s="33"/>
    </row>
    <row r="20" spans="2:24" ht="12.75" customHeight="1">
      <c r="B20" s="29"/>
      <c r="C20" s="144"/>
      <c r="D20" s="146"/>
      <c r="E20" s="146"/>
      <c r="F20" s="146"/>
      <c r="G20" s="145"/>
      <c r="H20" s="536"/>
      <c r="I20" s="526"/>
      <c r="J20" s="526"/>
      <c r="K20" s="527"/>
      <c r="L20" s="147"/>
      <c r="M20" s="528">
        <f t="shared" si="0"/>
        <v>0</v>
      </c>
      <c r="N20" s="529"/>
      <c r="O20" s="530" t="str">
        <f>IF(I20="","",VLOOKUP(I20,tab!$A$34:$V$76,J20+2,FALSE))</f>
        <v/>
      </c>
      <c r="P20" s="531" t="str">
        <f t="shared" si="1"/>
        <v/>
      </c>
      <c r="Q20" s="573">
        <f t="shared" si="5"/>
        <v>0.62</v>
      </c>
      <c r="R20" s="531" t="str">
        <f t="shared" si="6"/>
        <v/>
      </c>
      <c r="S20" s="531">
        <f>IF(L20="",0,(((O20*12)*L20)*(IF(I20&gt;8,1+tab!$D$82,1+tab!$D$84))))</f>
        <v>0</v>
      </c>
      <c r="T20" s="532">
        <f t="shared" si="2"/>
        <v>0</v>
      </c>
      <c r="U20" s="533">
        <f t="shared" si="3"/>
        <v>0</v>
      </c>
      <c r="V20" s="534">
        <f t="shared" si="4"/>
        <v>0</v>
      </c>
      <c r="W20" s="535"/>
      <c r="X20" s="33"/>
    </row>
    <row r="21" spans="2:24" ht="12.75" customHeight="1">
      <c r="B21" s="29"/>
      <c r="C21" s="144"/>
      <c r="D21" s="146"/>
      <c r="E21" s="146"/>
      <c r="F21" s="146"/>
      <c r="G21" s="145"/>
      <c r="H21" s="536"/>
      <c r="I21" s="526"/>
      <c r="J21" s="526"/>
      <c r="K21" s="527"/>
      <c r="L21" s="147"/>
      <c r="M21" s="528">
        <f t="shared" si="0"/>
        <v>0</v>
      </c>
      <c r="N21" s="529"/>
      <c r="O21" s="530" t="str">
        <f>IF(I21="","",VLOOKUP(I21,tab!$A$34:$V$76,J21+2,FALSE))</f>
        <v/>
      </c>
      <c r="P21" s="531" t="str">
        <f t="shared" si="1"/>
        <v/>
      </c>
      <c r="Q21" s="573">
        <f t="shared" si="5"/>
        <v>0.62</v>
      </c>
      <c r="R21" s="531" t="str">
        <f t="shared" si="6"/>
        <v/>
      </c>
      <c r="S21" s="531">
        <f>IF(L21="",0,(((O21*12)*L21)*(IF(I21&gt;8,1+tab!$D$82,1+tab!$D$84))))</f>
        <v>0</v>
      </c>
      <c r="T21" s="532">
        <f t="shared" si="2"/>
        <v>0</v>
      </c>
      <c r="U21" s="533">
        <f t="shared" si="3"/>
        <v>0</v>
      </c>
      <c r="V21" s="534">
        <f t="shared" si="4"/>
        <v>0</v>
      </c>
      <c r="W21" s="535"/>
      <c r="X21" s="33"/>
    </row>
    <row r="22" spans="2:24" ht="12.75" customHeight="1">
      <c r="B22" s="29"/>
      <c r="C22" s="144"/>
      <c r="D22" s="146"/>
      <c r="E22" s="146"/>
      <c r="F22" s="146"/>
      <c r="G22" s="145"/>
      <c r="H22" s="536"/>
      <c r="I22" s="526"/>
      <c r="J22" s="526"/>
      <c r="K22" s="527"/>
      <c r="L22" s="147"/>
      <c r="M22" s="528">
        <f t="shared" si="0"/>
        <v>0</v>
      </c>
      <c r="N22" s="529"/>
      <c r="O22" s="530" t="str">
        <f>IF(I22="","",VLOOKUP(I22,tab!$A$34:$V$76,J22+2,FALSE))</f>
        <v/>
      </c>
      <c r="P22" s="531" t="str">
        <f t="shared" si="1"/>
        <v/>
      </c>
      <c r="Q22" s="573">
        <f t="shared" si="5"/>
        <v>0.62</v>
      </c>
      <c r="R22" s="531" t="str">
        <f t="shared" si="6"/>
        <v/>
      </c>
      <c r="S22" s="531">
        <f>IF(L22="",0,(((O22*12)*L22)*(IF(I22&gt;8,1+tab!$D$82,1+tab!$D$84))))</f>
        <v>0</v>
      </c>
      <c r="T22" s="532">
        <f t="shared" si="2"/>
        <v>0</v>
      </c>
      <c r="U22" s="533">
        <f t="shared" si="3"/>
        <v>0</v>
      </c>
      <c r="V22" s="534">
        <f t="shared" si="4"/>
        <v>0</v>
      </c>
      <c r="W22" s="535"/>
      <c r="X22" s="33"/>
    </row>
    <row r="23" spans="2:24" ht="12.75" customHeight="1">
      <c r="B23" s="29"/>
      <c r="C23" s="144"/>
      <c r="D23" s="146"/>
      <c r="E23" s="146"/>
      <c r="F23" s="146"/>
      <c r="G23" s="145"/>
      <c r="H23" s="536"/>
      <c r="I23" s="526"/>
      <c r="J23" s="526"/>
      <c r="K23" s="527"/>
      <c r="L23" s="147"/>
      <c r="M23" s="528">
        <f t="shared" si="0"/>
        <v>0</v>
      </c>
      <c r="N23" s="529"/>
      <c r="O23" s="530" t="str">
        <f>IF(I23="","",VLOOKUP(I23,tab!$A$34:$V$76,J23+2,FALSE))</f>
        <v/>
      </c>
      <c r="P23" s="531" t="str">
        <f t="shared" si="1"/>
        <v/>
      </c>
      <c r="Q23" s="573">
        <f t="shared" si="5"/>
        <v>0.62</v>
      </c>
      <c r="R23" s="531" t="str">
        <f t="shared" si="6"/>
        <v/>
      </c>
      <c r="S23" s="531">
        <f>IF(L23="",0,(((O23*12)*L23)*(IF(I23&gt;8,1+tab!$D$82,1+tab!$D$84))))</f>
        <v>0</v>
      </c>
      <c r="T23" s="532">
        <f t="shared" si="2"/>
        <v>0</v>
      </c>
      <c r="U23" s="533">
        <f t="shared" si="3"/>
        <v>0</v>
      </c>
      <c r="V23" s="534">
        <f t="shared" si="4"/>
        <v>0</v>
      </c>
      <c r="W23" s="535"/>
      <c r="X23" s="33"/>
    </row>
    <row r="24" spans="2:24" ht="12.75" customHeight="1">
      <c r="B24" s="29"/>
      <c r="C24" s="144"/>
      <c r="D24" s="146"/>
      <c r="E24" s="146"/>
      <c r="F24" s="146"/>
      <c r="G24" s="145"/>
      <c r="H24" s="536"/>
      <c r="I24" s="526"/>
      <c r="J24" s="526"/>
      <c r="K24" s="527"/>
      <c r="L24" s="147"/>
      <c r="M24" s="528">
        <f t="shared" si="0"/>
        <v>0</v>
      </c>
      <c r="N24" s="529"/>
      <c r="O24" s="530" t="str">
        <f>IF(I24="","",VLOOKUP(I24,tab!$A$34:$V$76,J24+2,FALSE))</f>
        <v/>
      </c>
      <c r="P24" s="531" t="str">
        <f t="shared" si="1"/>
        <v/>
      </c>
      <c r="Q24" s="573">
        <f t="shared" si="5"/>
        <v>0.62</v>
      </c>
      <c r="R24" s="531" t="str">
        <f t="shared" si="6"/>
        <v/>
      </c>
      <c r="S24" s="531">
        <f>IF(L24="",0,(((O24*12)*L24)*(IF(I24&gt;8,1+tab!$D$82,1+tab!$D$84))))</f>
        <v>0</v>
      </c>
      <c r="T24" s="532">
        <f t="shared" si="2"/>
        <v>0</v>
      </c>
      <c r="U24" s="533">
        <f t="shared" si="3"/>
        <v>0</v>
      </c>
      <c r="V24" s="534">
        <f t="shared" si="4"/>
        <v>0</v>
      </c>
      <c r="W24" s="535"/>
      <c r="X24" s="33"/>
    </row>
    <row r="25" spans="2:24" ht="12.75" customHeight="1">
      <c r="B25" s="29"/>
      <c r="C25" s="144"/>
      <c r="D25" s="146"/>
      <c r="E25" s="146"/>
      <c r="F25" s="146"/>
      <c r="G25" s="145"/>
      <c r="H25" s="536"/>
      <c r="I25" s="526"/>
      <c r="J25" s="526"/>
      <c r="K25" s="527"/>
      <c r="L25" s="147"/>
      <c r="M25" s="528">
        <f t="shared" si="0"/>
        <v>0</v>
      </c>
      <c r="N25" s="529"/>
      <c r="O25" s="530" t="str">
        <f>IF(I25="","",VLOOKUP(I25,tab!$A$34:$V$76,J25+2,FALSE))</f>
        <v/>
      </c>
      <c r="P25" s="531" t="str">
        <f t="shared" si="1"/>
        <v/>
      </c>
      <c r="Q25" s="573">
        <f t="shared" si="5"/>
        <v>0.62</v>
      </c>
      <c r="R25" s="531" t="str">
        <f t="shared" si="6"/>
        <v/>
      </c>
      <c r="S25" s="531">
        <f>IF(L25="",0,(((O25*12)*L25)*(IF(I25&gt;8,1+tab!$D$82,1+tab!$D$84))))</f>
        <v>0</v>
      </c>
      <c r="T25" s="532">
        <f t="shared" si="2"/>
        <v>0</v>
      </c>
      <c r="U25" s="533">
        <f t="shared" si="3"/>
        <v>0</v>
      </c>
      <c r="V25" s="534">
        <f t="shared" si="4"/>
        <v>0</v>
      </c>
      <c r="W25" s="535"/>
      <c r="X25" s="33"/>
    </row>
    <row r="26" spans="2:24" ht="12.75" customHeight="1">
      <c r="B26" s="29"/>
      <c r="C26" s="144"/>
      <c r="D26" s="146"/>
      <c r="E26" s="146"/>
      <c r="F26" s="146"/>
      <c r="G26" s="145"/>
      <c r="H26" s="536"/>
      <c r="I26" s="526"/>
      <c r="J26" s="526"/>
      <c r="K26" s="527"/>
      <c r="L26" s="147"/>
      <c r="M26" s="528">
        <f t="shared" si="0"/>
        <v>0</v>
      </c>
      <c r="N26" s="529"/>
      <c r="O26" s="530" t="str">
        <f>IF(I26="","",VLOOKUP(I26,tab!$A$34:$V$76,J26+2,FALSE))</f>
        <v/>
      </c>
      <c r="P26" s="531" t="str">
        <f t="shared" si="1"/>
        <v/>
      </c>
      <c r="Q26" s="573">
        <f t="shared" si="5"/>
        <v>0.62</v>
      </c>
      <c r="R26" s="531" t="str">
        <f t="shared" si="6"/>
        <v/>
      </c>
      <c r="S26" s="531">
        <f>IF(L26="",0,(((O26*12)*L26)*(IF(I26&gt;8,1+tab!$D$82,1+tab!$D$84))))</f>
        <v>0</v>
      </c>
      <c r="T26" s="532">
        <f t="shared" si="2"/>
        <v>0</v>
      </c>
      <c r="U26" s="533">
        <f t="shared" si="3"/>
        <v>0</v>
      </c>
      <c r="V26" s="534">
        <f t="shared" si="4"/>
        <v>0</v>
      </c>
      <c r="W26" s="535"/>
      <c r="X26" s="33"/>
    </row>
    <row r="27" spans="2:24" ht="12.75" customHeight="1">
      <c r="B27" s="29"/>
      <c r="C27" s="144"/>
      <c r="D27" s="146"/>
      <c r="E27" s="146"/>
      <c r="F27" s="146"/>
      <c r="G27" s="145"/>
      <c r="H27" s="536"/>
      <c r="I27" s="526"/>
      <c r="J27" s="526"/>
      <c r="K27" s="527"/>
      <c r="L27" s="147"/>
      <c r="M27" s="528">
        <f t="shared" si="0"/>
        <v>0</v>
      </c>
      <c r="N27" s="529"/>
      <c r="O27" s="530" t="str">
        <f>IF(I27="","",VLOOKUP(I27,tab!$A$34:$V$76,J27+2,FALSE))</f>
        <v/>
      </c>
      <c r="P27" s="531" t="str">
        <f t="shared" si="1"/>
        <v/>
      </c>
      <c r="Q27" s="573">
        <f t="shared" si="5"/>
        <v>0.62</v>
      </c>
      <c r="R27" s="531" t="str">
        <f t="shared" si="6"/>
        <v/>
      </c>
      <c r="S27" s="531">
        <f>IF(L27="",0,(((O27*12)*L27)*(IF(I27&gt;8,1+tab!$D$82,1+tab!$D$84))))</f>
        <v>0</v>
      </c>
      <c r="T27" s="532">
        <f t="shared" si="2"/>
        <v>0</v>
      </c>
      <c r="U27" s="533">
        <f t="shared" si="3"/>
        <v>0</v>
      </c>
      <c r="V27" s="534">
        <f t="shared" si="4"/>
        <v>0</v>
      </c>
      <c r="W27" s="535"/>
      <c r="X27" s="33"/>
    </row>
    <row r="28" spans="2:24" ht="12.75" customHeight="1">
      <c r="B28" s="29"/>
      <c r="C28" s="144"/>
      <c r="D28" s="146"/>
      <c r="E28" s="146"/>
      <c r="F28" s="146"/>
      <c r="G28" s="145"/>
      <c r="H28" s="536"/>
      <c r="I28" s="526"/>
      <c r="J28" s="526"/>
      <c r="K28" s="527"/>
      <c r="L28" s="147"/>
      <c r="M28" s="528">
        <f t="shared" si="0"/>
        <v>0</v>
      </c>
      <c r="N28" s="529"/>
      <c r="O28" s="530" t="str">
        <f>IF(I28="","",VLOOKUP(I28,tab!$A$34:$V$76,J28+2,FALSE))</f>
        <v/>
      </c>
      <c r="P28" s="531" t="str">
        <f t="shared" si="1"/>
        <v/>
      </c>
      <c r="Q28" s="573">
        <f t="shared" si="5"/>
        <v>0.62</v>
      </c>
      <c r="R28" s="531" t="str">
        <f t="shared" si="6"/>
        <v/>
      </c>
      <c r="S28" s="531">
        <f>IF(L28="",0,(((O28*12)*L28)*(IF(I28&gt;8,1+tab!$D$82,1+tab!$D$84))))</f>
        <v>0</v>
      </c>
      <c r="T28" s="532">
        <f t="shared" si="2"/>
        <v>0</v>
      </c>
      <c r="U28" s="533">
        <f t="shared" si="3"/>
        <v>0</v>
      </c>
      <c r="V28" s="534">
        <f t="shared" si="4"/>
        <v>0</v>
      </c>
      <c r="W28" s="535"/>
      <c r="X28" s="33"/>
    </row>
    <row r="29" spans="2:24" ht="12.75" customHeight="1">
      <c r="B29" s="29"/>
      <c r="C29" s="144"/>
      <c r="D29" s="146"/>
      <c r="E29" s="146"/>
      <c r="F29" s="146"/>
      <c r="G29" s="145"/>
      <c r="H29" s="536"/>
      <c r="I29" s="526"/>
      <c r="J29" s="526"/>
      <c r="K29" s="527"/>
      <c r="L29" s="147"/>
      <c r="M29" s="528">
        <f t="shared" si="0"/>
        <v>0</v>
      </c>
      <c r="N29" s="529"/>
      <c r="O29" s="530" t="str">
        <f>IF(I29="","",VLOOKUP(I29,tab!$A$34:$V$76,J29+2,FALSE))</f>
        <v/>
      </c>
      <c r="P29" s="531" t="str">
        <f t="shared" si="1"/>
        <v/>
      </c>
      <c r="Q29" s="573">
        <f t="shared" si="5"/>
        <v>0.62</v>
      </c>
      <c r="R29" s="531" t="str">
        <f t="shared" si="6"/>
        <v/>
      </c>
      <c r="S29" s="531">
        <f>IF(L29="",0,(((O29*12)*L29)*(IF(I29&gt;8,1+tab!$D$82,1+tab!$D$84))))</f>
        <v>0</v>
      </c>
      <c r="T29" s="532">
        <f t="shared" si="2"/>
        <v>0</v>
      </c>
      <c r="U29" s="533">
        <f t="shared" si="3"/>
        <v>0</v>
      </c>
      <c r="V29" s="534">
        <f t="shared" si="4"/>
        <v>0</v>
      </c>
      <c r="W29" s="535"/>
      <c r="X29" s="33"/>
    </row>
    <row r="30" spans="2:24" ht="12.75" customHeight="1">
      <c r="B30" s="29"/>
      <c r="C30" s="144"/>
      <c r="D30" s="146"/>
      <c r="E30" s="146"/>
      <c r="F30" s="146"/>
      <c r="G30" s="145"/>
      <c r="H30" s="536"/>
      <c r="I30" s="526"/>
      <c r="J30" s="526"/>
      <c r="K30" s="527"/>
      <c r="L30" s="147"/>
      <c r="M30" s="528">
        <f t="shared" si="0"/>
        <v>0</v>
      </c>
      <c r="N30" s="529"/>
      <c r="O30" s="530" t="str">
        <f>IF(I30="","",VLOOKUP(I30,tab!$A$34:$V$76,J30+2,FALSE))</f>
        <v/>
      </c>
      <c r="P30" s="531" t="str">
        <f t="shared" si="1"/>
        <v/>
      </c>
      <c r="Q30" s="573">
        <f t="shared" si="5"/>
        <v>0.62</v>
      </c>
      <c r="R30" s="531" t="str">
        <f t="shared" si="6"/>
        <v/>
      </c>
      <c r="S30" s="531">
        <f>IF(L30="",0,(((O30*12)*L30)*(IF(I30&gt;8,1+tab!$D$82,1+tab!$D$84))))</f>
        <v>0</v>
      </c>
      <c r="T30" s="532">
        <f t="shared" si="2"/>
        <v>0</v>
      </c>
      <c r="U30" s="533">
        <f t="shared" si="3"/>
        <v>0</v>
      </c>
      <c r="V30" s="534">
        <f t="shared" si="4"/>
        <v>0</v>
      </c>
      <c r="W30" s="535"/>
      <c r="X30" s="33"/>
    </row>
    <row r="31" spans="2:24" ht="12.75" customHeight="1">
      <c r="B31" s="29"/>
      <c r="C31" s="144"/>
      <c r="D31" s="146"/>
      <c r="E31" s="146"/>
      <c r="F31" s="146"/>
      <c r="G31" s="145"/>
      <c r="H31" s="536"/>
      <c r="I31" s="526"/>
      <c r="J31" s="526"/>
      <c r="K31" s="527"/>
      <c r="L31" s="147"/>
      <c r="M31" s="528">
        <f t="shared" si="0"/>
        <v>0</v>
      </c>
      <c r="N31" s="529"/>
      <c r="O31" s="530" t="str">
        <f>IF(I31="","",VLOOKUP(I31,tab!$A$34:$V$76,J31+2,FALSE))</f>
        <v/>
      </c>
      <c r="P31" s="531" t="str">
        <f t="shared" si="1"/>
        <v/>
      </c>
      <c r="Q31" s="573">
        <f t="shared" si="5"/>
        <v>0.62</v>
      </c>
      <c r="R31" s="531" t="str">
        <f t="shared" si="6"/>
        <v/>
      </c>
      <c r="S31" s="531">
        <f>IF(L31="",0,(((O31*12)*L31)*(IF(I31&gt;8,1+tab!$D$82,1+tab!$D$84))))</f>
        <v>0</v>
      </c>
      <c r="T31" s="532">
        <f t="shared" si="2"/>
        <v>0</v>
      </c>
      <c r="U31" s="533">
        <f t="shared" si="3"/>
        <v>0</v>
      </c>
      <c r="V31" s="534">
        <f t="shared" si="4"/>
        <v>0</v>
      </c>
      <c r="W31" s="535"/>
      <c r="X31" s="33"/>
    </row>
    <row r="32" spans="2:24" ht="12.75" customHeight="1">
      <c r="B32" s="29"/>
      <c r="C32" s="144"/>
      <c r="D32" s="146"/>
      <c r="E32" s="146"/>
      <c r="F32" s="146"/>
      <c r="G32" s="145"/>
      <c r="H32" s="536"/>
      <c r="I32" s="526"/>
      <c r="J32" s="526"/>
      <c r="K32" s="527"/>
      <c r="L32" s="147"/>
      <c r="M32" s="528">
        <f t="shared" si="0"/>
        <v>0</v>
      </c>
      <c r="N32" s="529"/>
      <c r="O32" s="530" t="str">
        <f>IF(I32="","",VLOOKUP(I32,tab!$A$34:$V$76,J32+2,FALSE))</f>
        <v/>
      </c>
      <c r="P32" s="531" t="str">
        <f t="shared" si="1"/>
        <v/>
      </c>
      <c r="Q32" s="573">
        <f t="shared" si="5"/>
        <v>0.62</v>
      </c>
      <c r="R32" s="531" t="str">
        <f t="shared" si="6"/>
        <v/>
      </c>
      <c r="S32" s="531">
        <f>IF(L32="",0,(((O32*12)*L32)*(IF(I32&gt;8,1+tab!$D$82,1+tab!$D$84))))</f>
        <v>0</v>
      </c>
      <c r="T32" s="532">
        <f t="shared" si="2"/>
        <v>0</v>
      </c>
      <c r="U32" s="533">
        <f t="shared" si="3"/>
        <v>0</v>
      </c>
      <c r="V32" s="534">
        <f t="shared" si="4"/>
        <v>0</v>
      </c>
      <c r="W32" s="535"/>
      <c r="X32" s="33"/>
    </row>
    <row r="33" spans="2:41" ht="12.75" customHeight="1">
      <c r="B33" s="29"/>
      <c r="C33" s="144"/>
      <c r="D33" s="146"/>
      <c r="E33" s="146"/>
      <c r="F33" s="146"/>
      <c r="G33" s="145"/>
      <c r="H33" s="536"/>
      <c r="I33" s="526"/>
      <c r="J33" s="526"/>
      <c r="K33" s="527"/>
      <c r="L33" s="147"/>
      <c r="M33" s="528">
        <f t="shared" si="0"/>
        <v>0</v>
      </c>
      <c r="N33" s="529"/>
      <c r="O33" s="530" t="str">
        <f>IF(I33="","",VLOOKUP(I33,tab!$A$34:$V$76,J33+2,FALSE))</f>
        <v/>
      </c>
      <c r="P33" s="531" t="str">
        <f t="shared" si="1"/>
        <v/>
      </c>
      <c r="Q33" s="573">
        <f t="shared" si="5"/>
        <v>0.62</v>
      </c>
      <c r="R33" s="531" t="str">
        <f t="shared" si="6"/>
        <v/>
      </c>
      <c r="S33" s="531">
        <f>IF(L33="",0,(((O33*12)*L33)*(IF(I33&gt;8,1+tab!$D$82,1+tab!$D$84))))</f>
        <v>0</v>
      </c>
      <c r="T33" s="532">
        <f t="shared" si="2"/>
        <v>0</v>
      </c>
      <c r="U33" s="533">
        <f t="shared" si="3"/>
        <v>0</v>
      </c>
      <c r="V33" s="534">
        <f t="shared" si="4"/>
        <v>0</v>
      </c>
      <c r="W33" s="535"/>
      <c r="X33" s="33"/>
    </row>
    <row r="34" spans="2:41" ht="12.75" customHeight="1">
      <c r="B34" s="29"/>
      <c r="C34" s="144"/>
      <c r="D34" s="146"/>
      <c r="E34" s="146"/>
      <c r="F34" s="146"/>
      <c r="G34" s="145"/>
      <c r="H34" s="536"/>
      <c r="I34" s="526"/>
      <c r="J34" s="526"/>
      <c r="K34" s="527"/>
      <c r="L34" s="147"/>
      <c r="M34" s="528">
        <f t="shared" si="0"/>
        <v>0</v>
      </c>
      <c r="N34" s="529"/>
      <c r="O34" s="530" t="str">
        <f>IF(I34="","",VLOOKUP(I34,tab!$A$34:$V$76,J34+2,FALSE))</f>
        <v/>
      </c>
      <c r="P34" s="531" t="str">
        <f t="shared" si="1"/>
        <v/>
      </c>
      <c r="Q34" s="573">
        <f t="shared" si="5"/>
        <v>0.62</v>
      </c>
      <c r="R34" s="531" t="str">
        <f t="shared" si="6"/>
        <v/>
      </c>
      <c r="S34" s="531">
        <f>IF(L34="",0,(((O34*12)*L34)*(IF(I34&gt;8,1+tab!$D$82,1+tab!$D$84))))</f>
        <v>0</v>
      </c>
      <c r="T34" s="532">
        <f t="shared" si="2"/>
        <v>0</v>
      </c>
      <c r="U34" s="533">
        <f t="shared" si="3"/>
        <v>0</v>
      </c>
      <c r="V34" s="534">
        <f t="shared" si="4"/>
        <v>0</v>
      </c>
      <c r="W34" s="535"/>
      <c r="X34" s="33"/>
    </row>
    <row r="35" spans="2:41" ht="12.75" customHeight="1">
      <c r="B35" s="29"/>
      <c r="C35" s="144"/>
      <c r="D35" s="414"/>
      <c r="E35" s="414"/>
      <c r="F35" s="414"/>
      <c r="G35" s="537"/>
      <c r="H35" s="537"/>
      <c r="I35" s="537"/>
      <c r="J35" s="538"/>
      <c r="K35" s="539">
        <f>SUM(K15:K34)</f>
        <v>0</v>
      </c>
      <c r="L35" s="539">
        <f>SUM(L15:L34)</f>
        <v>0</v>
      </c>
      <c r="M35" s="539">
        <f>SUM(M15:M34)</f>
        <v>0</v>
      </c>
      <c r="N35" s="529"/>
      <c r="O35" s="540">
        <f t="shared" ref="O35:V35" si="7">SUM(O15:O34)</f>
        <v>0</v>
      </c>
      <c r="P35" s="540">
        <f t="shared" si="7"/>
        <v>0</v>
      </c>
      <c r="Q35" s="574"/>
      <c r="R35" s="540">
        <f t="shared" si="7"/>
        <v>0</v>
      </c>
      <c r="S35" s="540">
        <f t="shared" si="7"/>
        <v>0</v>
      </c>
      <c r="T35" s="540">
        <f t="shared" si="7"/>
        <v>0</v>
      </c>
      <c r="U35" s="541">
        <f t="shared" si="7"/>
        <v>0</v>
      </c>
      <c r="V35" s="423">
        <f t="shared" si="7"/>
        <v>0</v>
      </c>
      <c r="W35" s="542"/>
      <c r="X35" s="33"/>
    </row>
    <row r="36" spans="2:41" ht="12.75" customHeight="1">
      <c r="B36" s="29"/>
      <c r="C36" s="345"/>
      <c r="D36" s="417"/>
      <c r="E36" s="417"/>
      <c r="F36" s="417"/>
      <c r="G36" s="543"/>
      <c r="H36" s="543"/>
      <c r="I36" s="543"/>
      <c r="J36" s="544"/>
      <c r="K36" s="545"/>
      <c r="L36" s="544"/>
      <c r="M36" s="545"/>
      <c r="N36" s="544"/>
      <c r="O36" s="544"/>
      <c r="P36" s="546"/>
      <c r="Q36" s="575"/>
      <c r="R36" s="546"/>
      <c r="S36" s="546"/>
      <c r="T36" s="546"/>
      <c r="U36" s="547"/>
      <c r="V36" s="553"/>
      <c r="W36" s="548"/>
      <c r="X36" s="33"/>
    </row>
    <row r="37" spans="2:41" ht="12.75" customHeight="1">
      <c r="B37" s="29"/>
      <c r="C37" s="28"/>
      <c r="D37" s="36"/>
      <c r="E37" s="36"/>
      <c r="F37" s="36"/>
      <c r="G37" s="37"/>
      <c r="H37" s="37"/>
      <c r="I37" s="37"/>
      <c r="J37" s="38"/>
      <c r="K37" s="385"/>
      <c r="L37" s="227"/>
      <c r="M37" s="227"/>
      <c r="N37" s="28"/>
      <c r="O37" s="386"/>
      <c r="P37" s="387"/>
      <c r="Q37" s="569"/>
      <c r="R37" s="387"/>
      <c r="S37" s="387"/>
      <c r="T37" s="563"/>
      <c r="U37" s="388"/>
      <c r="V37" s="554"/>
      <c r="W37" s="28"/>
      <c r="X37" s="33"/>
    </row>
    <row r="38" spans="2:41" ht="12.75" customHeight="1">
      <c r="B38" s="29"/>
      <c r="C38" s="28"/>
      <c r="D38" s="36"/>
      <c r="E38" s="36"/>
      <c r="F38" s="36"/>
      <c r="G38" s="37"/>
      <c r="H38" s="37"/>
      <c r="I38" s="37"/>
      <c r="J38" s="38"/>
      <c r="K38" s="385"/>
      <c r="L38" s="227"/>
      <c r="M38" s="227"/>
      <c r="N38" s="28"/>
      <c r="O38" s="386"/>
      <c r="P38" s="387"/>
      <c r="Q38" s="569"/>
      <c r="R38" s="387"/>
      <c r="S38" s="387"/>
      <c r="T38" s="563"/>
      <c r="U38" s="388"/>
      <c r="V38" s="554"/>
      <c r="W38" s="28"/>
      <c r="X38" s="33"/>
    </row>
    <row r="39" spans="2:41" ht="12.75" customHeight="1">
      <c r="B39" s="29"/>
      <c r="C39" s="28" t="s">
        <v>10</v>
      </c>
      <c r="D39" s="36"/>
      <c r="E39" s="380" t="str">
        <f>tab!E3</f>
        <v>2014/15</v>
      </c>
      <c r="F39" s="36"/>
      <c r="G39" s="37"/>
      <c r="H39" s="37"/>
      <c r="I39" s="37"/>
      <c r="J39" s="38"/>
      <c r="K39" s="385"/>
      <c r="L39" s="227"/>
      <c r="M39" s="227"/>
      <c r="N39" s="28"/>
      <c r="O39" s="386"/>
      <c r="P39" s="387"/>
      <c r="Q39" s="569"/>
      <c r="R39" s="387"/>
      <c r="S39" s="387"/>
      <c r="T39" s="563"/>
      <c r="U39" s="388"/>
      <c r="V39" s="554"/>
      <c r="W39" s="28"/>
      <c r="X39" s="33"/>
    </row>
    <row r="40" spans="2:41" ht="12.75" customHeight="1">
      <c r="B40" s="29"/>
      <c r="C40" s="28" t="s">
        <v>251</v>
      </c>
      <c r="D40" s="36"/>
      <c r="E40" s="380">
        <f>+tab!F4</f>
        <v>41548</v>
      </c>
      <c r="F40" s="36"/>
      <c r="G40" s="37"/>
      <c r="H40" s="37"/>
      <c r="I40" s="37"/>
      <c r="J40" s="38"/>
      <c r="K40" s="385"/>
      <c r="L40" s="227"/>
      <c r="M40" s="227"/>
      <c r="N40" s="28"/>
      <c r="O40" s="386"/>
      <c r="P40" s="387"/>
      <c r="Q40" s="569"/>
      <c r="R40" s="387"/>
      <c r="S40" s="387"/>
      <c r="T40" s="563"/>
      <c r="U40" s="388"/>
      <c r="V40" s="554"/>
      <c r="W40" s="28"/>
      <c r="X40" s="33"/>
    </row>
    <row r="41" spans="2:41" ht="12.75" customHeight="1">
      <c r="B41" s="29"/>
      <c r="C41" s="28"/>
      <c r="D41" s="36"/>
      <c r="E41" s="36"/>
      <c r="F41" s="36"/>
      <c r="G41" s="37"/>
      <c r="H41" s="37"/>
      <c r="I41" s="37"/>
      <c r="J41" s="38"/>
      <c r="K41" s="385"/>
      <c r="L41" s="227"/>
      <c r="M41" s="227"/>
      <c r="N41" s="28"/>
      <c r="O41" s="386"/>
      <c r="P41" s="387"/>
      <c r="Q41" s="569"/>
      <c r="R41" s="387"/>
      <c r="S41" s="387"/>
      <c r="T41" s="563"/>
      <c r="U41" s="388"/>
      <c r="V41" s="554"/>
      <c r="W41" s="28"/>
      <c r="X41" s="33"/>
    </row>
    <row r="42" spans="2:41" ht="12.75" customHeight="1">
      <c r="B42" s="29"/>
      <c r="C42" s="137"/>
      <c r="D42" s="486"/>
      <c r="E42" s="487"/>
      <c r="F42" s="140"/>
      <c r="G42" s="139"/>
      <c r="H42" s="488"/>
      <c r="I42" s="489"/>
      <c r="J42" s="489"/>
      <c r="K42" s="490"/>
      <c r="L42" s="489"/>
      <c r="M42" s="491"/>
      <c r="N42" s="330"/>
      <c r="O42" s="492"/>
      <c r="P42" s="330"/>
      <c r="Q42" s="571"/>
      <c r="R42" s="330"/>
      <c r="S42" s="330"/>
      <c r="T42" s="561"/>
      <c r="U42" s="493"/>
      <c r="V42" s="552"/>
      <c r="W42" s="332"/>
      <c r="X42" s="33"/>
      <c r="AC42" s="194"/>
      <c r="AD42" s="195"/>
      <c r="AE42" s="194"/>
      <c r="AF42" s="194"/>
      <c r="AG42" s="194"/>
      <c r="AH42" s="179"/>
      <c r="AI42" s="196"/>
      <c r="AJ42" s="197"/>
      <c r="AK42" s="198"/>
      <c r="AL42" s="199"/>
      <c r="AM42" s="196"/>
    </row>
    <row r="43" spans="2:41" ht="12.75" customHeight="1">
      <c r="B43" s="29"/>
      <c r="C43" s="494"/>
      <c r="D43" s="725" t="s">
        <v>252</v>
      </c>
      <c r="E43" s="726"/>
      <c r="F43" s="726"/>
      <c r="G43" s="726"/>
      <c r="H43" s="726"/>
      <c r="I43" s="727" t="s">
        <v>253</v>
      </c>
      <c r="J43" s="727"/>
      <c r="K43" s="727" t="s">
        <v>254</v>
      </c>
      <c r="L43" s="727"/>
      <c r="M43" s="727"/>
      <c r="N43" s="495"/>
      <c r="O43" s="725"/>
      <c r="P43" s="727" t="s">
        <v>255</v>
      </c>
      <c r="Q43" s="727"/>
      <c r="R43" s="727"/>
      <c r="S43" s="727"/>
      <c r="T43" s="727"/>
      <c r="U43" s="496"/>
      <c r="V43" s="497"/>
      <c r="W43" s="498"/>
      <c r="X43" s="382"/>
      <c r="Y43" s="202"/>
      <c r="Z43" s="182"/>
      <c r="AA43" s="51"/>
      <c r="AB43" s="182"/>
      <c r="AC43" s="44"/>
      <c r="AD43" s="44"/>
      <c r="AL43" s="44"/>
      <c r="AM43" s="44"/>
      <c r="AN43" s="202"/>
      <c r="AO43" s="202"/>
    </row>
    <row r="44" spans="2:41" ht="12.75" customHeight="1">
      <c r="B44" s="29"/>
      <c r="C44" s="494"/>
      <c r="D44" s="499" t="s">
        <v>269</v>
      </c>
      <c r="E44" s="500" t="s">
        <v>56</v>
      </c>
      <c r="F44" s="500" t="s">
        <v>57</v>
      </c>
      <c r="G44" s="501" t="s">
        <v>257</v>
      </c>
      <c r="H44" s="502"/>
      <c r="I44" s="501" t="s">
        <v>86</v>
      </c>
      <c r="J44" s="501" t="s">
        <v>258</v>
      </c>
      <c r="K44" s="503" t="s">
        <v>260</v>
      </c>
      <c r="L44" s="504" t="s">
        <v>58</v>
      </c>
      <c r="M44" s="503" t="s">
        <v>260</v>
      </c>
      <c r="N44" s="505"/>
      <c r="O44" s="506" t="s">
        <v>259</v>
      </c>
      <c r="P44" s="506" t="s">
        <v>261</v>
      </c>
      <c r="Q44" s="507" t="s">
        <v>262</v>
      </c>
      <c r="R44" s="507"/>
      <c r="S44" s="508" t="s">
        <v>58</v>
      </c>
      <c r="T44" s="509" t="s">
        <v>263</v>
      </c>
      <c r="U44" s="510" t="s">
        <v>265</v>
      </c>
      <c r="V44" s="497" t="s">
        <v>327</v>
      </c>
      <c r="W44" s="511"/>
      <c r="X44" s="383"/>
      <c r="Y44" s="204"/>
      <c r="Z44" s="211"/>
      <c r="AA44" s="212"/>
      <c r="AB44" s="211"/>
      <c r="AC44" s="44"/>
      <c r="AD44" s="44"/>
      <c r="AL44" s="44"/>
      <c r="AM44" s="44"/>
      <c r="AN44" s="202"/>
      <c r="AO44" s="204"/>
    </row>
    <row r="45" spans="2:41" ht="12.75" customHeight="1">
      <c r="B45" s="29"/>
      <c r="C45" s="512"/>
      <c r="D45" s="513"/>
      <c r="E45" s="500"/>
      <c r="F45" s="514"/>
      <c r="G45" s="501" t="s">
        <v>266</v>
      </c>
      <c r="H45" s="501"/>
      <c r="I45" s="501"/>
      <c r="J45" s="501"/>
      <c r="K45" s="503"/>
      <c r="L45" s="504" t="s">
        <v>271</v>
      </c>
      <c r="M45" s="503" t="s">
        <v>268</v>
      </c>
      <c r="N45" s="505"/>
      <c r="O45" s="506" t="s">
        <v>267</v>
      </c>
      <c r="P45" s="506"/>
      <c r="Q45" s="566">
        <f>+tab!E79</f>
        <v>0.62</v>
      </c>
      <c r="R45" s="507" t="s">
        <v>328</v>
      </c>
      <c r="S45" s="508" t="s">
        <v>264</v>
      </c>
      <c r="T45" s="509" t="s">
        <v>55</v>
      </c>
      <c r="U45" s="510"/>
      <c r="V45" s="508" t="s">
        <v>264</v>
      </c>
      <c r="W45" s="515"/>
      <c r="X45" s="33"/>
      <c r="AC45" s="44"/>
      <c r="AD45" s="44"/>
      <c r="AL45" s="44"/>
      <c r="AM45" s="44"/>
      <c r="AO45" s="208"/>
    </row>
    <row r="46" spans="2:41" ht="12.75" customHeight="1">
      <c r="B46" s="29"/>
      <c r="C46" s="144"/>
      <c r="D46" s="150"/>
      <c r="E46" s="150"/>
      <c r="F46" s="150"/>
      <c r="G46" s="151"/>
      <c r="H46" s="151"/>
      <c r="I46" s="516"/>
      <c r="J46" s="516"/>
      <c r="K46" s="517"/>
      <c r="L46" s="518"/>
      <c r="M46" s="517"/>
      <c r="N46" s="519"/>
      <c r="O46" s="520"/>
      <c r="P46" s="521"/>
      <c r="Q46" s="572"/>
      <c r="R46" s="521"/>
      <c r="S46" s="521"/>
      <c r="T46" s="562"/>
      <c r="U46" s="522"/>
      <c r="V46" s="523"/>
      <c r="W46" s="524"/>
      <c r="X46" s="33"/>
      <c r="AC46" s="44"/>
      <c r="AD46" s="44"/>
      <c r="AL46" s="44"/>
      <c r="AM46" s="44"/>
      <c r="AO46" s="208"/>
    </row>
    <row r="47" spans="2:41">
      <c r="B47" s="29"/>
      <c r="C47" s="144"/>
      <c r="D47" s="146" t="str">
        <f t="shared" ref="D47:F64" si="8">IF(D15="","",D15)</f>
        <v/>
      </c>
      <c r="E47" s="146" t="str">
        <f t="shared" si="8"/>
        <v/>
      </c>
      <c r="F47" s="146" t="str">
        <f t="shared" si="8"/>
        <v/>
      </c>
      <c r="G47" s="145" t="str">
        <f>IF(G15="","",G15+1)</f>
        <v/>
      </c>
      <c r="H47" s="525"/>
      <c r="I47" s="526" t="str">
        <f>IF(I15=0,"",I15)</f>
        <v/>
      </c>
      <c r="J47" s="526" t="str">
        <f t="shared" ref="J47:J66" si="9">IF(E47="","",(IF(J15+1&gt;LOOKUP(I47,schaal,regels),J15,J15+1)))</f>
        <v/>
      </c>
      <c r="K47" s="527" t="str">
        <f>IF(K15="","",K15)</f>
        <v/>
      </c>
      <c r="L47" s="147" t="str">
        <f>IF(L15="","",L15)</f>
        <v/>
      </c>
      <c r="M47" s="528" t="str">
        <f t="shared" ref="M47:M66" si="10">(IF(L47="",(K47),(K47)-L47))</f>
        <v/>
      </c>
      <c r="N47" s="529"/>
      <c r="O47" s="530" t="str">
        <f>IF(I47="","",VLOOKUP(I47,tab!$A$34:$V$76,J47+2,FALSE))</f>
        <v/>
      </c>
      <c r="P47" s="531" t="str">
        <f t="shared" ref="P47:P66" si="11">IF(E47="","",(O47*M47*12))</f>
        <v/>
      </c>
      <c r="Q47" s="573">
        <f>$Q$45</f>
        <v>0.62</v>
      </c>
      <c r="R47" s="531" t="str">
        <f>IF(E47="","",(P47*Q47))</f>
        <v/>
      </c>
      <c r="S47" s="531">
        <f>IF(L47="",0,(((O47*12)*L47)*(IF(I47&gt;8,1+tab!$D$82,1+tab!$D$84))))</f>
        <v>0</v>
      </c>
      <c r="T47" s="532">
        <f t="shared" ref="T47:T66" si="12">IF(E47="",0,(P47+R47+S47))</f>
        <v>0</v>
      </c>
      <c r="U47" s="533">
        <f t="shared" ref="U47:U66" si="13">IF(G47&lt;25,0,IF(G47=25,25,IF(G47&lt;40,0,IF(G47=40,40,IF(G47&gt;=40,0)))))</f>
        <v>0</v>
      </c>
      <c r="V47" s="534">
        <f t="shared" ref="V47:V66" si="14">IF(U47=25,(O47*1.08*(K47)/2),IF(U47=40,(O47*1.08*(K47)),IF(U47=0,0)))</f>
        <v>0</v>
      </c>
      <c r="W47" s="535"/>
      <c r="X47" s="33"/>
      <c r="AA47" s="213"/>
      <c r="AJ47" s="213"/>
    </row>
    <row r="48" spans="2:41">
      <c r="B48" s="29"/>
      <c r="C48" s="144"/>
      <c r="D48" s="146" t="str">
        <f t="shared" si="8"/>
        <v/>
      </c>
      <c r="E48" s="146" t="str">
        <f t="shared" si="8"/>
        <v/>
      </c>
      <c r="F48" s="146" t="str">
        <f t="shared" si="8"/>
        <v/>
      </c>
      <c r="G48" s="145" t="str">
        <f t="shared" ref="G48:G66" si="15">IF(G16="","",G16+1)</f>
        <v/>
      </c>
      <c r="H48" s="536"/>
      <c r="I48" s="145" t="str">
        <f t="shared" ref="I48:I66" si="16">IF(I16=0,"",I16)</f>
        <v/>
      </c>
      <c r="J48" s="526" t="str">
        <f t="shared" si="9"/>
        <v/>
      </c>
      <c r="K48" s="527" t="str">
        <f t="shared" ref="K48:L66" si="17">IF(K16="","",K16)</f>
        <v/>
      </c>
      <c r="L48" s="147" t="str">
        <f t="shared" si="17"/>
        <v/>
      </c>
      <c r="M48" s="528" t="str">
        <f t="shared" si="10"/>
        <v/>
      </c>
      <c r="N48" s="529"/>
      <c r="O48" s="530" t="str">
        <f>IF(I48="","",VLOOKUP(I48,tab!$A$34:$V$76,J48+2,FALSE))</f>
        <v/>
      </c>
      <c r="P48" s="531" t="str">
        <f t="shared" si="11"/>
        <v/>
      </c>
      <c r="Q48" s="573">
        <f t="shared" ref="Q48:Q66" si="18">$Q$45</f>
        <v>0.62</v>
      </c>
      <c r="R48" s="531" t="str">
        <f t="shared" ref="R48:R66" si="19">IF(E48="","",(P48*Q48))</f>
        <v/>
      </c>
      <c r="S48" s="531">
        <f>IF(L48="",0,(((O48*12)*L48)*(IF(I48&gt;8,1+tab!$D$82,1+tab!$D$84))))</f>
        <v>0</v>
      </c>
      <c r="T48" s="532">
        <f t="shared" si="12"/>
        <v>0</v>
      </c>
      <c r="U48" s="533">
        <f t="shared" si="13"/>
        <v>0</v>
      </c>
      <c r="V48" s="534">
        <f t="shared" si="14"/>
        <v>0</v>
      </c>
      <c r="W48" s="535"/>
      <c r="X48" s="33"/>
      <c r="AA48" s="213"/>
      <c r="AJ48" s="213"/>
    </row>
    <row r="49" spans="2:36">
      <c r="B49" s="29"/>
      <c r="C49" s="144"/>
      <c r="D49" s="146" t="str">
        <f t="shared" si="8"/>
        <v/>
      </c>
      <c r="E49" s="146" t="str">
        <f t="shared" si="8"/>
        <v/>
      </c>
      <c r="F49" s="146" t="str">
        <f t="shared" si="8"/>
        <v/>
      </c>
      <c r="G49" s="145" t="str">
        <f t="shared" si="15"/>
        <v/>
      </c>
      <c r="H49" s="536"/>
      <c r="I49" s="145" t="str">
        <f t="shared" si="16"/>
        <v/>
      </c>
      <c r="J49" s="526" t="str">
        <f t="shared" si="9"/>
        <v/>
      </c>
      <c r="K49" s="527" t="str">
        <f t="shared" si="17"/>
        <v/>
      </c>
      <c r="L49" s="147" t="str">
        <f t="shared" si="17"/>
        <v/>
      </c>
      <c r="M49" s="528" t="str">
        <f t="shared" si="10"/>
        <v/>
      </c>
      <c r="N49" s="529"/>
      <c r="O49" s="530" t="str">
        <f>IF(I49="","",VLOOKUP(I49,tab!$A$34:$V$76,J49+2,FALSE))</f>
        <v/>
      </c>
      <c r="P49" s="531" t="str">
        <f t="shared" si="11"/>
        <v/>
      </c>
      <c r="Q49" s="573">
        <f t="shared" si="18"/>
        <v>0.62</v>
      </c>
      <c r="R49" s="531" t="str">
        <f t="shared" si="19"/>
        <v/>
      </c>
      <c r="S49" s="531">
        <f>IF(L49="",0,(((O49*12)*L49)*(IF(I49&gt;8,1+tab!$D$82,1+tab!$D$84))))</f>
        <v>0</v>
      </c>
      <c r="T49" s="532">
        <f t="shared" si="12"/>
        <v>0</v>
      </c>
      <c r="U49" s="533">
        <f t="shared" si="13"/>
        <v>0</v>
      </c>
      <c r="V49" s="534">
        <f t="shared" si="14"/>
        <v>0</v>
      </c>
      <c r="W49" s="535"/>
      <c r="X49" s="33"/>
      <c r="AA49" s="213"/>
      <c r="AJ49" s="213"/>
    </row>
    <row r="50" spans="2:36">
      <c r="B50" s="29"/>
      <c r="C50" s="144"/>
      <c r="D50" s="146" t="str">
        <f t="shared" si="8"/>
        <v/>
      </c>
      <c r="E50" s="146" t="str">
        <f t="shared" si="8"/>
        <v/>
      </c>
      <c r="F50" s="146" t="str">
        <f t="shared" si="8"/>
        <v/>
      </c>
      <c r="G50" s="145" t="str">
        <f t="shared" si="15"/>
        <v/>
      </c>
      <c r="H50" s="536"/>
      <c r="I50" s="145" t="str">
        <f t="shared" si="16"/>
        <v/>
      </c>
      <c r="J50" s="526" t="str">
        <f t="shared" si="9"/>
        <v/>
      </c>
      <c r="K50" s="527" t="str">
        <f t="shared" si="17"/>
        <v/>
      </c>
      <c r="L50" s="147" t="str">
        <f t="shared" si="17"/>
        <v/>
      </c>
      <c r="M50" s="528" t="str">
        <f t="shared" si="10"/>
        <v/>
      </c>
      <c r="N50" s="529"/>
      <c r="O50" s="530" t="str">
        <f>IF(I50="","",VLOOKUP(I50,tab!$A$34:$V$76,J50+2,FALSE))</f>
        <v/>
      </c>
      <c r="P50" s="531" t="str">
        <f t="shared" si="11"/>
        <v/>
      </c>
      <c r="Q50" s="573">
        <f t="shared" si="18"/>
        <v>0.62</v>
      </c>
      <c r="R50" s="531" t="str">
        <f t="shared" si="19"/>
        <v/>
      </c>
      <c r="S50" s="531">
        <f>IF(L50="",0,(((O50*12)*L50)*(IF(I50&gt;8,1+tab!$D$82,1+tab!$D$84))))</f>
        <v>0</v>
      </c>
      <c r="T50" s="532">
        <f t="shared" si="12"/>
        <v>0</v>
      </c>
      <c r="U50" s="533">
        <f t="shared" si="13"/>
        <v>0</v>
      </c>
      <c r="V50" s="534">
        <f t="shared" si="14"/>
        <v>0</v>
      </c>
      <c r="W50" s="535"/>
      <c r="X50" s="33"/>
      <c r="AA50" s="213"/>
      <c r="AJ50" s="213"/>
    </row>
    <row r="51" spans="2:36">
      <c r="B51" s="29"/>
      <c r="C51" s="144"/>
      <c r="D51" s="146" t="str">
        <f t="shared" si="8"/>
        <v/>
      </c>
      <c r="E51" s="146" t="str">
        <f t="shared" si="8"/>
        <v/>
      </c>
      <c r="F51" s="146" t="str">
        <f t="shared" si="8"/>
        <v/>
      </c>
      <c r="G51" s="145" t="str">
        <f t="shared" si="15"/>
        <v/>
      </c>
      <c r="H51" s="536"/>
      <c r="I51" s="145" t="str">
        <f t="shared" si="16"/>
        <v/>
      </c>
      <c r="J51" s="526" t="str">
        <f t="shared" si="9"/>
        <v/>
      </c>
      <c r="K51" s="527" t="str">
        <f t="shared" si="17"/>
        <v/>
      </c>
      <c r="L51" s="147" t="str">
        <f t="shared" si="17"/>
        <v/>
      </c>
      <c r="M51" s="528" t="str">
        <f t="shared" si="10"/>
        <v/>
      </c>
      <c r="N51" s="529"/>
      <c r="O51" s="530" t="str">
        <f>IF(I51="","",VLOOKUP(I51,tab!$A$34:$V$76,J51+2,FALSE))</f>
        <v/>
      </c>
      <c r="P51" s="531" t="str">
        <f t="shared" si="11"/>
        <v/>
      </c>
      <c r="Q51" s="573">
        <f t="shared" si="18"/>
        <v>0.62</v>
      </c>
      <c r="R51" s="531" t="str">
        <f t="shared" si="19"/>
        <v/>
      </c>
      <c r="S51" s="531">
        <f>IF(L51="",0,(((O51*12)*L51)*(IF(I51&gt;8,1+tab!$D$82,1+tab!$D$84))))</f>
        <v>0</v>
      </c>
      <c r="T51" s="532">
        <f t="shared" si="12"/>
        <v>0</v>
      </c>
      <c r="U51" s="533">
        <f t="shared" si="13"/>
        <v>0</v>
      </c>
      <c r="V51" s="534">
        <f t="shared" si="14"/>
        <v>0</v>
      </c>
      <c r="W51" s="535"/>
      <c r="X51" s="33"/>
      <c r="AA51" s="213"/>
      <c r="AJ51" s="213"/>
    </row>
    <row r="52" spans="2:36">
      <c r="B52" s="29"/>
      <c r="C52" s="144"/>
      <c r="D52" s="146" t="str">
        <f t="shared" si="8"/>
        <v/>
      </c>
      <c r="E52" s="146" t="str">
        <f t="shared" si="8"/>
        <v/>
      </c>
      <c r="F52" s="146" t="str">
        <f t="shared" si="8"/>
        <v/>
      </c>
      <c r="G52" s="145" t="str">
        <f t="shared" si="15"/>
        <v/>
      </c>
      <c r="H52" s="536"/>
      <c r="I52" s="145" t="str">
        <f t="shared" si="16"/>
        <v/>
      </c>
      <c r="J52" s="526" t="str">
        <f t="shared" si="9"/>
        <v/>
      </c>
      <c r="K52" s="527" t="str">
        <f t="shared" si="17"/>
        <v/>
      </c>
      <c r="L52" s="147" t="str">
        <f t="shared" si="17"/>
        <v/>
      </c>
      <c r="M52" s="528" t="str">
        <f t="shared" si="10"/>
        <v/>
      </c>
      <c r="N52" s="529"/>
      <c r="O52" s="530" t="str">
        <f>IF(I52="","",VLOOKUP(I52,tab!$A$34:$V$76,J52+2,FALSE))</f>
        <v/>
      </c>
      <c r="P52" s="531" t="str">
        <f t="shared" si="11"/>
        <v/>
      </c>
      <c r="Q52" s="573">
        <f t="shared" si="18"/>
        <v>0.62</v>
      </c>
      <c r="R52" s="531" t="str">
        <f t="shared" si="19"/>
        <v/>
      </c>
      <c r="S52" s="531">
        <f>IF(L52="",0,(((O52*12)*L52)*(IF(I52&gt;8,1+tab!$D$82,1+tab!$D$84))))</f>
        <v>0</v>
      </c>
      <c r="T52" s="532">
        <f t="shared" si="12"/>
        <v>0</v>
      </c>
      <c r="U52" s="533">
        <f t="shared" si="13"/>
        <v>0</v>
      </c>
      <c r="V52" s="534">
        <f t="shared" si="14"/>
        <v>0</v>
      </c>
      <c r="W52" s="535"/>
      <c r="X52" s="33"/>
      <c r="AA52" s="213"/>
      <c r="AJ52" s="213"/>
    </row>
    <row r="53" spans="2:36">
      <c r="B53" s="29"/>
      <c r="C53" s="144"/>
      <c r="D53" s="146" t="str">
        <f t="shared" si="8"/>
        <v/>
      </c>
      <c r="E53" s="146" t="str">
        <f t="shared" si="8"/>
        <v/>
      </c>
      <c r="F53" s="146" t="str">
        <f t="shared" si="8"/>
        <v/>
      </c>
      <c r="G53" s="145" t="str">
        <f t="shared" si="15"/>
        <v/>
      </c>
      <c r="H53" s="536"/>
      <c r="I53" s="145" t="str">
        <f t="shared" si="16"/>
        <v/>
      </c>
      <c r="J53" s="526" t="str">
        <f t="shared" si="9"/>
        <v/>
      </c>
      <c r="K53" s="527" t="str">
        <f t="shared" si="17"/>
        <v/>
      </c>
      <c r="L53" s="147" t="str">
        <f t="shared" si="17"/>
        <v/>
      </c>
      <c r="M53" s="528" t="str">
        <f t="shared" si="10"/>
        <v/>
      </c>
      <c r="N53" s="529"/>
      <c r="O53" s="530" t="str">
        <f>IF(I53="","",VLOOKUP(I53,tab!$A$34:$V$76,J53+2,FALSE))</f>
        <v/>
      </c>
      <c r="P53" s="531" t="str">
        <f t="shared" si="11"/>
        <v/>
      </c>
      <c r="Q53" s="573">
        <f t="shared" si="18"/>
        <v>0.62</v>
      </c>
      <c r="R53" s="531" t="str">
        <f t="shared" si="19"/>
        <v/>
      </c>
      <c r="S53" s="531">
        <f>IF(L53="",0,(((O53*12)*L53)*(IF(I53&gt;8,1+tab!$D$82,1+tab!$D$84))))</f>
        <v>0</v>
      </c>
      <c r="T53" s="532">
        <f t="shared" si="12"/>
        <v>0</v>
      </c>
      <c r="U53" s="533">
        <f t="shared" si="13"/>
        <v>0</v>
      </c>
      <c r="V53" s="534">
        <f t="shared" si="14"/>
        <v>0</v>
      </c>
      <c r="W53" s="535"/>
      <c r="X53" s="33"/>
      <c r="AA53" s="213"/>
      <c r="AJ53" s="213"/>
    </row>
    <row r="54" spans="2:36">
      <c r="B54" s="29"/>
      <c r="C54" s="144"/>
      <c r="D54" s="146" t="str">
        <f t="shared" si="8"/>
        <v/>
      </c>
      <c r="E54" s="146" t="str">
        <f t="shared" si="8"/>
        <v/>
      </c>
      <c r="F54" s="146" t="str">
        <f t="shared" si="8"/>
        <v/>
      </c>
      <c r="G54" s="145" t="str">
        <f t="shared" si="15"/>
        <v/>
      </c>
      <c r="H54" s="536"/>
      <c r="I54" s="145" t="str">
        <f t="shared" si="16"/>
        <v/>
      </c>
      <c r="J54" s="526" t="str">
        <f t="shared" si="9"/>
        <v/>
      </c>
      <c r="K54" s="527" t="str">
        <f t="shared" si="17"/>
        <v/>
      </c>
      <c r="L54" s="147" t="str">
        <f t="shared" si="17"/>
        <v/>
      </c>
      <c r="M54" s="528" t="str">
        <f t="shared" si="10"/>
        <v/>
      </c>
      <c r="N54" s="529"/>
      <c r="O54" s="530" t="str">
        <f>IF(I54="","",VLOOKUP(I54,tab!$A$34:$V$76,J54+2,FALSE))</f>
        <v/>
      </c>
      <c r="P54" s="531" t="str">
        <f t="shared" si="11"/>
        <v/>
      </c>
      <c r="Q54" s="573">
        <f t="shared" si="18"/>
        <v>0.62</v>
      </c>
      <c r="R54" s="531" t="str">
        <f t="shared" si="19"/>
        <v/>
      </c>
      <c r="S54" s="531">
        <f>IF(L54="",0,(((O54*12)*L54)*(IF(I54&gt;8,1+tab!$D$82,1+tab!$D$84))))</f>
        <v>0</v>
      </c>
      <c r="T54" s="532">
        <f t="shared" si="12"/>
        <v>0</v>
      </c>
      <c r="U54" s="533">
        <f t="shared" si="13"/>
        <v>0</v>
      </c>
      <c r="V54" s="534">
        <f t="shared" si="14"/>
        <v>0</v>
      </c>
      <c r="W54" s="535"/>
      <c r="X54" s="33"/>
      <c r="AA54" s="213"/>
      <c r="AJ54" s="213"/>
    </row>
    <row r="55" spans="2:36">
      <c r="B55" s="29"/>
      <c r="C55" s="144"/>
      <c r="D55" s="146" t="str">
        <f t="shared" si="8"/>
        <v/>
      </c>
      <c r="E55" s="146" t="str">
        <f t="shared" si="8"/>
        <v/>
      </c>
      <c r="F55" s="146" t="str">
        <f t="shared" si="8"/>
        <v/>
      </c>
      <c r="G55" s="145" t="str">
        <f t="shared" si="15"/>
        <v/>
      </c>
      <c r="H55" s="536"/>
      <c r="I55" s="145" t="str">
        <f t="shared" si="16"/>
        <v/>
      </c>
      <c r="J55" s="526" t="str">
        <f t="shared" si="9"/>
        <v/>
      </c>
      <c r="K55" s="527" t="str">
        <f t="shared" si="17"/>
        <v/>
      </c>
      <c r="L55" s="147" t="str">
        <f t="shared" si="17"/>
        <v/>
      </c>
      <c r="M55" s="528" t="str">
        <f t="shared" si="10"/>
        <v/>
      </c>
      <c r="N55" s="529"/>
      <c r="O55" s="530" t="str">
        <f>IF(I55="","",VLOOKUP(I55,tab!$A$34:$V$76,J55+2,FALSE))</f>
        <v/>
      </c>
      <c r="P55" s="531" t="str">
        <f t="shared" si="11"/>
        <v/>
      </c>
      <c r="Q55" s="573">
        <f t="shared" si="18"/>
        <v>0.62</v>
      </c>
      <c r="R55" s="531" t="str">
        <f t="shared" si="19"/>
        <v/>
      </c>
      <c r="S55" s="531">
        <f>IF(L55="",0,(((O55*12)*L55)*(IF(I55&gt;8,1+tab!$D$82,1+tab!$D$84))))</f>
        <v>0</v>
      </c>
      <c r="T55" s="532">
        <f t="shared" si="12"/>
        <v>0</v>
      </c>
      <c r="U55" s="533">
        <f t="shared" si="13"/>
        <v>0</v>
      </c>
      <c r="V55" s="534">
        <f t="shared" si="14"/>
        <v>0</v>
      </c>
      <c r="W55" s="535"/>
      <c r="X55" s="33"/>
      <c r="AA55" s="213"/>
      <c r="AJ55" s="213"/>
    </row>
    <row r="56" spans="2:36">
      <c r="B56" s="29"/>
      <c r="C56" s="144"/>
      <c r="D56" s="146" t="str">
        <f t="shared" si="8"/>
        <v/>
      </c>
      <c r="E56" s="146" t="str">
        <f t="shared" si="8"/>
        <v/>
      </c>
      <c r="F56" s="146" t="str">
        <f t="shared" si="8"/>
        <v/>
      </c>
      <c r="G56" s="145" t="str">
        <f t="shared" si="15"/>
        <v/>
      </c>
      <c r="H56" s="536"/>
      <c r="I56" s="145" t="str">
        <f t="shared" si="16"/>
        <v/>
      </c>
      <c r="J56" s="526" t="str">
        <f t="shared" si="9"/>
        <v/>
      </c>
      <c r="K56" s="527" t="str">
        <f t="shared" si="17"/>
        <v/>
      </c>
      <c r="L56" s="147" t="str">
        <f t="shared" si="17"/>
        <v/>
      </c>
      <c r="M56" s="528" t="str">
        <f t="shared" si="10"/>
        <v/>
      </c>
      <c r="N56" s="529"/>
      <c r="O56" s="530" t="str">
        <f>IF(I56="","",VLOOKUP(I56,tab!$A$34:$V$76,J56+2,FALSE))</f>
        <v/>
      </c>
      <c r="P56" s="531" t="str">
        <f t="shared" si="11"/>
        <v/>
      </c>
      <c r="Q56" s="573">
        <f t="shared" si="18"/>
        <v>0.62</v>
      </c>
      <c r="R56" s="531" t="str">
        <f t="shared" si="19"/>
        <v/>
      </c>
      <c r="S56" s="531">
        <f>IF(L56="",0,(((O56*12)*L56)*(IF(I56&gt;8,1+tab!$D$82,1+tab!$D$84))))</f>
        <v>0</v>
      </c>
      <c r="T56" s="532">
        <f t="shared" si="12"/>
        <v>0</v>
      </c>
      <c r="U56" s="533">
        <f t="shared" si="13"/>
        <v>0</v>
      </c>
      <c r="V56" s="534">
        <f t="shared" si="14"/>
        <v>0</v>
      </c>
      <c r="W56" s="535"/>
      <c r="X56" s="33"/>
      <c r="AA56" s="213"/>
      <c r="AJ56" s="213"/>
    </row>
    <row r="57" spans="2:36">
      <c r="B57" s="29"/>
      <c r="C57" s="144"/>
      <c r="D57" s="146" t="str">
        <f t="shared" si="8"/>
        <v/>
      </c>
      <c r="E57" s="146" t="str">
        <f t="shared" si="8"/>
        <v/>
      </c>
      <c r="F57" s="146" t="str">
        <f t="shared" si="8"/>
        <v/>
      </c>
      <c r="G57" s="145" t="str">
        <f t="shared" si="15"/>
        <v/>
      </c>
      <c r="H57" s="536"/>
      <c r="I57" s="145" t="str">
        <f t="shared" si="16"/>
        <v/>
      </c>
      <c r="J57" s="526" t="str">
        <f t="shared" si="9"/>
        <v/>
      </c>
      <c r="K57" s="527" t="str">
        <f t="shared" si="17"/>
        <v/>
      </c>
      <c r="L57" s="147" t="str">
        <f t="shared" si="17"/>
        <v/>
      </c>
      <c r="M57" s="528" t="str">
        <f t="shared" si="10"/>
        <v/>
      </c>
      <c r="N57" s="529"/>
      <c r="O57" s="530" t="str">
        <f>IF(I57="","",VLOOKUP(I57,tab!$A$34:$V$76,J57+2,FALSE))</f>
        <v/>
      </c>
      <c r="P57" s="531" t="str">
        <f t="shared" si="11"/>
        <v/>
      </c>
      <c r="Q57" s="573">
        <f t="shared" si="18"/>
        <v>0.62</v>
      </c>
      <c r="R57" s="531" t="str">
        <f t="shared" si="19"/>
        <v/>
      </c>
      <c r="S57" s="531">
        <f>IF(L57="",0,(((O57*12)*L57)*(IF(I57&gt;8,1+tab!$D$82,1+tab!$D$84))))</f>
        <v>0</v>
      </c>
      <c r="T57" s="532">
        <f t="shared" si="12"/>
        <v>0</v>
      </c>
      <c r="U57" s="533">
        <f t="shared" si="13"/>
        <v>0</v>
      </c>
      <c r="V57" s="534">
        <f t="shared" si="14"/>
        <v>0</v>
      </c>
      <c r="W57" s="535"/>
      <c r="X57" s="33"/>
      <c r="AA57" s="213"/>
      <c r="AJ57" s="213"/>
    </row>
    <row r="58" spans="2:36">
      <c r="B58" s="29"/>
      <c r="C58" s="144"/>
      <c r="D58" s="146" t="str">
        <f t="shared" si="8"/>
        <v/>
      </c>
      <c r="E58" s="146" t="str">
        <f t="shared" si="8"/>
        <v/>
      </c>
      <c r="F58" s="146" t="str">
        <f t="shared" si="8"/>
        <v/>
      </c>
      <c r="G58" s="145" t="str">
        <f t="shared" si="15"/>
        <v/>
      </c>
      <c r="H58" s="536"/>
      <c r="I58" s="145" t="str">
        <f t="shared" si="16"/>
        <v/>
      </c>
      <c r="J58" s="526" t="str">
        <f t="shared" si="9"/>
        <v/>
      </c>
      <c r="K58" s="527" t="str">
        <f t="shared" si="17"/>
        <v/>
      </c>
      <c r="L58" s="147" t="str">
        <f t="shared" si="17"/>
        <v/>
      </c>
      <c r="M58" s="528" t="str">
        <f t="shared" si="10"/>
        <v/>
      </c>
      <c r="N58" s="529"/>
      <c r="O58" s="530" t="str">
        <f>IF(I58="","",VLOOKUP(I58,tab!$A$34:$V$76,J58+2,FALSE))</f>
        <v/>
      </c>
      <c r="P58" s="531" t="str">
        <f t="shared" si="11"/>
        <v/>
      </c>
      <c r="Q58" s="573">
        <f t="shared" si="18"/>
        <v>0.62</v>
      </c>
      <c r="R58" s="531" t="str">
        <f t="shared" si="19"/>
        <v/>
      </c>
      <c r="S58" s="531">
        <f>IF(L58="",0,(((O58*12)*L58)*(IF(I58&gt;8,1+tab!$D$82,1+tab!$D$84))))</f>
        <v>0</v>
      </c>
      <c r="T58" s="532">
        <f t="shared" si="12"/>
        <v>0</v>
      </c>
      <c r="U58" s="533">
        <f t="shared" si="13"/>
        <v>0</v>
      </c>
      <c r="V58" s="534">
        <f t="shared" si="14"/>
        <v>0</v>
      </c>
      <c r="W58" s="535"/>
      <c r="X58" s="33"/>
      <c r="AA58" s="213"/>
      <c r="AJ58" s="213"/>
    </row>
    <row r="59" spans="2:36">
      <c r="B59" s="29"/>
      <c r="C59" s="144"/>
      <c r="D59" s="146" t="str">
        <f t="shared" si="8"/>
        <v/>
      </c>
      <c r="E59" s="146" t="str">
        <f t="shared" si="8"/>
        <v/>
      </c>
      <c r="F59" s="146" t="str">
        <f t="shared" si="8"/>
        <v/>
      </c>
      <c r="G59" s="145" t="str">
        <f t="shared" si="15"/>
        <v/>
      </c>
      <c r="H59" s="536"/>
      <c r="I59" s="145" t="str">
        <f t="shared" si="16"/>
        <v/>
      </c>
      <c r="J59" s="526" t="str">
        <f t="shared" si="9"/>
        <v/>
      </c>
      <c r="K59" s="527" t="str">
        <f t="shared" si="17"/>
        <v/>
      </c>
      <c r="L59" s="147" t="str">
        <f t="shared" si="17"/>
        <v/>
      </c>
      <c r="M59" s="528" t="str">
        <f t="shared" si="10"/>
        <v/>
      </c>
      <c r="N59" s="529"/>
      <c r="O59" s="530" t="str">
        <f>IF(I59="","",VLOOKUP(I59,tab!$A$34:$V$76,J59+2,FALSE))</f>
        <v/>
      </c>
      <c r="P59" s="531" t="str">
        <f t="shared" si="11"/>
        <v/>
      </c>
      <c r="Q59" s="573">
        <f t="shared" si="18"/>
        <v>0.62</v>
      </c>
      <c r="R59" s="531" t="str">
        <f t="shared" si="19"/>
        <v/>
      </c>
      <c r="S59" s="531">
        <f>IF(L59="",0,(((O59*12)*L59)*(IF(I59&gt;8,1+tab!$D$82,1+tab!$D$84))))</f>
        <v>0</v>
      </c>
      <c r="T59" s="532">
        <f t="shared" si="12"/>
        <v>0</v>
      </c>
      <c r="U59" s="533">
        <f t="shared" si="13"/>
        <v>0</v>
      </c>
      <c r="V59" s="534">
        <f t="shared" si="14"/>
        <v>0</v>
      </c>
      <c r="W59" s="535"/>
      <c r="X59" s="33"/>
      <c r="AA59" s="213"/>
      <c r="AJ59" s="213"/>
    </row>
    <row r="60" spans="2:36">
      <c r="B60" s="29"/>
      <c r="C60" s="144"/>
      <c r="D60" s="146" t="str">
        <f t="shared" si="8"/>
        <v/>
      </c>
      <c r="E60" s="146" t="str">
        <f t="shared" si="8"/>
        <v/>
      </c>
      <c r="F60" s="146" t="str">
        <f t="shared" si="8"/>
        <v/>
      </c>
      <c r="G60" s="145" t="str">
        <f t="shared" si="15"/>
        <v/>
      </c>
      <c r="H60" s="536"/>
      <c r="I60" s="145" t="str">
        <f t="shared" si="16"/>
        <v/>
      </c>
      <c r="J60" s="526" t="str">
        <f t="shared" si="9"/>
        <v/>
      </c>
      <c r="K60" s="527" t="str">
        <f t="shared" si="17"/>
        <v/>
      </c>
      <c r="L60" s="147" t="str">
        <f t="shared" si="17"/>
        <v/>
      </c>
      <c r="M60" s="528" t="str">
        <f t="shared" si="10"/>
        <v/>
      </c>
      <c r="N60" s="529"/>
      <c r="O60" s="530" t="str">
        <f>IF(I60="","",VLOOKUP(I60,tab!$A$34:$V$76,J60+2,FALSE))</f>
        <v/>
      </c>
      <c r="P60" s="531" t="str">
        <f t="shared" si="11"/>
        <v/>
      </c>
      <c r="Q60" s="573">
        <f t="shared" si="18"/>
        <v>0.62</v>
      </c>
      <c r="R60" s="531" t="str">
        <f t="shared" si="19"/>
        <v/>
      </c>
      <c r="S60" s="531">
        <f>IF(L60="",0,(((O60*12)*L60)*(IF(I60&gt;8,1+tab!$D$82,1+tab!$D$84))))</f>
        <v>0</v>
      </c>
      <c r="T60" s="532">
        <f t="shared" si="12"/>
        <v>0</v>
      </c>
      <c r="U60" s="533">
        <f t="shared" si="13"/>
        <v>0</v>
      </c>
      <c r="V60" s="534">
        <f t="shared" si="14"/>
        <v>0</v>
      </c>
      <c r="W60" s="535"/>
      <c r="X60" s="33"/>
      <c r="AA60" s="213"/>
      <c r="AJ60" s="213"/>
    </row>
    <row r="61" spans="2:36">
      <c r="B61" s="29"/>
      <c r="C61" s="144"/>
      <c r="D61" s="146" t="str">
        <f t="shared" si="8"/>
        <v/>
      </c>
      <c r="E61" s="146" t="str">
        <f t="shared" si="8"/>
        <v/>
      </c>
      <c r="F61" s="146" t="str">
        <f t="shared" si="8"/>
        <v/>
      </c>
      <c r="G61" s="145" t="str">
        <f t="shared" si="15"/>
        <v/>
      </c>
      <c r="H61" s="536"/>
      <c r="I61" s="145" t="str">
        <f t="shared" si="16"/>
        <v/>
      </c>
      <c r="J61" s="526" t="str">
        <f t="shared" si="9"/>
        <v/>
      </c>
      <c r="K61" s="527" t="str">
        <f t="shared" si="17"/>
        <v/>
      </c>
      <c r="L61" s="147" t="str">
        <f t="shared" si="17"/>
        <v/>
      </c>
      <c r="M61" s="528" t="str">
        <f t="shared" si="10"/>
        <v/>
      </c>
      <c r="N61" s="529"/>
      <c r="O61" s="530" t="str">
        <f>IF(I61="","",VLOOKUP(I61,tab!$A$34:$V$76,J61+2,FALSE))</f>
        <v/>
      </c>
      <c r="P61" s="531" t="str">
        <f t="shared" si="11"/>
        <v/>
      </c>
      <c r="Q61" s="573">
        <f t="shared" si="18"/>
        <v>0.62</v>
      </c>
      <c r="R61" s="531" t="str">
        <f t="shared" si="19"/>
        <v/>
      </c>
      <c r="S61" s="531">
        <f>IF(L61="",0,(((O61*12)*L61)*(IF(I61&gt;8,1+tab!$D$82,1+tab!$D$84))))</f>
        <v>0</v>
      </c>
      <c r="T61" s="532">
        <f t="shared" si="12"/>
        <v>0</v>
      </c>
      <c r="U61" s="533">
        <f t="shared" si="13"/>
        <v>0</v>
      </c>
      <c r="V61" s="534">
        <f t="shared" si="14"/>
        <v>0</v>
      </c>
      <c r="W61" s="535"/>
      <c r="X61" s="33"/>
      <c r="AA61" s="213"/>
      <c r="AJ61" s="213"/>
    </row>
    <row r="62" spans="2:36">
      <c r="B62" s="29"/>
      <c r="C62" s="144"/>
      <c r="D62" s="146" t="str">
        <f t="shared" si="8"/>
        <v/>
      </c>
      <c r="E62" s="146" t="str">
        <f t="shared" si="8"/>
        <v/>
      </c>
      <c r="F62" s="146" t="str">
        <f t="shared" si="8"/>
        <v/>
      </c>
      <c r="G62" s="145" t="str">
        <f t="shared" si="15"/>
        <v/>
      </c>
      <c r="H62" s="536"/>
      <c r="I62" s="145" t="str">
        <f t="shared" si="16"/>
        <v/>
      </c>
      <c r="J62" s="526" t="str">
        <f t="shared" si="9"/>
        <v/>
      </c>
      <c r="K62" s="527" t="str">
        <f t="shared" si="17"/>
        <v/>
      </c>
      <c r="L62" s="147" t="str">
        <f t="shared" si="17"/>
        <v/>
      </c>
      <c r="M62" s="528" t="str">
        <f t="shared" si="10"/>
        <v/>
      </c>
      <c r="N62" s="529"/>
      <c r="O62" s="530" t="str">
        <f>IF(I62="","",VLOOKUP(I62,tab!$A$34:$V$76,J62+2,FALSE))</f>
        <v/>
      </c>
      <c r="P62" s="531" t="str">
        <f t="shared" si="11"/>
        <v/>
      </c>
      <c r="Q62" s="573">
        <f t="shared" si="18"/>
        <v>0.62</v>
      </c>
      <c r="R62" s="531" t="str">
        <f t="shared" si="19"/>
        <v/>
      </c>
      <c r="S62" s="531">
        <f>IF(L62="",0,(((O62*12)*L62)*(IF(I62&gt;8,1+tab!$D$82,1+tab!$D$84))))</f>
        <v>0</v>
      </c>
      <c r="T62" s="532">
        <f t="shared" si="12"/>
        <v>0</v>
      </c>
      <c r="U62" s="533">
        <f t="shared" si="13"/>
        <v>0</v>
      </c>
      <c r="V62" s="534">
        <f t="shared" si="14"/>
        <v>0</v>
      </c>
      <c r="W62" s="535"/>
      <c r="X62" s="33"/>
      <c r="AA62" s="213"/>
      <c r="AJ62" s="213"/>
    </row>
    <row r="63" spans="2:36">
      <c r="B63" s="29"/>
      <c r="C63" s="144"/>
      <c r="D63" s="146" t="str">
        <f t="shared" si="8"/>
        <v/>
      </c>
      <c r="E63" s="146" t="str">
        <f t="shared" si="8"/>
        <v/>
      </c>
      <c r="F63" s="146" t="str">
        <f t="shared" si="8"/>
        <v/>
      </c>
      <c r="G63" s="145" t="str">
        <f t="shared" si="15"/>
        <v/>
      </c>
      <c r="H63" s="536"/>
      <c r="I63" s="145" t="str">
        <f t="shared" si="16"/>
        <v/>
      </c>
      <c r="J63" s="526" t="str">
        <f t="shared" si="9"/>
        <v/>
      </c>
      <c r="K63" s="527" t="str">
        <f t="shared" si="17"/>
        <v/>
      </c>
      <c r="L63" s="147" t="str">
        <f t="shared" si="17"/>
        <v/>
      </c>
      <c r="M63" s="528" t="str">
        <f t="shared" si="10"/>
        <v/>
      </c>
      <c r="N63" s="529"/>
      <c r="O63" s="530" t="str">
        <f>IF(I63="","",VLOOKUP(I63,tab!$A$34:$V$76,J63+2,FALSE))</f>
        <v/>
      </c>
      <c r="P63" s="531" t="str">
        <f t="shared" si="11"/>
        <v/>
      </c>
      <c r="Q63" s="573">
        <f t="shared" si="18"/>
        <v>0.62</v>
      </c>
      <c r="R63" s="531" t="str">
        <f t="shared" si="19"/>
        <v/>
      </c>
      <c r="S63" s="531">
        <f>IF(L63="",0,(((O63*12)*L63)*(IF(I63&gt;8,1+tab!$D$82,1+tab!$D$84))))</f>
        <v>0</v>
      </c>
      <c r="T63" s="532">
        <f t="shared" si="12"/>
        <v>0</v>
      </c>
      <c r="U63" s="533">
        <f t="shared" si="13"/>
        <v>0</v>
      </c>
      <c r="V63" s="534">
        <f t="shared" si="14"/>
        <v>0</v>
      </c>
      <c r="W63" s="535"/>
      <c r="X63" s="33"/>
      <c r="AA63" s="213"/>
      <c r="AJ63" s="213"/>
    </row>
    <row r="64" spans="2:36">
      <c r="B64" s="29"/>
      <c r="C64" s="144"/>
      <c r="D64" s="146" t="str">
        <f t="shared" si="8"/>
        <v/>
      </c>
      <c r="E64" s="146" t="str">
        <f t="shared" si="8"/>
        <v/>
      </c>
      <c r="F64" s="146" t="str">
        <f t="shared" si="8"/>
        <v/>
      </c>
      <c r="G64" s="145" t="str">
        <f t="shared" si="15"/>
        <v/>
      </c>
      <c r="H64" s="536"/>
      <c r="I64" s="145" t="str">
        <f t="shared" si="16"/>
        <v/>
      </c>
      <c r="J64" s="526" t="str">
        <f t="shared" si="9"/>
        <v/>
      </c>
      <c r="K64" s="527" t="str">
        <f t="shared" si="17"/>
        <v/>
      </c>
      <c r="L64" s="147" t="str">
        <f t="shared" si="17"/>
        <v/>
      </c>
      <c r="M64" s="528" t="str">
        <f t="shared" si="10"/>
        <v/>
      </c>
      <c r="N64" s="529"/>
      <c r="O64" s="530" t="str">
        <f>IF(I64="","",VLOOKUP(I64,tab!$A$34:$V$76,J64+2,FALSE))</f>
        <v/>
      </c>
      <c r="P64" s="531" t="str">
        <f t="shared" si="11"/>
        <v/>
      </c>
      <c r="Q64" s="573">
        <f t="shared" si="18"/>
        <v>0.62</v>
      </c>
      <c r="R64" s="531" t="str">
        <f t="shared" si="19"/>
        <v/>
      </c>
      <c r="S64" s="531">
        <f>IF(L64="",0,(((O64*12)*L64)*(IF(I64&gt;8,1+tab!$D$82,1+tab!$D$84))))</f>
        <v>0</v>
      </c>
      <c r="T64" s="532">
        <f t="shared" si="12"/>
        <v>0</v>
      </c>
      <c r="U64" s="533">
        <f t="shared" si="13"/>
        <v>0</v>
      </c>
      <c r="V64" s="534">
        <f t="shared" si="14"/>
        <v>0</v>
      </c>
      <c r="W64" s="535"/>
      <c r="X64" s="33"/>
      <c r="AA64" s="213"/>
      <c r="AJ64" s="213"/>
    </row>
    <row r="65" spans="2:41">
      <c r="B65" s="29"/>
      <c r="C65" s="144"/>
      <c r="D65" s="146" t="str">
        <f t="shared" ref="D65:F66" si="20">IF(D33="","",D33)</f>
        <v/>
      </c>
      <c r="E65" s="146" t="str">
        <f t="shared" si="20"/>
        <v/>
      </c>
      <c r="F65" s="146" t="str">
        <f t="shared" si="20"/>
        <v/>
      </c>
      <c r="G65" s="145" t="str">
        <f t="shared" si="15"/>
        <v/>
      </c>
      <c r="H65" s="536"/>
      <c r="I65" s="145" t="str">
        <f t="shared" si="16"/>
        <v/>
      </c>
      <c r="J65" s="526" t="str">
        <f t="shared" si="9"/>
        <v/>
      </c>
      <c r="K65" s="527" t="str">
        <f t="shared" si="17"/>
        <v/>
      </c>
      <c r="L65" s="147" t="str">
        <f t="shared" si="17"/>
        <v/>
      </c>
      <c r="M65" s="528" t="str">
        <f t="shared" si="10"/>
        <v/>
      </c>
      <c r="N65" s="529"/>
      <c r="O65" s="530" t="str">
        <f>IF(I65="","",VLOOKUP(I65,tab!$A$34:$V$76,J65+2,FALSE))</f>
        <v/>
      </c>
      <c r="P65" s="531" t="str">
        <f t="shared" si="11"/>
        <v/>
      </c>
      <c r="Q65" s="573">
        <f t="shared" si="18"/>
        <v>0.62</v>
      </c>
      <c r="R65" s="531" t="str">
        <f t="shared" si="19"/>
        <v/>
      </c>
      <c r="S65" s="531">
        <f>IF(L65="",0,(((O65*12)*L65)*(IF(I65&gt;8,1+tab!$D$82,1+tab!$D$84))))</f>
        <v>0</v>
      </c>
      <c r="T65" s="532">
        <f t="shared" si="12"/>
        <v>0</v>
      </c>
      <c r="U65" s="533">
        <f t="shared" si="13"/>
        <v>0</v>
      </c>
      <c r="V65" s="534">
        <f t="shared" si="14"/>
        <v>0</v>
      </c>
      <c r="W65" s="535"/>
      <c r="X65" s="33"/>
      <c r="AA65" s="213"/>
      <c r="AJ65" s="213"/>
    </row>
    <row r="66" spans="2:41">
      <c r="B66" s="29"/>
      <c r="C66" s="144"/>
      <c r="D66" s="146" t="str">
        <f t="shared" si="20"/>
        <v/>
      </c>
      <c r="E66" s="146" t="str">
        <f t="shared" si="20"/>
        <v/>
      </c>
      <c r="F66" s="146" t="str">
        <f t="shared" si="20"/>
        <v/>
      </c>
      <c r="G66" s="145" t="str">
        <f t="shared" si="15"/>
        <v/>
      </c>
      <c r="H66" s="536"/>
      <c r="I66" s="145" t="str">
        <f t="shared" si="16"/>
        <v/>
      </c>
      <c r="J66" s="526" t="str">
        <f t="shared" si="9"/>
        <v/>
      </c>
      <c r="K66" s="527" t="str">
        <f t="shared" si="17"/>
        <v/>
      </c>
      <c r="L66" s="147" t="str">
        <f t="shared" si="17"/>
        <v/>
      </c>
      <c r="M66" s="528" t="str">
        <f t="shared" si="10"/>
        <v/>
      </c>
      <c r="N66" s="529"/>
      <c r="O66" s="530" t="str">
        <f>IF(I66="","",VLOOKUP(I66,tab!$A$34:$V$76,J66+2,FALSE))</f>
        <v/>
      </c>
      <c r="P66" s="531" t="str">
        <f t="shared" si="11"/>
        <v/>
      </c>
      <c r="Q66" s="573">
        <f t="shared" si="18"/>
        <v>0.62</v>
      </c>
      <c r="R66" s="531" t="str">
        <f t="shared" si="19"/>
        <v/>
      </c>
      <c r="S66" s="531">
        <f>IF(L66="",0,(((O66*12)*L66)*(IF(I66&gt;8,1+tab!$D$82,1+tab!$D$84))))</f>
        <v>0</v>
      </c>
      <c r="T66" s="532">
        <f t="shared" si="12"/>
        <v>0</v>
      </c>
      <c r="U66" s="533">
        <f t="shared" si="13"/>
        <v>0</v>
      </c>
      <c r="V66" s="534">
        <f t="shared" si="14"/>
        <v>0</v>
      </c>
      <c r="W66" s="535"/>
      <c r="X66" s="33"/>
      <c r="AA66" s="213"/>
      <c r="AJ66" s="213"/>
    </row>
    <row r="67" spans="2:41">
      <c r="B67" s="29"/>
      <c r="C67" s="144"/>
      <c r="D67" s="414"/>
      <c r="E67" s="414"/>
      <c r="F67" s="414"/>
      <c r="G67" s="537"/>
      <c r="H67" s="537"/>
      <c r="I67" s="537"/>
      <c r="J67" s="538"/>
      <c r="K67" s="539">
        <f>SUM(K47:K66)</f>
        <v>0</v>
      </c>
      <c r="L67" s="539">
        <f>SUM(L47:L66)</f>
        <v>0</v>
      </c>
      <c r="M67" s="539">
        <f>SUM(M47:M66)</f>
        <v>0</v>
      </c>
      <c r="N67" s="529"/>
      <c r="O67" s="540">
        <f t="shared" ref="O67:V67" si="21">SUM(O47:O66)</f>
        <v>0</v>
      </c>
      <c r="P67" s="540">
        <f t="shared" si="21"/>
        <v>0</v>
      </c>
      <c r="Q67" s="574"/>
      <c r="R67" s="540">
        <f t="shared" si="21"/>
        <v>0</v>
      </c>
      <c r="S67" s="540">
        <f t="shared" si="21"/>
        <v>0</v>
      </c>
      <c r="T67" s="540">
        <f t="shared" si="21"/>
        <v>0</v>
      </c>
      <c r="U67" s="541">
        <f t="shared" si="21"/>
        <v>0</v>
      </c>
      <c r="V67" s="423">
        <f t="shared" si="21"/>
        <v>0</v>
      </c>
      <c r="W67" s="542"/>
      <c r="X67" s="33"/>
    </row>
    <row r="68" spans="2:41">
      <c r="B68" s="29"/>
      <c r="C68" s="345"/>
      <c r="D68" s="417"/>
      <c r="E68" s="417"/>
      <c r="F68" s="417"/>
      <c r="G68" s="543"/>
      <c r="H68" s="543"/>
      <c r="I68" s="543"/>
      <c r="J68" s="544"/>
      <c r="K68" s="545"/>
      <c r="L68" s="544"/>
      <c r="M68" s="545"/>
      <c r="N68" s="544"/>
      <c r="O68" s="544"/>
      <c r="P68" s="546"/>
      <c r="Q68" s="575"/>
      <c r="R68" s="546"/>
      <c r="S68" s="546"/>
      <c r="T68" s="546"/>
      <c r="U68" s="547"/>
      <c r="V68" s="553"/>
      <c r="W68" s="548"/>
      <c r="X68" s="33"/>
    </row>
    <row r="69" spans="2:41" ht="12.75" customHeight="1">
      <c r="B69" s="39"/>
      <c r="C69" s="40"/>
      <c r="D69" s="41"/>
      <c r="E69" s="41"/>
      <c r="F69" s="41"/>
      <c r="G69" s="231"/>
      <c r="H69" s="231"/>
      <c r="I69" s="231"/>
      <c r="J69" s="389"/>
      <c r="K69" s="390"/>
      <c r="L69" s="232"/>
      <c r="M69" s="232"/>
      <c r="N69" s="40"/>
      <c r="O69" s="391"/>
      <c r="P69" s="392"/>
      <c r="Q69" s="576"/>
      <c r="R69" s="392"/>
      <c r="S69" s="392"/>
      <c r="T69" s="564"/>
      <c r="U69" s="393"/>
      <c r="V69" s="555"/>
      <c r="W69" s="40"/>
      <c r="X69" s="42"/>
    </row>
    <row r="70" spans="2:41" ht="12.75" customHeight="1">
      <c r="I70" s="52"/>
      <c r="K70" s="209"/>
      <c r="L70" s="182"/>
      <c r="M70" s="182"/>
      <c r="O70" s="210"/>
      <c r="P70" s="208"/>
      <c r="R70" s="208"/>
      <c r="S70" s="208"/>
      <c r="T70" s="565"/>
      <c r="U70" s="175"/>
      <c r="V70" s="556"/>
    </row>
    <row r="71" spans="2:41" ht="12.75" customHeight="1">
      <c r="I71" s="52"/>
      <c r="K71" s="209"/>
      <c r="L71" s="182"/>
      <c r="M71" s="182"/>
      <c r="O71" s="210"/>
      <c r="P71" s="208"/>
      <c r="R71" s="208"/>
      <c r="S71" s="208"/>
      <c r="T71" s="565"/>
      <c r="U71" s="175"/>
      <c r="V71" s="556"/>
    </row>
    <row r="72" spans="2:41" ht="12.75" customHeight="1">
      <c r="C72" s="44" t="s">
        <v>10</v>
      </c>
      <c r="E72" s="193" t="str">
        <f>+tab!F3</f>
        <v>2014/15</v>
      </c>
      <c r="I72" s="52"/>
      <c r="K72" s="209"/>
      <c r="L72" s="182"/>
      <c r="M72" s="182"/>
      <c r="O72" s="210"/>
      <c r="P72" s="208"/>
      <c r="R72" s="208"/>
      <c r="S72" s="208"/>
      <c r="T72" s="565"/>
      <c r="U72" s="175"/>
      <c r="V72" s="556"/>
    </row>
    <row r="73" spans="2:41" ht="12.75" customHeight="1">
      <c r="C73" s="44" t="s">
        <v>251</v>
      </c>
      <c r="E73" s="193">
        <f>+tab!G4</f>
        <v>41913</v>
      </c>
      <c r="I73" s="52"/>
      <c r="K73" s="209"/>
      <c r="L73" s="182"/>
      <c r="M73" s="182"/>
      <c r="O73" s="210"/>
      <c r="P73" s="208"/>
      <c r="R73" s="208"/>
      <c r="S73" s="208"/>
      <c r="T73" s="565"/>
      <c r="U73" s="175"/>
      <c r="V73" s="556"/>
    </row>
    <row r="74" spans="2:41" ht="12.75" customHeight="1">
      <c r="I74" s="52"/>
      <c r="K74" s="209"/>
      <c r="L74" s="182"/>
      <c r="M74" s="182"/>
      <c r="O74" s="210"/>
      <c r="P74" s="208"/>
      <c r="R74" s="208"/>
      <c r="S74" s="208"/>
      <c r="T74" s="565"/>
      <c r="U74" s="175"/>
      <c r="V74" s="556"/>
    </row>
    <row r="75" spans="2:41" ht="12.75" customHeight="1">
      <c r="C75" s="137"/>
      <c r="D75" s="486"/>
      <c r="E75" s="487"/>
      <c r="F75" s="140"/>
      <c r="G75" s="139"/>
      <c r="H75" s="488"/>
      <c r="I75" s="489"/>
      <c r="J75" s="489"/>
      <c r="K75" s="490"/>
      <c r="L75" s="489"/>
      <c r="M75" s="491"/>
      <c r="N75" s="330"/>
      <c r="O75" s="492"/>
      <c r="P75" s="330"/>
      <c r="Q75" s="571"/>
      <c r="R75" s="330"/>
      <c r="S75" s="330"/>
      <c r="T75" s="561"/>
      <c r="U75" s="493"/>
      <c r="V75" s="552"/>
      <c r="W75" s="332"/>
      <c r="AC75" s="194"/>
      <c r="AD75" s="195"/>
      <c r="AE75" s="194"/>
      <c r="AF75" s="194"/>
      <c r="AG75" s="194"/>
      <c r="AH75" s="179"/>
      <c r="AI75" s="196"/>
      <c r="AJ75" s="197"/>
      <c r="AK75" s="198"/>
      <c r="AL75" s="199"/>
      <c r="AM75" s="196"/>
    </row>
    <row r="76" spans="2:41" ht="12.75" customHeight="1">
      <c r="C76" s="494"/>
      <c r="D76" s="725" t="s">
        <v>252</v>
      </c>
      <c r="E76" s="726"/>
      <c r="F76" s="726"/>
      <c r="G76" s="726"/>
      <c r="H76" s="726"/>
      <c r="I76" s="727" t="s">
        <v>253</v>
      </c>
      <c r="J76" s="727"/>
      <c r="K76" s="727" t="s">
        <v>254</v>
      </c>
      <c r="L76" s="727"/>
      <c r="M76" s="727"/>
      <c r="N76" s="495"/>
      <c r="O76" s="725"/>
      <c r="P76" s="727" t="s">
        <v>255</v>
      </c>
      <c r="Q76" s="727"/>
      <c r="R76" s="727"/>
      <c r="S76" s="727"/>
      <c r="T76" s="727"/>
      <c r="U76" s="496"/>
      <c r="V76" s="497"/>
      <c r="W76" s="498"/>
      <c r="X76" s="202"/>
      <c r="Y76" s="202"/>
      <c r="Z76" s="182"/>
      <c r="AA76" s="51"/>
      <c r="AB76" s="182"/>
      <c r="AC76" s="44"/>
      <c r="AD76" s="44"/>
      <c r="AL76" s="44"/>
      <c r="AM76" s="44"/>
      <c r="AN76" s="202"/>
      <c r="AO76" s="202"/>
    </row>
    <row r="77" spans="2:41" ht="12.75" customHeight="1">
      <c r="C77" s="494"/>
      <c r="D77" s="499" t="s">
        <v>269</v>
      </c>
      <c r="E77" s="500" t="s">
        <v>56</v>
      </c>
      <c r="F77" s="500" t="s">
        <v>57</v>
      </c>
      <c r="G77" s="501" t="s">
        <v>257</v>
      </c>
      <c r="H77" s="502"/>
      <c r="I77" s="501" t="s">
        <v>86</v>
      </c>
      <c r="J77" s="501" t="s">
        <v>258</v>
      </c>
      <c r="K77" s="503" t="s">
        <v>260</v>
      </c>
      <c r="L77" s="504" t="s">
        <v>58</v>
      </c>
      <c r="M77" s="503" t="s">
        <v>260</v>
      </c>
      <c r="N77" s="505"/>
      <c r="O77" s="506" t="s">
        <v>259</v>
      </c>
      <c r="P77" s="506" t="s">
        <v>261</v>
      </c>
      <c r="Q77" s="507" t="s">
        <v>262</v>
      </c>
      <c r="R77" s="507"/>
      <c r="S77" s="508" t="s">
        <v>58</v>
      </c>
      <c r="T77" s="509" t="s">
        <v>263</v>
      </c>
      <c r="U77" s="510" t="s">
        <v>265</v>
      </c>
      <c r="V77" s="497" t="s">
        <v>327</v>
      </c>
      <c r="W77" s="511"/>
      <c r="X77" s="204"/>
      <c r="Y77" s="204"/>
      <c r="Z77" s="211"/>
      <c r="AA77" s="212"/>
      <c r="AB77" s="211"/>
      <c r="AC77" s="44"/>
      <c r="AD77" s="44"/>
      <c r="AL77" s="44"/>
      <c r="AM77" s="44"/>
      <c r="AN77" s="202"/>
      <c r="AO77" s="204"/>
    </row>
    <row r="78" spans="2:41" ht="12.75" customHeight="1">
      <c r="C78" s="512"/>
      <c r="D78" s="513"/>
      <c r="E78" s="500"/>
      <c r="F78" s="514"/>
      <c r="G78" s="501" t="s">
        <v>266</v>
      </c>
      <c r="H78" s="501"/>
      <c r="I78" s="501"/>
      <c r="J78" s="501"/>
      <c r="K78" s="503"/>
      <c r="L78" s="504" t="s">
        <v>271</v>
      </c>
      <c r="M78" s="503" t="s">
        <v>268</v>
      </c>
      <c r="N78" s="505"/>
      <c r="O78" s="506" t="s">
        <v>267</v>
      </c>
      <c r="P78" s="506"/>
      <c r="Q78" s="577">
        <f>tab!E79</f>
        <v>0.62</v>
      </c>
      <c r="R78" s="507" t="s">
        <v>328</v>
      </c>
      <c r="S78" s="508" t="s">
        <v>264</v>
      </c>
      <c r="T78" s="509" t="s">
        <v>55</v>
      </c>
      <c r="U78" s="510"/>
      <c r="V78" s="508" t="s">
        <v>264</v>
      </c>
      <c r="W78" s="515"/>
      <c r="AC78" s="44"/>
      <c r="AD78" s="44"/>
      <c r="AL78" s="44"/>
      <c r="AM78" s="44"/>
      <c r="AO78" s="208"/>
    </row>
    <row r="79" spans="2:41" ht="12.75" customHeight="1">
      <c r="C79" s="144"/>
      <c r="D79" s="150"/>
      <c r="E79" s="150"/>
      <c r="F79" s="150"/>
      <c r="G79" s="151"/>
      <c r="H79" s="151"/>
      <c r="I79" s="516"/>
      <c r="J79" s="516"/>
      <c r="K79" s="517"/>
      <c r="L79" s="518"/>
      <c r="M79" s="517"/>
      <c r="N79" s="519"/>
      <c r="O79" s="520"/>
      <c r="P79" s="521"/>
      <c r="Q79" s="572"/>
      <c r="R79" s="521"/>
      <c r="S79" s="521"/>
      <c r="T79" s="562"/>
      <c r="U79" s="522"/>
      <c r="V79" s="523"/>
      <c r="W79" s="524"/>
      <c r="AC79" s="44"/>
      <c r="AD79" s="44"/>
      <c r="AL79" s="44"/>
      <c r="AM79" s="44"/>
      <c r="AO79" s="208"/>
    </row>
    <row r="80" spans="2:41" ht="12.75" customHeight="1">
      <c r="C80" s="144"/>
      <c r="D80" s="146" t="str">
        <f t="shared" ref="D80:D99" si="22">IF(D47="","",D47)</f>
        <v/>
      </c>
      <c r="E80" s="146" t="str">
        <f>IF(E47="","",E47)</f>
        <v/>
      </c>
      <c r="F80" s="146" t="str">
        <f>IF(F47="","",F47)</f>
        <v/>
      </c>
      <c r="G80" s="145" t="str">
        <f>IF(G47="","",G47+1)</f>
        <v/>
      </c>
      <c r="H80" s="525"/>
      <c r="I80" s="526" t="str">
        <f>IF(I47="","",I47)</f>
        <v/>
      </c>
      <c r="J80" s="526" t="str">
        <f t="shared" ref="J80:J99" si="23">IF(E80="","",IF(J47+1&gt;LOOKUP(I80,schaal,regels),J47,J47+1))</f>
        <v/>
      </c>
      <c r="K80" s="527" t="str">
        <f t="shared" ref="K80:L95" si="24">IF(K47="","",K47)</f>
        <v/>
      </c>
      <c r="L80" s="147" t="str">
        <f>IF(L47="","",L47)</f>
        <v/>
      </c>
      <c r="M80" s="528" t="str">
        <f>(IF(L80="",(K80),(K80)-L80))</f>
        <v/>
      </c>
      <c r="N80" s="529"/>
      <c r="O80" s="530" t="str">
        <f>IF(I80="","",VLOOKUP(I80,tab!$A$34:$V$76,J80+2,FALSE))</f>
        <v/>
      </c>
      <c r="P80" s="531" t="str">
        <f t="shared" ref="P80:P99" si="25">IF(E80="","",(O80*M80*12))</f>
        <v/>
      </c>
      <c r="Q80" s="573">
        <f>$Q$78</f>
        <v>0.62</v>
      </c>
      <c r="R80" s="531" t="str">
        <f>IF(E80="","",(P80*Q80))</f>
        <v/>
      </c>
      <c r="S80" s="531">
        <f>IF(L80="",0,(((O80*12)*L80)*(IF(I80&gt;8,1+tab!$D$82,1+tab!$D$84))))</f>
        <v>0</v>
      </c>
      <c r="T80" s="532">
        <f t="shared" ref="T80:T99" si="26">IF(E80="",0,(P80+R80+S80))</f>
        <v>0</v>
      </c>
      <c r="U80" s="533">
        <f>IF(G80&lt;25,0,IF(G80=25,25,IF(G80&lt;40,0,IF(G80=40,40,IF(G80&gt;=40,0)))))</f>
        <v>0</v>
      </c>
      <c r="V80" s="534">
        <f t="shared" ref="V80:V99" si="27">IF(U80=25,(O80*1.08*(K80)/2),IF(U80=40,(O80*1.08*(K80)),IF(U80=0,0)))</f>
        <v>0</v>
      </c>
      <c r="W80" s="535"/>
      <c r="AA80" s="213"/>
      <c r="AJ80" s="213"/>
    </row>
    <row r="81" spans="3:36" ht="12.75" customHeight="1">
      <c r="C81" s="144"/>
      <c r="D81" s="146" t="str">
        <f t="shared" si="22"/>
        <v/>
      </c>
      <c r="E81" s="146" t="str">
        <f t="shared" ref="E81:F99" si="28">IF(E48="","",E48)</f>
        <v/>
      </c>
      <c r="F81" s="146" t="str">
        <f t="shared" si="28"/>
        <v/>
      </c>
      <c r="G81" s="145" t="str">
        <f t="shared" ref="G81:G99" si="29">IF(G48="","",G48+1)</f>
        <v/>
      </c>
      <c r="H81" s="536"/>
      <c r="I81" s="145" t="str">
        <f t="shared" ref="I81:I99" si="30">IF(I48="","",I48)</f>
        <v/>
      </c>
      <c r="J81" s="526" t="str">
        <f t="shared" si="23"/>
        <v/>
      </c>
      <c r="K81" s="527" t="str">
        <f t="shared" si="24"/>
        <v/>
      </c>
      <c r="L81" s="147" t="str">
        <f t="shared" si="24"/>
        <v/>
      </c>
      <c r="M81" s="528" t="str">
        <f t="shared" ref="M81:M99" si="31">(IF(L81="",(K81),(K81)-L81))</f>
        <v/>
      </c>
      <c r="N81" s="529"/>
      <c r="O81" s="530" t="str">
        <f>IF(I81="","",VLOOKUP(I81,tab!$A$34:$V$76,J81+2,FALSE))</f>
        <v/>
      </c>
      <c r="P81" s="531" t="str">
        <f t="shared" si="25"/>
        <v/>
      </c>
      <c r="Q81" s="573">
        <f t="shared" ref="Q81:Q99" si="32">$Q$78</f>
        <v>0.62</v>
      </c>
      <c r="R81" s="531" t="str">
        <f t="shared" ref="R81:R99" si="33">IF(E81="","",(P81*Q81))</f>
        <v/>
      </c>
      <c r="S81" s="531">
        <f>IF(L81="",0,(((O81*12)*L81)*(IF(I81&gt;8,1+tab!$D$82,1+tab!$D$84))))</f>
        <v>0</v>
      </c>
      <c r="T81" s="532">
        <f t="shared" si="26"/>
        <v>0</v>
      </c>
      <c r="U81" s="533">
        <f t="shared" ref="U81:U99" si="34">IF(G81&lt;25,0,IF(G81=25,25,IF(G81&lt;40,0,IF(G81=40,40,IF(G81&gt;=40,0)))))</f>
        <v>0</v>
      </c>
      <c r="V81" s="534">
        <f t="shared" si="27"/>
        <v>0</v>
      </c>
      <c r="W81" s="535"/>
      <c r="AA81" s="213"/>
      <c r="AJ81" s="213"/>
    </row>
    <row r="82" spans="3:36" ht="12.75" customHeight="1">
      <c r="C82" s="144"/>
      <c r="D82" s="146" t="str">
        <f t="shared" si="22"/>
        <v/>
      </c>
      <c r="E82" s="146" t="str">
        <f t="shared" si="28"/>
        <v/>
      </c>
      <c r="F82" s="146" t="str">
        <f t="shared" si="28"/>
        <v/>
      </c>
      <c r="G82" s="145" t="str">
        <f t="shared" si="29"/>
        <v/>
      </c>
      <c r="H82" s="536"/>
      <c r="I82" s="145" t="str">
        <f t="shared" si="30"/>
        <v/>
      </c>
      <c r="J82" s="526" t="str">
        <f t="shared" si="23"/>
        <v/>
      </c>
      <c r="K82" s="527" t="str">
        <f t="shared" si="24"/>
        <v/>
      </c>
      <c r="L82" s="147" t="str">
        <f t="shared" si="24"/>
        <v/>
      </c>
      <c r="M82" s="528" t="str">
        <f t="shared" si="31"/>
        <v/>
      </c>
      <c r="N82" s="529"/>
      <c r="O82" s="530" t="str">
        <f>IF(I82="","",VLOOKUP(I82,tab!$A$34:$V$76,J82+2,FALSE))</f>
        <v/>
      </c>
      <c r="P82" s="531" t="str">
        <f t="shared" si="25"/>
        <v/>
      </c>
      <c r="Q82" s="573">
        <f t="shared" si="32"/>
        <v>0.62</v>
      </c>
      <c r="R82" s="531" t="str">
        <f t="shared" si="33"/>
        <v/>
      </c>
      <c r="S82" s="531">
        <f>IF(L82="",0,(((O82*12)*L82)*(IF(I82&gt;8,1+tab!$D$82,1+tab!$D$84))))</f>
        <v>0</v>
      </c>
      <c r="T82" s="532">
        <f t="shared" si="26"/>
        <v>0</v>
      </c>
      <c r="U82" s="533">
        <f t="shared" si="34"/>
        <v>0</v>
      </c>
      <c r="V82" s="534">
        <f t="shared" si="27"/>
        <v>0</v>
      </c>
      <c r="W82" s="535"/>
      <c r="AA82" s="213"/>
      <c r="AJ82" s="213"/>
    </row>
    <row r="83" spans="3:36" ht="12.75" customHeight="1">
      <c r="C83" s="144"/>
      <c r="D83" s="146" t="str">
        <f t="shared" si="22"/>
        <v/>
      </c>
      <c r="E83" s="146" t="str">
        <f t="shared" si="28"/>
        <v/>
      </c>
      <c r="F83" s="146" t="str">
        <f t="shared" si="28"/>
        <v/>
      </c>
      <c r="G83" s="145" t="str">
        <f t="shared" si="29"/>
        <v/>
      </c>
      <c r="H83" s="536"/>
      <c r="I83" s="145" t="str">
        <f t="shared" si="30"/>
        <v/>
      </c>
      <c r="J83" s="526" t="str">
        <f t="shared" si="23"/>
        <v/>
      </c>
      <c r="K83" s="527" t="str">
        <f t="shared" si="24"/>
        <v/>
      </c>
      <c r="L83" s="147" t="str">
        <f t="shared" si="24"/>
        <v/>
      </c>
      <c r="M83" s="528" t="str">
        <f t="shared" si="31"/>
        <v/>
      </c>
      <c r="N83" s="529"/>
      <c r="O83" s="530" t="str">
        <f>IF(I83="","",VLOOKUP(I83,tab!$A$34:$V$76,J83+2,FALSE))</f>
        <v/>
      </c>
      <c r="P83" s="531" t="str">
        <f t="shared" si="25"/>
        <v/>
      </c>
      <c r="Q83" s="573">
        <f t="shared" si="32"/>
        <v>0.62</v>
      </c>
      <c r="R83" s="531" t="str">
        <f t="shared" si="33"/>
        <v/>
      </c>
      <c r="S83" s="531">
        <f>IF(L83="",0,(((O83*12)*L83)*(IF(I83&gt;8,1+tab!$D$82,1+tab!$D$84))))</f>
        <v>0</v>
      </c>
      <c r="T83" s="532">
        <f t="shared" si="26"/>
        <v>0</v>
      </c>
      <c r="U83" s="533">
        <f t="shared" si="34"/>
        <v>0</v>
      </c>
      <c r="V83" s="534">
        <f t="shared" si="27"/>
        <v>0</v>
      </c>
      <c r="W83" s="535"/>
      <c r="AA83" s="213"/>
      <c r="AJ83" s="213"/>
    </row>
    <row r="84" spans="3:36" ht="12.75" customHeight="1">
      <c r="C84" s="144"/>
      <c r="D84" s="146" t="str">
        <f t="shared" si="22"/>
        <v/>
      </c>
      <c r="E84" s="146" t="str">
        <f t="shared" si="28"/>
        <v/>
      </c>
      <c r="F84" s="146" t="str">
        <f t="shared" si="28"/>
        <v/>
      </c>
      <c r="G84" s="145" t="str">
        <f t="shared" si="29"/>
        <v/>
      </c>
      <c r="H84" s="536"/>
      <c r="I84" s="145" t="str">
        <f t="shared" si="30"/>
        <v/>
      </c>
      <c r="J84" s="526" t="str">
        <f t="shared" si="23"/>
        <v/>
      </c>
      <c r="K84" s="527" t="str">
        <f t="shared" si="24"/>
        <v/>
      </c>
      <c r="L84" s="147" t="str">
        <f t="shared" si="24"/>
        <v/>
      </c>
      <c r="M84" s="528" t="str">
        <f t="shared" si="31"/>
        <v/>
      </c>
      <c r="N84" s="529"/>
      <c r="O84" s="530" t="str">
        <f>IF(I84="","",VLOOKUP(I84,tab!$A$34:$V$76,J84+2,FALSE))</f>
        <v/>
      </c>
      <c r="P84" s="531" t="str">
        <f t="shared" si="25"/>
        <v/>
      </c>
      <c r="Q84" s="573">
        <f t="shared" si="32"/>
        <v>0.62</v>
      </c>
      <c r="R84" s="531" t="str">
        <f t="shared" si="33"/>
        <v/>
      </c>
      <c r="S84" s="531">
        <f>IF(L84="",0,(((O84*12)*L84)*(IF(I84&gt;8,1+tab!$D$82,1+tab!$D$84))))</f>
        <v>0</v>
      </c>
      <c r="T84" s="532">
        <f t="shared" si="26"/>
        <v>0</v>
      </c>
      <c r="U84" s="533">
        <f t="shared" si="34"/>
        <v>0</v>
      </c>
      <c r="V84" s="534">
        <f t="shared" si="27"/>
        <v>0</v>
      </c>
      <c r="W84" s="535"/>
      <c r="AA84" s="213"/>
      <c r="AJ84" s="213"/>
    </row>
    <row r="85" spans="3:36" ht="12.75" customHeight="1">
      <c r="C85" s="144"/>
      <c r="D85" s="146" t="str">
        <f t="shared" si="22"/>
        <v/>
      </c>
      <c r="E85" s="146" t="str">
        <f t="shared" si="28"/>
        <v/>
      </c>
      <c r="F85" s="146" t="str">
        <f t="shared" si="28"/>
        <v/>
      </c>
      <c r="G85" s="145" t="str">
        <f t="shared" si="29"/>
        <v/>
      </c>
      <c r="H85" s="536"/>
      <c r="I85" s="145" t="str">
        <f t="shared" si="30"/>
        <v/>
      </c>
      <c r="J85" s="526" t="str">
        <f t="shared" si="23"/>
        <v/>
      </c>
      <c r="K85" s="527" t="str">
        <f t="shared" si="24"/>
        <v/>
      </c>
      <c r="L85" s="147" t="str">
        <f t="shared" si="24"/>
        <v/>
      </c>
      <c r="M85" s="528" t="str">
        <f t="shared" si="31"/>
        <v/>
      </c>
      <c r="N85" s="529"/>
      <c r="O85" s="530" t="str">
        <f>IF(I85="","",VLOOKUP(I85,tab!$A$34:$V$76,J85+2,FALSE))</f>
        <v/>
      </c>
      <c r="P85" s="531" t="str">
        <f t="shared" si="25"/>
        <v/>
      </c>
      <c r="Q85" s="573">
        <f t="shared" si="32"/>
        <v>0.62</v>
      </c>
      <c r="R85" s="531" t="str">
        <f t="shared" si="33"/>
        <v/>
      </c>
      <c r="S85" s="531">
        <f>IF(L85="",0,(((O85*12)*L85)*(IF(I85&gt;8,1+tab!$D$82,1+tab!$D$84))))</f>
        <v>0</v>
      </c>
      <c r="T85" s="532">
        <f t="shared" si="26"/>
        <v>0</v>
      </c>
      <c r="U85" s="533">
        <f t="shared" si="34"/>
        <v>0</v>
      </c>
      <c r="V85" s="534">
        <f t="shared" si="27"/>
        <v>0</v>
      </c>
      <c r="W85" s="535"/>
      <c r="AA85" s="213"/>
      <c r="AJ85" s="213"/>
    </row>
    <row r="86" spans="3:36" ht="12.75" customHeight="1">
      <c r="C86" s="144"/>
      <c r="D86" s="146" t="str">
        <f t="shared" si="22"/>
        <v/>
      </c>
      <c r="E86" s="146" t="str">
        <f t="shared" si="28"/>
        <v/>
      </c>
      <c r="F86" s="146" t="str">
        <f t="shared" si="28"/>
        <v/>
      </c>
      <c r="G86" s="145" t="str">
        <f t="shared" si="29"/>
        <v/>
      </c>
      <c r="H86" s="536"/>
      <c r="I86" s="145" t="str">
        <f t="shared" si="30"/>
        <v/>
      </c>
      <c r="J86" s="526" t="str">
        <f t="shared" si="23"/>
        <v/>
      </c>
      <c r="K86" s="527" t="str">
        <f t="shared" si="24"/>
        <v/>
      </c>
      <c r="L86" s="147" t="str">
        <f t="shared" si="24"/>
        <v/>
      </c>
      <c r="M86" s="528" t="str">
        <f t="shared" si="31"/>
        <v/>
      </c>
      <c r="N86" s="529"/>
      <c r="O86" s="530" t="str">
        <f>IF(I86="","",VLOOKUP(I86,tab!$A$34:$V$76,J86+2,FALSE))</f>
        <v/>
      </c>
      <c r="P86" s="531" t="str">
        <f t="shared" si="25"/>
        <v/>
      </c>
      <c r="Q86" s="573">
        <f t="shared" si="32"/>
        <v>0.62</v>
      </c>
      <c r="R86" s="531" t="str">
        <f t="shared" si="33"/>
        <v/>
      </c>
      <c r="S86" s="531">
        <f>IF(L86="",0,(((O86*12)*L86)*(IF(I86&gt;8,1+tab!$D$82,1+tab!$D$84))))</f>
        <v>0</v>
      </c>
      <c r="T86" s="532">
        <f t="shared" si="26"/>
        <v>0</v>
      </c>
      <c r="U86" s="533">
        <f t="shared" si="34"/>
        <v>0</v>
      </c>
      <c r="V86" s="534">
        <f t="shared" si="27"/>
        <v>0</v>
      </c>
      <c r="W86" s="535"/>
      <c r="AA86" s="213"/>
      <c r="AJ86" s="213"/>
    </row>
    <row r="87" spans="3:36" ht="12.75" customHeight="1">
      <c r="C87" s="144"/>
      <c r="D87" s="146" t="str">
        <f t="shared" si="22"/>
        <v/>
      </c>
      <c r="E87" s="146" t="str">
        <f t="shared" si="28"/>
        <v/>
      </c>
      <c r="F87" s="146" t="str">
        <f t="shared" si="28"/>
        <v/>
      </c>
      <c r="G87" s="145" t="str">
        <f t="shared" si="29"/>
        <v/>
      </c>
      <c r="H87" s="536"/>
      <c r="I87" s="145" t="str">
        <f t="shared" si="30"/>
        <v/>
      </c>
      <c r="J87" s="526" t="str">
        <f t="shared" si="23"/>
        <v/>
      </c>
      <c r="K87" s="527" t="str">
        <f t="shared" si="24"/>
        <v/>
      </c>
      <c r="L87" s="147" t="str">
        <f t="shared" si="24"/>
        <v/>
      </c>
      <c r="M87" s="528" t="str">
        <f t="shared" si="31"/>
        <v/>
      </c>
      <c r="N87" s="529"/>
      <c r="O87" s="530" t="str">
        <f>IF(I87="","",VLOOKUP(I87,tab!$A$34:$V$76,J87+2,FALSE))</f>
        <v/>
      </c>
      <c r="P87" s="531" t="str">
        <f t="shared" si="25"/>
        <v/>
      </c>
      <c r="Q87" s="573">
        <f t="shared" si="32"/>
        <v>0.62</v>
      </c>
      <c r="R87" s="531" t="str">
        <f t="shared" si="33"/>
        <v/>
      </c>
      <c r="S87" s="531">
        <f>IF(L87="",0,(((O87*12)*L87)*(IF(I87&gt;8,1+tab!$D$82,1+tab!$D$84))))</f>
        <v>0</v>
      </c>
      <c r="T87" s="532">
        <f t="shared" si="26"/>
        <v>0</v>
      </c>
      <c r="U87" s="533">
        <f t="shared" si="34"/>
        <v>0</v>
      </c>
      <c r="V87" s="534">
        <f t="shared" si="27"/>
        <v>0</v>
      </c>
      <c r="W87" s="535"/>
      <c r="AA87" s="213"/>
      <c r="AJ87" s="213"/>
    </row>
    <row r="88" spans="3:36" ht="12.75" customHeight="1">
      <c r="C88" s="144"/>
      <c r="D88" s="146" t="str">
        <f t="shared" si="22"/>
        <v/>
      </c>
      <c r="E88" s="146" t="str">
        <f t="shared" si="28"/>
        <v/>
      </c>
      <c r="F88" s="146" t="str">
        <f t="shared" si="28"/>
        <v/>
      </c>
      <c r="G88" s="145" t="str">
        <f t="shared" si="29"/>
        <v/>
      </c>
      <c r="H88" s="536"/>
      <c r="I88" s="145" t="str">
        <f t="shared" si="30"/>
        <v/>
      </c>
      <c r="J88" s="526" t="str">
        <f t="shared" si="23"/>
        <v/>
      </c>
      <c r="K88" s="527" t="str">
        <f t="shared" si="24"/>
        <v/>
      </c>
      <c r="L88" s="147" t="str">
        <f t="shared" si="24"/>
        <v/>
      </c>
      <c r="M88" s="528" t="str">
        <f t="shared" si="31"/>
        <v/>
      </c>
      <c r="N88" s="529"/>
      <c r="O88" s="530" t="str">
        <f>IF(I88="","",VLOOKUP(I88,tab!$A$34:$V$76,J88+2,FALSE))</f>
        <v/>
      </c>
      <c r="P88" s="531" t="str">
        <f t="shared" si="25"/>
        <v/>
      </c>
      <c r="Q88" s="573">
        <f t="shared" si="32"/>
        <v>0.62</v>
      </c>
      <c r="R88" s="531" t="str">
        <f t="shared" si="33"/>
        <v/>
      </c>
      <c r="S88" s="531">
        <f>IF(L88="",0,(((O88*12)*L88)*(IF(I88&gt;8,1+tab!$D$82,1+tab!$D$84))))</f>
        <v>0</v>
      </c>
      <c r="T88" s="532">
        <f t="shared" si="26"/>
        <v>0</v>
      </c>
      <c r="U88" s="533">
        <f t="shared" si="34"/>
        <v>0</v>
      </c>
      <c r="V88" s="534">
        <f t="shared" si="27"/>
        <v>0</v>
      </c>
      <c r="W88" s="535"/>
      <c r="AA88" s="213"/>
      <c r="AJ88" s="213"/>
    </row>
    <row r="89" spans="3:36" ht="12.75" customHeight="1">
      <c r="C89" s="144"/>
      <c r="D89" s="146" t="str">
        <f t="shared" si="22"/>
        <v/>
      </c>
      <c r="E89" s="146" t="str">
        <f t="shared" si="28"/>
        <v/>
      </c>
      <c r="F89" s="146" t="str">
        <f t="shared" si="28"/>
        <v/>
      </c>
      <c r="G89" s="145" t="str">
        <f t="shared" si="29"/>
        <v/>
      </c>
      <c r="H89" s="536"/>
      <c r="I89" s="145" t="str">
        <f t="shared" si="30"/>
        <v/>
      </c>
      <c r="J89" s="526" t="str">
        <f t="shared" si="23"/>
        <v/>
      </c>
      <c r="K89" s="527" t="str">
        <f t="shared" si="24"/>
        <v/>
      </c>
      <c r="L89" s="147" t="str">
        <f t="shared" si="24"/>
        <v/>
      </c>
      <c r="M89" s="528" t="str">
        <f t="shared" si="31"/>
        <v/>
      </c>
      <c r="N89" s="529"/>
      <c r="O89" s="530" t="str">
        <f>IF(I89="","",VLOOKUP(I89,tab!$A$34:$V$76,J89+2,FALSE))</f>
        <v/>
      </c>
      <c r="P89" s="531" t="str">
        <f t="shared" si="25"/>
        <v/>
      </c>
      <c r="Q89" s="573">
        <f t="shared" si="32"/>
        <v>0.62</v>
      </c>
      <c r="R89" s="531" t="str">
        <f t="shared" si="33"/>
        <v/>
      </c>
      <c r="S89" s="531">
        <f>IF(L89="",0,(((O89*12)*L89)*(IF(I89&gt;8,1+tab!$D$82,1+tab!$D$84))))</f>
        <v>0</v>
      </c>
      <c r="T89" s="532">
        <f t="shared" si="26"/>
        <v>0</v>
      </c>
      <c r="U89" s="533">
        <f t="shared" si="34"/>
        <v>0</v>
      </c>
      <c r="V89" s="534">
        <f t="shared" si="27"/>
        <v>0</v>
      </c>
      <c r="W89" s="535"/>
      <c r="AA89" s="213"/>
      <c r="AJ89" s="213"/>
    </row>
    <row r="90" spans="3:36" ht="12.75" customHeight="1">
      <c r="C90" s="144"/>
      <c r="D90" s="146" t="str">
        <f t="shared" si="22"/>
        <v/>
      </c>
      <c r="E90" s="146" t="str">
        <f t="shared" si="28"/>
        <v/>
      </c>
      <c r="F90" s="146" t="str">
        <f t="shared" si="28"/>
        <v/>
      </c>
      <c r="G90" s="145" t="str">
        <f t="shared" si="29"/>
        <v/>
      </c>
      <c r="H90" s="536"/>
      <c r="I90" s="145" t="str">
        <f t="shared" si="30"/>
        <v/>
      </c>
      <c r="J90" s="526" t="str">
        <f t="shared" si="23"/>
        <v/>
      </c>
      <c r="K90" s="527" t="str">
        <f t="shared" si="24"/>
        <v/>
      </c>
      <c r="L90" s="147" t="str">
        <f t="shared" si="24"/>
        <v/>
      </c>
      <c r="M90" s="528" t="str">
        <f t="shared" si="31"/>
        <v/>
      </c>
      <c r="N90" s="529"/>
      <c r="O90" s="530" t="str">
        <f>IF(I90="","",VLOOKUP(I90,tab!$A$34:$V$76,J90+2,FALSE))</f>
        <v/>
      </c>
      <c r="P90" s="531" t="str">
        <f t="shared" si="25"/>
        <v/>
      </c>
      <c r="Q90" s="573">
        <f t="shared" si="32"/>
        <v>0.62</v>
      </c>
      <c r="R90" s="531" t="str">
        <f t="shared" si="33"/>
        <v/>
      </c>
      <c r="S90" s="531">
        <f>IF(L90="",0,(((O90*12)*L90)*(IF(I90&gt;8,1+tab!$D$82,1+tab!$D$84))))</f>
        <v>0</v>
      </c>
      <c r="T90" s="532">
        <f t="shared" si="26"/>
        <v>0</v>
      </c>
      <c r="U90" s="533">
        <f t="shared" si="34"/>
        <v>0</v>
      </c>
      <c r="V90" s="534">
        <f t="shared" si="27"/>
        <v>0</v>
      </c>
      <c r="W90" s="535"/>
      <c r="AA90" s="213"/>
      <c r="AJ90" s="213"/>
    </row>
    <row r="91" spans="3:36" ht="12.75" customHeight="1">
      <c r="C91" s="144"/>
      <c r="D91" s="146" t="str">
        <f t="shared" si="22"/>
        <v/>
      </c>
      <c r="E91" s="146" t="str">
        <f t="shared" si="28"/>
        <v/>
      </c>
      <c r="F91" s="146" t="str">
        <f t="shared" si="28"/>
        <v/>
      </c>
      <c r="G91" s="145" t="str">
        <f t="shared" si="29"/>
        <v/>
      </c>
      <c r="H91" s="536"/>
      <c r="I91" s="145" t="str">
        <f t="shared" si="30"/>
        <v/>
      </c>
      <c r="J91" s="526" t="str">
        <f t="shared" si="23"/>
        <v/>
      </c>
      <c r="K91" s="527" t="str">
        <f t="shared" si="24"/>
        <v/>
      </c>
      <c r="L91" s="147" t="str">
        <f t="shared" si="24"/>
        <v/>
      </c>
      <c r="M91" s="528" t="str">
        <f t="shared" si="31"/>
        <v/>
      </c>
      <c r="N91" s="529"/>
      <c r="O91" s="530" t="str">
        <f>IF(I91="","",VLOOKUP(I91,tab!$A$34:$V$76,J91+2,FALSE))</f>
        <v/>
      </c>
      <c r="P91" s="531" t="str">
        <f t="shared" si="25"/>
        <v/>
      </c>
      <c r="Q91" s="573">
        <f t="shared" si="32"/>
        <v>0.62</v>
      </c>
      <c r="R91" s="531" t="str">
        <f t="shared" si="33"/>
        <v/>
      </c>
      <c r="S91" s="531">
        <f>IF(L91="",0,(((O91*12)*L91)*(IF(I91&gt;8,1+tab!$D$82,1+tab!$D$84))))</f>
        <v>0</v>
      </c>
      <c r="T91" s="532">
        <f t="shared" si="26"/>
        <v>0</v>
      </c>
      <c r="U91" s="533">
        <f t="shared" si="34"/>
        <v>0</v>
      </c>
      <c r="V91" s="534">
        <f t="shared" si="27"/>
        <v>0</v>
      </c>
      <c r="W91" s="535"/>
      <c r="AA91" s="213"/>
      <c r="AJ91" s="213"/>
    </row>
    <row r="92" spans="3:36" ht="12.75" customHeight="1">
      <c r="C92" s="144"/>
      <c r="D92" s="146" t="str">
        <f t="shared" si="22"/>
        <v/>
      </c>
      <c r="E92" s="146" t="str">
        <f t="shared" si="28"/>
        <v/>
      </c>
      <c r="F92" s="146" t="str">
        <f t="shared" si="28"/>
        <v/>
      </c>
      <c r="G92" s="145" t="str">
        <f t="shared" si="29"/>
        <v/>
      </c>
      <c r="H92" s="536"/>
      <c r="I92" s="145" t="str">
        <f t="shared" si="30"/>
        <v/>
      </c>
      <c r="J92" s="526" t="str">
        <f t="shared" si="23"/>
        <v/>
      </c>
      <c r="K92" s="527" t="str">
        <f t="shared" si="24"/>
        <v/>
      </c>
      <c r="L92" s="147" t="str">
        <f t="shared" si="24"/>
        <v/>
      </c>
      <c r="M92" s="528" t="str">
        <f t="shared" si="31"/>
        <v/>
      </c>
      <c r="N92" s="529"/>
      <c r="O92" s="530" t="str">
        <f>IF(I92="","",VLOOKUP(I92,tab!$A$34:$V$76,J92+2,FALSE))</f>
        <v/>
      </c>
      <c r="P92" s="531" t="str">
        <f t="shared" si="25"/>
        <v/>
      </c>
      <c r="Q92" s="573">
        <f t="shared" si="32"/>
        <v>0.62</v>
      </c>
      <c r="R92" s="531" t="str">
        <f t="shared" si="33"/>
        <v/>
      </c>
      <c r="S92" s="531">
        <f>IF(L92="",0,(((O92*12)*L92)*(IF(I92&gt;8,1+tab!$D$82,1+tab!$D$84))))</f>
        <v>0</v>
      </c>
      <c r="T92" s="532">
        <f t="shared" si="26"/>
        <v>0</v>
      </c>
      <c r="U92" s="533">
        <f t="shared" si="34"/>
        <v>0</v>
      </c>
      <c r="V92" s="534">
        <f t="shared" si="27"/>
        <v>0</v>
      </c>
      <c r="W92" s="535"/>
      <c r="AA92" s="213"/>
      <c r="AJ92" s="213"/>
    </row>
    <row r="93" spans="3:36" ht="12.75" customHeight="1">
      <c r="C93" s="144"/>
      <c r="D93" s="146" t="str">
        <f t="shared" si="22"/>
        <v/>
      </c>
      <c r="E93" s="146" t="str">
        <f t="shared" si="28"/>
        <v/>
      </c>
      <c r="F93" s="146" t="str">
        <f t="shared" si="28"/>
        <v/>
      </c>
      <c r="G93" s="145" t="str">
        <f t="shared" si="29"/>
        <v/>
      </c>
      <c r="H93" s="536"/>
      <c r="I93" s="145" t="str">
        <f t="shared" si="30"/>
        <v/>
      </c>
      <c r="J93" s="526" t="str">
        <f t="shared" si="23"/>
        <v/>
      </c>
      <c r="K93" s="527" t="str">
        <f t="shared" si="24"/>
        <v/>
      </c>
      <c r="L93" s="147" t="str">
        <f t="shared" si="24"/>
        <v/>
      </c>
      <c r="M93" s="528" t="str">
        <f t="shared" si="31"/>
        <v/>
      </c>
      <c r="N93" s="529"/>
      <c r="O93" s="530" t="str">
        <f>IF(I93="","",VLOOKUP(I93,tab!$A$34:$V$76,J93+2,FALSE))</f>
        <v/>
      </c>
      <c r="P93" s="531" t="str">
        <f t="shared" si="25"/>
        <v/>
      </c>
      <c r="Q93" s="573">
        <f t="shared" si="32"/>
        <v>0.62</v>
      </c>
      <c r="R93" s="531" t="str">
        <f t="shared" si="33"/>
        <v/>
      </c>
      <c r="S93" s="531">
        <f>IF(L93="",0,(((O93*12)*L93)*(IF(I93&gt;8,1+tab!$D$82,1+tab!$D$84))))</f>
        <v>0</v>
      </c>
      <c r="T93" s="532">
        <f t="shared" si="26"/>
        <v>0</v>
      </c>
      <c r="U93" s="533">
        <f t="shared" si="34"/>
        <v>0</v>
      </c>
      <c r="V93" s="534">
        <f t="shared" si="27"/>
        <v>0</v>
      </c>
      <c r="W93" s="535"/>
      <c r="AA93" s="213"/>
      <c r="AJ93" s="213"/>
    </row>
    <row r="94" spans="3:36" ht="12.75" customHeight="1">
      <c r="C94" s="144"/>
      <c r="D94" s="146" t="str">
        <f t="shared" si="22"/>
        <v/>
      </c>
      <c r="E94" s="146" t="str">
        <f t="shared" si="28"/>
        <v/>
      </c>
      <c r="F94" s="146" t="str">
        <f t="shared" si="28"/>
        <v/>
      </c>
      <c r="G94" s="145" t="str">
        <f t="shared" si="29"/>
        <v/>
      </c>
      <c r="H94" s="536"/>
      <c r="I94" s="145" t="str">
        <f t="shared" si="30"/>
        <v/>
      </c>
      <c r="J94" s="526" t="str">
        <f t="shared" si="23"/>
        <v/>
      </c>
      <c r="K94" s="527" t="str">
        <f t="shared" si="24"/>
        <v/>
      </c>
      <c r="L94" s="147" t="str">
        <f t="shared" si="24"/>
        <v/>
      </c>
      <c r="M94" s="528" t="str">
        <f t="shared" si="31"/>
        <v/>
      </c>
      <c r="N94" s="529"/>
      <c r="O94" s="530" t="str">
        <f>IF(I94="","",VLOOKUP(I94,tab!$A$34:$V$76,J94+2,FALSE))</f>
        <v/>
      </c>
      <c r="P94" s="531" t="str">
        <f t="shared" si="25"/>
        <v/>
      </c>
      <c r="Q94" s="573">
        <f t="shared" si="32"/>
        <v>0.62</v>
      </c>
      <c r="R94" s="531" t="str">
        <f t="shared" si="33"/>
        <v/>
      </c>
      <c r="S94" s="531">
        <f>IF(L94="",0,(((O94*12)*L94)*(IF(I94&gt;8,1+tab!$D$82,1+tab!$D$84))))</f>
        <v>0</v>
      </c>
      <c r="T94" s="532">
        <f t="shared" si="26"/>
        <v>0</v>
      </c>
      <c r="U94" s="533">
        <f t="shared" si="34"/>
        <v>0</v>
      </c>
      <c r="V94" s="534">
        <f t="shared" si="27"/>
        <v>0</v>
      </c>
      <c r="W94" s="535"/>
      <c r="AA94" s="213"/>
      <c r="AJ94" s="213"/>
    </row>
    <row r="95" spans="3:36" ht="12.75" customHeight="1">
      <c r="C95" s="144"/>
      <c r="D95" s="146" t="str">
        <f t="shared" si="22"/>
        <v/>
      </c>
      <c r="E95" s="146" t="str">
        <f t="shared" si="28"/>
        <v/>
      </c>
      <c r="F95" s="146" t="str">
        <f t="shared" si="28"/>
        <v/>
      </c>
      <c r="G95" s="145" t="str">
        <f t="shared" si="29"/>
        <v/>
      </c>
      <c r="H95" s="536"/>
      <c r="I95" s="145" t="str">
        <f t="shared" si="30"/>
        <v/>
      </c>
      <c r="J95" s="526" t="str">
        <f t="shared" si="23"/>
        <v/>
      </c>
      <c r="K95" s="527" t="str">
        <f t="shared" si="24"/>
        <v/>
      </c>
      <c r="L95" s="147" t="str">
        <f t="shared" si="24"/>
        <v/>
      </c>
      <c r="M95" s="528" t="str">
        <f t="shared" si="31"/>
        <v/>
      </c>
      <c r="N95" s="529"/>
      <c r="O95" s="530" t="str">
        <f>IF(I95="","",VLOOKUP(I95,tab!$A$34:$V$76,J95+2,FALSE))</f>
        <v/>
      </c>
      <c r="P95" s="531" t="str">
        <f t="shared" si="25"/>
        <v/>
      </c>
      <c r="Q95" s="573">
        <f t="shared" si="32"/>
        <v>0.62</v>
      </c>
      <c r="R95" s="531" t="str">
        <f t="shared" si="33"/>
        <v/>
      </c>
      <c r="S95" s="531">
        <f>IF(L95="",0,(((O95*12)*L95)*(IF(I95&gt;8,1+tab!$D$82,1+tab!$D$84))))</f>
        <v>0</v>
      </c>
      <c r="T95" s="532">
        <f t="shared" si="26"/>
        <v>0</v>
      </c>
      <c r="U95" s="533">
        <f t="shared" si="34"/>
        <v>0</v>
      </c>
      <c r="V95" s="534">
        <f t="shared" si="27"/>
        <v>0</v>
      </c>
      <c r="W95" s="535"/>
      <c r="AA95" s="213"/>
      <c r="AJ95" s="213"/>
    </row>
    <row r="96" spans="3:36" ht="12.75" customHeight="1">
      <c r="C96" s="144"/>
      <c r="D96" s="146" t="str">
        <f t="shared" si="22"/>
        <v/>
      </c>
      <c r="E96" s="146" t="str">
        <f t="shared" si="28"/>
        <v/>
      </c>
      <c r="F96" s="146" t="str">
        <f t="shared" si="28"/>
        <v/>
      </c>
      <c r="G96" s="145" t="str">
        <f t="shared" si="29"/>
        <v/>
      </c>
      <c r="H96" s="536"/>
      <c r="I96" s="145" t="str">
        <f t="shared" si="30"/>
        <v/>
      </c>
      <c r="J96" s="526" t="str">
        <f t="shared" si="23"/>
        <v/>
      </c>
      <c r="K96" s="527" t="str">
        <f t="shared" ref="K96:L99" si="35">IF(K63="","",K63)</f>
        <v/>
      </c>
      <c r="L96" s="147" t="str">
        <f t="shared" si="35"/>
        <v/>
      </c>
      <c r="M96" s="528" t="str">
        <f t="shared" si="31"/>
        <v/>
      </c>
      <c r="N96" s="529"/>
      <c r="O96" s="530" t="str">
        <f>IF(I96="","",VLOOKUP(I96,tab!$A$34:$V$76,J96+2,FALSE))</f>
        <v/>
      </c>
      <c r="P96" s="531" t="str">
        <f t="shared" si="25"/>
        <v/>
      </c>
      <c r="Q96" s="573">
        <f t="shared" si="32"/>
        <v>0.62</v>
      </c>
      <c r="R96" s="531" t="str">
        <f t="shared" si="33"/>
        <v/>
      </c>
      <c r="S96" s="531">
        <f>IF(L96="",0,(((O96*12)*L96)*(IF(I96&gt;8,1+tab!$D$82,1+tab!$D$84))))</f>
        <v>0</v>
      </c>
      <c r="T96" s="532">
        <f t="shared" si="26"/>
        <v>0</v>
      </c>
      <c r="U96" s="533">
        <f t="shared" si="34"/>
        <v>0</v>
      </c>
      <c r="V96" s="534">
        <f t="shared" si="27"/>
        <v>0</v>
      </c>
      <c r="W96" s="535"/>
      <c r="AA96" s="213"/>
      <c r="AJ96" s="213"/>
    </row>
    <row r="97" spans="3:41" ht="12.75" customHeight="1">
      <c r="C97" s="144"/>
      <c r="D97" s="146" t="str">
        <f t="shared" si="22"/>
        <v/>
      </c>
      <c r="E97" s="146" t="str">
        <f t="shared" si="28"/>
        <v/>
      </c>
      <c r="F97" s="146" t="str">
        <f t="shared" si="28"/>
        <v/>
      </c>
      <c r="G97" s="145" t="str">
        <f t="shared" si="29"/>
        <v/>
      </c>
      <c r="H97" s="536"/>
      <c r="I97" s="145" t="str">
        <f t="shared" si="30"/>
        <v/>
      </c>
      <c r="J97" s="526" t="str">
        <f t="shared" si="23"/>
        <v/>
      </c>
      <c r="K97" s="527" t="str">
        <f t="shared" si="35"/>
        <v/>
      </c>
      <c r="L97" s="147" t="str">
        <f t="shared" si="35"/>
        <v/>
      </c>
      <c r="M97" s="528" t="str">
        <f t="shared" si="31"/>
        <v/>
      </c>
      <c r="N97" s="529"/>
      <c r="O97" s="530" t="str">
        <f>IF(I97="","",VLOOKUP(I97,tab!$A$34:$V$76,J97+2,FALSE))</f>
        <v/>
      </c>
      <c r="P97" s="531" t="str">
        <f t="shared" si="25"/>
        <v/>
      </c>
      <c r="Q97" s="573">
        <f t="shared" si="32"/>
        <v>0.62</v>
      </c>
      <c r="R97" s="531" t="str">
        <f t="shared" si="33"/>
        <v/>
      </c>
      <c r="S97" s="531">
        <f>IF(L97="",0,(((O97*12)*L97)*(IF(I97&gt;8,1+tab!$D$82,1+tab!$D$84))))</f>
        <v>0</v>
      </c>
      <c r="T97" s="532">
        <f t="shared" si="26"/>
        <v>0</v>
      </c>
      <c r="U97" s="533">
        <f t="shared" si="34"/>
        <v>0</v>
      </c>
      <c r="V97" s="534">
        <f t="shared" si="27"/>
        <v>0</v>
      </c>
      <c r="W97" s="535"/>
      <c r="AA97" s="213"/>
      <c r="AJ97" s="213"/>
    </row>
    <row r="98" spans="3:41" ht="12.75" customHeight="1">
      <c r="C98" s="144"/>
      <c r="D98" s="146" t="str">
        <f t="shared" si="22"/>
        <v/>
      </c>
      <c r="E98" s="146" t="str">
        <f t="shared" si="28"/>
        <v/>
      </c>
      <c r="F98" s="146" t="str">
        <f t="shared" si="28"/>
        <v/>
      </c>
      <c r="G98" s="145" t="str">
        <f t="shared" si="29"/>
        <v/>
      </c>
      <c r="H98" s="536"/>
      <c r="I98" s="145" t="str">
        <f t="shared" si="30"/>
        <v/>
      </c>
      <c r="J98" s="526" t="str">
        <f t="shared" si="23"/>
        <v/>
      </c>
      <c r="K98" s="527" t="str">
        <f t="shared" si="35"/>
        <v/>
      </c>
      <c r="L98" s="147" t="str">
        <f t="shared" si="35"/>
        <v/>
      </c>
      <c r="M98" s="528" t="str">
        <f t="shared" si="31"/>
        <v/>
      </c>
      <c r="N98" s="529"/>
      <c r="O98" s="530" t="str">
        <f>IF(I98="","",VLOOKUP(I98,tab!$A$34:$V$76,J98+2,FALSE))</f>
        <v/>
      </c>
      <c r="P98" s="531" t="str">
        <f t="shared" si="25"/>
        <v/>
      </c>
      <c r="Q98" s="573">
        <f t="shared" si="32"/>
        <v>0.62</v>
      </c>
      <c r="R98" s="531" t="str">
        <f t="shared" si="33"/>
        <v/>
      </c>
      <c r="S98" s="531">
        <f>IF(L98="",0,(((O98*12)*L98)*(IF(I98&gt;8,1+tab!$D$82,1+tab!$D$84))))</f>
        <v>0</v>
      </c>
      <c r="T98" s="532">
        <f t="shared" si="26"/>
        <v>0</v>
      </c>
      <c r="U98" s="533">
        <f t="shared" si="34"/>
        <v>0</v>
      </c>
      <c r="V98" s="534">
        <f t="shared" si="27"/>
        <v>0</v>
      </c>
      <c r="W98" s="535"/>
      <c r="AA98" s="213"/>
      <c r="AJ98" s="213"/>
    </row>
    <row r="99" spans="3:41" ht="12.75" customHeight="1">
      <c r="C99" s="144"/>
      <c r="D99" s="146" t="str">
        <f t="shared" si="22"/>
        <v/>
      </c>
      <c r="E99" s="146" t="str">
        <f t="shared" si="28"/>
        <v/>
      </c>
      <c r="F99" s="146" t="str">
        <f t="shared" si="28"/>
        <v/>
      </c>
      <c r="G99" s="145" t="str">
        <f t="shared" si="29"/>
        <v/>
      </c>
      <c r="H99" s="536"/>
      <c r="I99" s="145" t="str">
        <f t="shared" si="30"/>
        <v/>
      </c>
      <c r="J99" s="526" t="str">
        <f t="shared" si="23"/>
        <v/>
      </c>
      <c r="K99" s="527" t="str">
        <f t="shared" si="35"/>
        <v/>
      </c>
      <c r="L99" s="147" t="str">
        <f t="shared" si="35"/>
        <v/>
      </c>
      <c r="M99" s="528" t="str">
        <f t="shared" si="31"/>
        <v/>
      </c>
      <c r="N99" s="529"/>
      <c r="O99" s="530" t="str">
        <f>IF(I99="","",VLOOKUP(I99,tab!$A$34:$V$76,J99+2,FALSE))</f>
        <v/>
      </c>
      <c r="P99" s="531" t="str">
        <f t="shared" si="25"/>
        <v/>
      </c>
      <c r="Q99" s="573">
        <f t="shared" si="32"/>
        <v>0.62</v>
      </c>
      <c r="R99" s="531" t="str">
        <f t="shared" si="33"/>
        <v/>
      </c>
      <c r="S99" s="531">
        <f>IF(L99="",0,(((O99*12)*L99)*(IF(I99&gt;8,1+tab!$D$82,1+tab!$D$84))))</f>
        <v>0</v>
      </c>
      <c r="T99" s="532">
        <f t="shared" si="26"/>
        <v>0</v>
      </c>
      <c r="U99" s="533">
        <f t="shared" si="34"/>
        <v>0</v>
      </c>
      <c r="V99" s="534">
        <f t="shared" si="27"/>
        <v>0</v>
      </c>
      <c r="W99" s="535"/>
      <c r="AA99" s="213"/>
      <c r="AJ99" s="213"/>
    </row>
    <row r="100" spans="3:41">
      <c r="C100" s="144"/>
      <c r="D100" s="414"/>
      <c r="E100" s="414"/>
      <c r="F100" s="414"/>
      <c r="G100" s="537"/>
      <c r="H100" s="537"/>
      <c r="I100" s="537"/>
      <c r="J100" s="538"/>
      <c r="K100" s="539">
        <f>SUM(K80:K99)</f>
        <v>0</v>
      </c>
      <c r="L100" s="539">
        <f>SUM(L80:L99)</f>
        <v>0</v>
      </c>
      <c r="M100" s="539">
        <f>SUM(M80:M99)</f>
        <v>0</v>
      </c>
      <c r="N100" s="529"/>
      <c r="O100" s="540">
        <f t="shared" ref="O100:V100" si="36">SUM(O80:O99)</f>
        <v>0</v>
      </c>
      <c r="P100" s="540">
        <f t="shared" si="36"/>
        <v>0</v>
      </c>
      <c r="Q100" s="574"/>
      <c r="R100" s="540">
        <f t="shared" si="36"/>
        <v>0</v>
      </c>
      <c r="S100" s="540">
        <f t="shared" si="36"/>
        <v>0</v>
      </c>
      <c r="T100" s="540">
        <f t="shared" si="36"/>
        <v>0</v>
      </c>
      <c r="U100" s="541">
        <f t="shared" si="36"/>
        <v>0</v>
      </c>
      <c r="V100" s="423">
        <f t="shared" si="36"/>
        <v>0</v>
      </c>
      <c r="W100" s="542"/>
    </row>
    <row r="101" spans="3:41">
      <c r="C101" s="345"/>
      <c r="D101" s="417"/>
      <c r="E101" s="417"/>
      <c r="F101" s="417"/>
      <c r="G101" s="543"/>
      <c r="H101" s="543"/>
      <c r="I101" s="543"/>
      <c r="J101" s="544"/>
      <c r="K101" s="545"/>
      <c r="L101" s="544"/>
      <c r="M101" s="545"/>
      <c r="N101" s="544"/>
      <c r="O101" s="544"/>
      <c r="P101" s="546"/>
      <c r="Q101" s="575"/>
      <c r="R101" s="546"/>
      <c r="S101" s="546"/>
      <c r="T101" s="546"/>
      <c r="U101" s="547"/>
      <c r="V101" s="553"/>
      <c r="W101" s="548"/>
    </row>
    <row r="102" spans="3:41" ht="12.75" customHeight="1">
      <c r="I102" s="52"/>
      <c r="K102" s="209"/>
      <c r="M102" s="182"/>
      <c r="O102" s="210"/>
      <c r="P102" s="208"/>
      <c r="R102" s="208"/>
      <c r="S102" s="208"/>
      <c r="T102" s="565"/>
      <c r="U102" s="175"/>
      <c r="V102" s="556"/>
    </row>
    <row r="103" spans="3:41" ht="12.75" customHeight="1">
      <c r="I103" s="52"/>
      <c r="K103" s="209"/>
      <c r="M103" s="182"/>
      <c r="O103" s="210"/>
      <c r="P103" s="208"/>
      <c r="R103" s="208"/>
      <c r="S103" s="208"/>
      <c r="T103" s="565"/>
      <c r="U103" s="175"/>
      <c r="V103" s="556"/>
    </row>
    <row r="104" spans="3:41" ht="12.75" customHeight="1">
      <c r="C104" s="44" t="s">
        <v>10</v>
      </c>
      <c r="E104" s="193" t="str">
        <f>+tab!G3</f>
        <v>2015/16</v>
      </c>
      <c r="I104" s="52"/>
      <c r="K104" s="209"/>
      <c r="M104" s="182"/>
      <c r="O104" s="210"/>
      <c r="P104" s="208"/>
      <c r="R104" s="208"/>
      <c r="S104" s="208"/>
      <c r="T104" s="565"/>
      <c r="U104" s="175"/>
      <c r="V104" s="556"/>
    </row>
    <row r="105" spans="3:41" ht="12.75" customHeight="1">
      <c r="C105" s="44" t="s">
        <v>251</v>
      </c>
      <c r="E105" s="193">
        <f>+tab!I4</f>
        <v>41913</v>
      </c>
      <c r="I105" s="52"/>
      <c r="K105" s="209"/>
      <c r="M105" s="182"/>
      <c r="O105" s="210"/>
      <c r="P105" s="208"/>
      <c r="R105" s="208"/>
      <c r="S105" s="208"/>
      <c r="T105" s="565"/>
      <c r="U105" s="175"/>
      <c r="V105" s="556"/>
    </row>
    <row r="106" spans="3:41" ht="12.75" customHeight="1">
      <c r="I106" s="52"/>
      <c r="K106" s="209"/>
      <c r="M106" s="182"/>
      <c r="O106" s="210"/>
      <c r="P106" s="208"/>
      <c r="R106" s="208"/>
      <c r="S106" s="208"/>
      <c r="T106" s="565"/>
      <c r="U106" s="175"/>
      <c r="V106" s="556"/>
    </row>
    <row r="107" spans="3:41" ht="12.75" customHeight="1">
      <c r="C107" s="137"/>
      <c r="D107" s="486"/>
      <c r="E107" s="487"/>
      <c r="F107" s="140"/>
      <c r="G107" s="139"/>
      <c r="H107" s="488"/>
      <c r="I107" s="489"/>
      <c r="J107" s="489"/>
      <c r="K107" s="490"/>
      <c r="L107" s="489"/>
      <c r="M107" s="491"/>
      <c r="N107" s="330"/>
      <c r="O107" s="492"/>
      <c r="P107" s="330"/>
      <c r="Q107" s="571"/>
      <c r="R107" s="330"/>
      <c r="S107" s="330"/>
      <c r="T107" s="561"/>
      <c r="U107" s="493"/>
      <c r="V107" s="552"/>
      <c r="W107" s="332"/>
      <c r="AC107" s="194"/>
      <c r="AD107" s="195"/>
      <c r="AE107" s="194"/>
      <c r="AF107" s="194"/>
      <c r="AG107" s="194"/>
      <c r="AH107" s="179"/>
      <c r="AI107" s="196"/>
      <c r="AJ107" s="197"/>
      <c r="AK107" s="198"/>
      <c r="AL107" s="199"/>
      <c r="AM107" s="196"/>
    </row>
    <row r="108" spans="3:41" ht="12.75" customHeight="1">
      <c r="C108" s="494"/>
      <c r="D108" s="725" t="s">
        <v>252</v>
      </c>
      <c r="E108" s="726"/>
      <c r="F108" s="726"/>
      <c r="G108" s="726"/>
      <c r="H108" s="726"/>
      <c r="I108" s="727" t="s">
        <v>253</v>
      </c>
      <c r="J108" s="727"/>
      <c r="K108" s="727" t="s">
        <v>254</v>
      </c>
      <c r="L108" s="727"/>
      <c r="M108" s="727"/>
      <c r="N108" s="495"/>
      <c r="O108" s="725"/>
      <c r="P108" s="727" t="s">
        <v>255</v>
      </c>
      <c r="Q108" s="727"/>
      <c r="R108" s="727"/>
      <c r="S108" s="727"/>
      <c r="T108" s="727"/>
      <c r="U108" s="496"/>
      <c r="V108" s="497"/>
      <c r="W108" s="498"/>
      <c r="X108" s="202"/>
      <c r="Y108" s="202"/>
      <c r="Z108" s="182"/>
      <c r="AA108" s="51"/>
      <c r="AB108" s="182"/>
      <c r="AC108" s="44"/>
      <c r="AD108" s="44"/>
      <c r="AL108" s="44"/>
      <c r="AM108" s="44"/>
      <c r="AN108" s="202"/>
      <c r="AO108" s="202"/>
    </row>
    <row r="109" spans="3:41" ht="12.75" customHeight="1">
      <c r="C109" s="494"/>
      <c r="D109" s="499" t="s">
        <v>269</v>
      </c>
      <c r="E109" s="500" t="s">
        <v>56</v>
      </c>
      <c r="F109" s="500" t="s">
        <v>57</v>
      </c>
      <c r="G109" s="501" t="s">
        <v>257</v>
      </c>
      <c r="H109" s="502"/>
      <c r="I109" s="501" t="s">
        <v>86</v>
      </c>
      <c r="J109" s="501" t="s">
        <v>258</v>
      </c>
      <c r="K109" s="503" t="s">
        <v>260</v>
      </c>
      <c r="L109" s="504" t="s">
        <v>58</v>
      </c>
      <c r="M109" s="503" t="s">
        <v>260</v>
      </c>
      <c r="N109" s="505"/>
      <c r="O109" s="506" t="s">
        <v>259</v>
      </c>
      <c r="P109" s="506" t="s">
        <v>261</v>
      </c>
      <c r="Q109" s="507" t="s">
        <v>262</v>
      </c>
      <c r="R109" s="507"/>
      <c r="S109" s="508" t="s">
        <v>58</v>
      </c>
      <c r="T109" s="509" t="s">
        <v>263</v>
      </c>
      <c r="U109" s="510" t="s">
        <v>265</v>
      </c>
      <c r="V109" s="497" t="s">
        <v>327</v>
      </c>
      <c r="W109" s="511"/>
      <c r="X109" s="204"/>
      <c r="Y109" s="204"/>
      <c r="Z109" s="211"/>
      <c r="AA109" s="212"/>
      <c r="AB109" s="211"/>
      <c r="AC109" s="44"/>
      <c r="AD109" s="44"/>
      <c r="AL109" s="44"/>
      <c r="AM109" s="44"/>
      <c r="AN109" s="202"/>
      <c r="AO109" s="204"/>
    </row>
    <row r="110" spans="3:41" ht="12.75" customHeight="1">
      <c r="C110" s="512"/>
      <c r="D110" s="513"/>
      <c r="E110" s="500"/>
      <c r="F110" s="514"/>
      <c r="G110" s="501" t="s">
        <v>266</v>
      </c>
      <c r="H110" s="501"/>
      <c r="I110" s="501"/>
      <c r="J110" s="501"/>
      <c r="K110" s="503"/>
      <c r="L110" s="504" t="s">
        <v>271</v>
      </c>
      <c r="M110" s="503" t="s">
        <v>268</v>
      </c>
      <c r="N110" s="505"/>
      <c r="O110" s="506" t="s">
        <v>267</v>
      </c>
      <c r="P110" s="506"/>
      <c r="Q110" s="577">
        <f>tab!E79</f>
        <v>0.62</v>
      </c>
      <c r="R110" s="507" t="s">
        <v>328</v>
      </c>
      <c r="S110" s="508" t="s">
        <v>264</v>
      </c>
      <c r="T110" s="509" t="s">
        <v>55</v>
      </c>
      <c r="U110" s="510"/>
      <c r="V110" s="508" t="s">
        <v>264</v>
      </c>
      <c r="W110" s="515"/>
      <c r="AC110" s="44"/>
      <c r="AD110" s="44"/>
      <c r="AL110" s="44"/>
      <c r="AM110" s="44"/>
      <c r="AO110" s="208"/>
    </row>
    <row r="111" spans="3:41" ht="12.75" customHeight="1">
      <c r="C111" s="144"/>
      <c r="D111" s="150"/>
      <c r="E111" s="150"/>
      <c r="F111" s="150"/>
      <c r="G111" s="151"/>
      <c r="H111" s="151"/>
      <c r="I111" s="516"/>
      <c r="J111" s="516"/>
      <c r="K111" s="517"/>
      <c r="L111" s="518"/>
      <c r="M111" s="517"/>
      <c r="N111" s="519"/>
      <c r="O111" s="520"/>
      <c r="P111" s="521"/>
      <c r="Q111" s="572"/>
      <c r="R111" s="521"/>
      <c r="S111" s="521"/>
      <c r="T111" s="562"/>
      <c r="U111" s="522"/>
      <c r="V111" s="523"/>
      <c r="W111" s="524"/>
      <c r="AC111" s="44"/>
      <c r="AD111" s="44"/>
      <c r="AL111" s="44"/>
      <c r="AM111" s="44"/>
      <c r="AO111" s="208"/>
    </row>
    <row r="112" spans="3:41" ht="12.75" customHeight="1">
      <c r="C112" s="144"/>
      <c r="D112" s="146" t="str">
        <f t="shared" ref="D112:D131" si="37">IF(D80="","",D80)</f>
        <v/>
      </c>
      <c r="E112" s="146" t="str">
        <f>IF(E80="","",E80)</f>
        <v/>
      </c>
      <c r="F112" s="146" t="str">
        <f>IF(F80="","",F80)</f>
        <v/>
      </c>
      <c r="G112" s="145" t="str">
        <f>IF(G80="","",G80+1)</f>
        <v/>
      </c>
      <c r="H112" s="525"/>
      <c r="I112" s="526" t="str">
        <f>IF(I80="","",I80)</f>
        <v/>
      </c>
      <c r="J112" s="526" t="str">
        <f t="shared" ref="J112:J131" si="38">IF(E112="","",IF(J80+1&gt;LOOKUP(I112,schaal,regels),J80,J80+1))</f>
        <v/>
      </c>
      <c r="K112" s="527" t="str">
        <f t="shared" ref="K112:L131" si="39">IF(K80="","",K80)</f>
        <v/>
      </c>
      <c r="L112" s="147" t="str">
        <f t="shared" si="39"/>
        <v/>
      </c>
      <c r="M112" s="528" t="str">
        <f>(IF(L112="",(K112),(K112)-L112))</f>
        <v/>
      </c>
      <c r="N112" s="529"/>
      <c r="O112" s="530" t="str">
        <f>IF(I112="","",VLOOKUP(I112,tab!$A$34:$V$76,J112+2,FALSE))</f>
        <v/>
      </c>
      <c r="P112" s="531" t="str">
        <f t="shared" ref="P112:P131" si="40">IF(E112="","",(O112*M112*12))</f>
        <v/>
      </c>
      <c r="Q112" s="573">
        <f>$Q$110</f>
        <v>0.62</v>
      </c>
      <c r="R112" s="531" t="str">
        <f t="shared" ref="R112:R131" si="41">IF(E112="","",(P112*Q112))</f>
        <v/>
      </c>
      <c r="S112" s="531">
        <f>IF(L112="",0,(((O112*12)*L112)*(IF(I112&gt;8,1+tab!$D$82,1+tab!$D$84))))</f>
        <v>0</v>
      </c>
      <c r="T112" s="532">
        <f t="shared" ref="T112:T131" si="42">IF(E112="",0,(P112+R112+S112))</f>
        <v>0</v>
      </c>
      <c r="U112" s="533">
        <f>IF(G112&lt;25,0,IF(G112=25,25,IF(G112&lt;40,0,IF(G112=40,40,IF(G112&gt;=40,0)))))</f>
        <v>0</v>
      </c>
      <c r="V112" s="534">
        <f t="shared" ref="V112:V131" si="43">IF(U112=25,(O112*1.08*(K112)/2),IF(U112=40,(O112*1.08*(K112)),IF(U112=0,0)))</f>
        <v>0</v>
      </c>
      <c r="W112" s="535"/>
      <c r="AA112" s="213"/>
      <c r="AJ112" s="213"/>
    </row>
    <row r="113" spans="3:36" ht="12.75" customHeight="1">
      <c r="C113" s="144"/>
      <c r="D113" s="146" t="str">
        <f t="shared" si="37"/>
        <v/>
      </c>
      <c r="E113" s="146" t="str">
        <f t="shared" ref="E113:F131" si="44">IF(E81="","",E81)</f>
        <v/>
      </c>
      <c r="F113" s="146" t="str">
        <f t="shared" si="44"/>
        <v/>
      </c>
      <c r="G113" s="145" t="str">
        <f t="shared" ref="G113:G131" si="45">IF(G81="","",G81+1)</f>
        <v/>
      </c>
      <c r="H113" s="536"/>
      <c r="I113" s="145" t="str">
        <f t="shared" ref="I113:I131" si="46">IF(I81="","",I81)</f>
        <v/>
      </c>
      <c r="J113" s="526" t="str">
        <f t="shared" si="38"/>
        <v/>
      </c>
      <c r="K113" s="527" t="str">
        <f t="shared" si="39"/>
        <v/>
      </c>
      <c r="L113" s="147" t="str">
        <f t="shared" si="39"/>
        <v/>
      </c>
      <c r="M113" s="528" t="str">
        <f t="shared" ref="M113:M131" si="47">(IF(L113="",(K113),(K113)-L113))</f>
        <v/>
      </c>
      <c r="N113" s="529"/>
      <c r="O113" s="530" t="str">
        <f>IF(I113="","",VLOOKUP(I113,tab!$A$34:$V$76,J113+2,FALSE))</f>
        <v/>
      </c>
      <c r="P113" s="531" t="str">
        <f t="shared" si="40"/>
        <v/>
      </c>
      <c r="Q113" s="573">
        <f t="shared" ref="Q113:Q131" si="48">$Q$110</f>
        <v>0.62</v>
      </c>
      <c r="R113" s="531" t="str">
        <f t="shared" si="41"/>
        <v/>
      </c>
      <c r="S113" s="531">
        <f>IF(L113="",0,(((O113*12)*L113)*(IF(I113&gt;8,1+tab!$D$82,1+tab!$D$84))))</f>
        <v>0</v>
      </c>
      <c r="T113" s="532">
        <f t="shared" si="42"/>
        <v>0</v>
      </c>
      <c r="U113" s="533">
        <f t="shared" ref="U113:U131" si="49">IF(G113&lt;25,0,IF(G113=25,25,IF(G113&lt;40,0,IF(G113=40,40,IF(G113&gt;=40,0)))))</f>
        <v>0</v>
      </c>
      <c r="V113" s="534">
        <f t="shared" si="43"/>
        <v>0</v>
      </c>
      <c r="W113" s="535"/>
      <c r="AA113" s="213"/>
      <c r="AJ113" s="213"/>
    </row>
    <row r="114" spans="3:36" ht="12.75" customHeight="1">
      <c r="C114" s="144"/>
      <c r="D114" s="146" t="str">
        <f t="shared" si="37"/>
        <v/>
      </c>
      <c r="E114" s="146" t="str">
        <f t="shared" si="44"/>
        <v/>
      </c>
      <c r="F114" s="146" t="str">
        <f t="shared" si="44"/>
        <v/>
      </c>
      <c r="G114" s="145" t="str">
        <f t="shared" si="45"/>
        <v/>
      </c>
      <c r="H114" s="536"/>
      <c r="I114" s="145" t="str">
        <f t="shared" si="46"/>
        <v/>
      </c>
      <c r="J114" s="526" t="str">
        <f t="shared" si="38"/>
        <v/>
      </c>
      <c r="K114" s="527" t="str">
        <f t="shared" si="39"/>
        <v/>
      </c>
      <c r="L114" s="147" t="str">
        <f t="shared" si="39"/>
        <v/>
      </c>
      <c r="M114" s="528" t="str">
        <f t="shared" si="47"/>
        <v/>
      </c>
      <c r="N114" s="529"/>
      <c r="O114" s="530" t="str">
        <f>IF(I114="","",VLOOKUP(I114,tab!$A$34:$V$76,J114+2,FALSE))</f>
        <v/>
      </c>
      <c r="P114" s="531" t="str">
        <f t="shared" si="40"/>
        <v/>
      </c>
      <c r="Q114" s="573">
        <f t="shared" si="48"/>
        <v>0.62</v>
      </c>
      <c r="R114" s="531" t="str">
        <f t="shared" si="41"/>
        <v/>
      </c>
      <c r="S114" s="531">
        <f>IF(L114="",0,(((O114*12)*L114)*(IF(I114&gt;8,1+tab!$D$82,1+tab!$D$84))))</f>
        <v>0</v>
      </c>
      <c r="T114" s="532">
        <f t="shared" si="42"/>
        <v>0</v>
      </c>
      <c r="U114" s="533">
        <f t="shared" si="49"/>
        <v>0</v>
      </c>
      <c r="V114" s="534">
        <f t="shared" si="43"/>
        <v>0</v>
      </c>
      <c r="W114" s="535"/>
      <c r="AA114" s="213"/>
      <c r="AJ114" s="213"/>
    </row>
    <row r="115" spans="3:36" ht="12.75" customHeight="1">
      <c r="C115" s="144"/>
      <c r="D115" s="146" t="str">
        <f t="shared" si="37"/>
        <v/>
      </c>
      <c r="E115" s="146" t="str">
        <f t="shared" si="44"/>
        <v/>
      </c>
      <c r="F115" s="146" t="str">
        <f t="shared" si="44"/>
        <v/>
      </c>
      <c r="G115" s="145" t="str">
        <f t="shared" si="45"/>
        <v/>
      </c>
      <c r="H115" s="536"/>
      <c r="I115" s="145" t="str">
        <f t="shared" si="46"/>
        <v/>
      </c>
      <c r="J115" s="526" t="str">
        <f t="shared" si="38"/>
        <v/>
      </c>
      <c r="K115" s="527" t="str">
        <f t="shared" si="39"/>
        <v/>
      </c>
      <c r="L115" s="147" t="str">
        <f t="shared" si="39"/>
        <v/>
      </c>
      <c r="M115" s="528" t="str">
        <f t="shared" si="47"/>
        <v/>
      </c>
      <c r="N115" s="529"/>
      <c r="O115" s="530" t="str">
        <f>IF(I115="","",VLOOKUP(I115,tab!$A$34:$V$76,J115+2,FALSE))</f>
        <v/>
      </c>
      <c r="P115" s="531" t="str">
        <f t="shared" si="40"/>
        <v/>
      </c>
      <c r="Q115" s="573">
        <f t="shared" si="48"/>
        <v>0.62</v>
      </c>
      <c r="R115" s="531" t="str">
        <f t="shared" si="41"/>
        <v/>
      </c>
      <c r="S115" s="531">
        <f>IF(L115="",0,(((O115*12)*L115)*(IF(I115&gt;8,1+tab!$D$82,1+tab!$D$84))))</f>
        <v>0</v>
      </c>
      <c r="T115" s="532">
        <f t="shared" si="42"/>
        <v>0</v>
      </c>
      <c r="U115" s="533">
        <f t="shared" si="49"/>
        <v>0</v>
      </c>
      <c r="V115" s="534">
        <f t="shared" si="43"/>
        <v>0</v>
      </c>
      <c r="W115" s="535"/>
      <c r="AA115" s="213"/>
      <c r="AJ115" s="213"/>
    </row>
    <row r="116" spans="3:36" ht="12.75" customHeight="1">
      <c r="C116" s="144"/>
      <c r="D116" s="146" t="str">
        <f t="shared" si="37"/>
        <v/>
      </c>
      <c r="E116" s="146" t="str">
        <f t="shared" si="44"/>
        <v/>
      </c>
      <c r="F116" s="146" t="str">
        <f t="shared" si="44"/>
        <v/>
      </c>
      <c r="G116" s="145" t="str">
        <f t="shared" si="45"/>
        <v/>
      </c>
      <c r="H116" s="536"/>
      <c r="I116" s="145" t="str">
        <f t="shared" si="46"/>
        <v/>
      </c>
      <c r="J116" s="526" t="str">
        <f t="shared" si="38"/>
        <v/>
      </c>
      <c r="K116" s="527" t="str">
        <f t="shared" si="39"/>
        <v/>
      </c>
      <c r="L116" s="147" t="str">
        <f t="shared" si="39"/>
        <v/>
      </c>
      <c r="M116" s="528" t="str">
        <f t="shared" si="47"/>
        <v/>
      </c>
      <c r="N116" s="529"/>
      <c r="O116" s="530" t="str">
        <f>IF(I116="","",VLOOKUP(I116,tab!$A$34:$V$76,J116+2,FALSE))</f>
        <v/>
      </c>
      <c r="P116" s="531" t="str">
        <f t="shared" si="40"/>
        <v/>
      </c>
      <c r="Q116" s="573">
        <f t="shared" si="48"/>
        <v>0.62</v>
      </c>
      <c r="R116" s="531" t="str">
        <f t="shared" si="41"/>
        <v/>
      </c>
      <c r="S116" s="531">
        <f>IF(L116="",0,(((O116*12)*L116)*(IF(I116&gt;8,1+tab!$D$82,1+tab!$D$84))))</f>
        <v>0</v>
      </c>
      <c r="T116" s="532">
        <f t="shared" si="42"/>
        <v>0</v>
      </c>
      <c r="U116" s="533">
        <f t="shared" si="49"/>
        <v>0</v>
      </c>
      <c r="V116" s="534">
        <f t="shared" si="43"/>
        <v>0</v>
      </c>
      <c r="W116" s="535"/>
      <c r="AA116" s="213"/>
      <c r="AJ116" s="213"/>
    </row>
    <row r="117" spans="3:36" ht="12.75" customHeight="1">
      <c r="C117" s="144"/>
      <c r="D117" s="146" t="str">
        <f t="shared" si="37"/>
        <v/>
      </c>
      <c r="E117" s="146" t="str">
        <f t="shared" si="44"/>
        <v/>
      </c>
      <c r="F117" s="146" t="str">
        <f t="shared" si="44"/>
        <v/>
      </c>
      <c r="G117" s="145" t="str">
        <f t="shared" si="45"/>
        <v/>
      </c>
      <c r="H117" s="536"/>
      <c r="I117" s="145" t="str">
        <f t="shared" si="46"/>
        <v/>
      </c>
      <c r="J117" s="526" t="str">
        <f t="shared" si="38"/>
        <v/>
      </c>
      <c r="K117" s="527" t="str">
        <f t="shared" si="39"/>
        <v/>
      </c>
      <c r="L117" s="147" t="str">
        <f t="shared" si="39"/>
        <v/>
      </c>
      <c r="M117" s="528" t="str">
        <f t="shared" si="47"/>
        <v/>
      </c>
      <c r="N117" s="529"/>
      <c r="O117" s="530" t="str">
        <f>IF(I117="","",VLOOKUP(I117,tab!$A$34:$V$76,J117+2,FALSE))</f>
        <v/>
      </c>
      <c r="P117" s="531" t="str">
        <f t="shared" si="40"/>
        <v/>
      </c>
      <c r="Q117" s="573">
        <f t="shared" si="48"/>
        <v>0.62</v>
      </c>
      <c r="R117" s="531" t="str">
        <f t="shared" si="41"/>
        <v/>
      </c>
      <c r="S117" s="531">
        <f>IF(L117="",0,(((O117*12)*L117)*(IF(I117&gt;8,1+tab!$D$82,1+tab!$D$84))))</f>
        <v>0</v>
      </c>
      <c r="T117" s="532">
        <f t="shared" si="42"/>
        <v>0</v>
      </c>
      <c r="U117" s="533">
        <f t="shared" si="49"/>
        <v>0</v>
      </c>
      <c r="V117" s="534">
        <f t="shared" si="43"/>
        <v>0</v>
      </c>
      <c r="W117" s="535"/>
      <c r="AA117" s="213"/>
      <c r="AJ117" s="213"/>
    </row>
    <row r="118" spans="3:36" ht="12.75" customHeight="1">
      <c r="C118" s="144"/>
      <c r="D118" s="146" t="str">
        <f t="shared" si="37"/>
        <v/>
      </c>
      <c r="E118" s="146" t="str">
        <f t="shared" si="44"/>
        <v/>
      </c>
      <c r="F118" s="146" t="str">
        <f t="shared" si="44"/>
        <v/>
      </c>
      <c r="G118" s="145" t="str">
        <f t="shared" si="45"/>
        <v/>
      </c>
      <c r="H118" s="536"/>
      <c r="I118" s="145" t="str">
        <f t="shared" si="46"/>
        <v/>
      </c>
      <c r="J118" s="526" t="str">
        <f t="shared" si="38"/>
        <v/>
      </c>
      <c r="K118" s="527" t="str">
        <f t="shared" si="39"/>
        <v/>
      </c>
      <c r="L118" s="147" t="str">
        <f t="shared" si="39"/>
        <v/>
      </c>
      <c r="M118" s="528" t="str">
        <f t="shared" si="47"/>
        <v/>
      </c>
      <c r="N118" s="529"/>
      <c r="O118" s="530" t="str">
        <f>IF(I118="","",VLOOKUP(I118,tab!$A$34:$V$76,J118+2,FALSE))</f>
        <v/>
      </c>
      <c r="P118" s="531" t="str">
        <f t="shared" si="40"/>
        <v/>
      </c>
      <c r="Q118" s="573">
        <f t="shared" si="48"/>
        <v>0.62</v>
      </c>
      <c r="R118" s="531" t="str">
        <f t="shared" si="41"/>
        <v/>
      </c>
      <c r="S118" s="531">
        <f>IF(L118="",0,(((O118*12)*L118)*(IF(I118&gt;8,1+tab!$D$82,1+tab!$D$84))))</f>
        <v>0</v>
      </c>
      <c r="T118" s="532">
        <f t="shared" si="42"/>
        <v>0</v>
      </c>
      <c r="U118" s="533">
        <f t="shared" si="49"/>
        <v>0</v>
      </c>
      <c r="V118" s="534">
        <f t="shared" si="43"/>
        <v>0</v>
      </c>
      <c r="W118" s="535"/>
      <c r="AA118" s="213"/>
      <c r="AJ118" s="213"/>
    </row>
    <row r="119" spans="3:36" ht="12.75" customHeight="1">
      <c r="C119" s="144"/>
      <c r="D119" s="146" t="str">
        <f t="shared" si="37"/>
        <v/>
      </c>
      <c r="E119" s="146" t="str">
        <f t="shared" si="44"/>
        <v/>
      </c>
      <c r="F119" s="146" t="str">
        <f t="shared" si="44"/>
        <v/>
      </c>
      <c r="G119" s="145" t="str">
        <f t="shared" si="45"/>
        <v/>
      </c>
      <c r="H119" s="536"/>
      <c r="I119" s="145" t="str">
        <f t="shared" si="46"/>
        <v/>
      </c>
      <c r="J119" s="526" t="str">
        <f t="shared" si="38"/>
        <v/>
      </c>
      <c r="K119" s="527" t="str">
        <f t="shared" si="39"/>
        <v/>
      </c>
      <c r="L119" s="147" t="str">
        <f t="shared" si="39"/>
        <v/>
      </c>
      <c r="M119" s="528" t="str">
        <f t="shared" si="47"/>
        <v/>
      </c>
      <c r="N119" s="529"/>
      <c r="O119" s="530" t="str">
        <f>IF(I119="","",VLOOKUP(I119,tab!$A$34:$V$76,J119+2,FALSE))</f>
        <v/>
      </c>
      <c r="P119" s="531" t="str">
        <f t="shared" si="40"/>
        <v/>
      </c>
      <c r="Q119" s="573">
        <f t="shared" si="48"/>
        <v>0.62</v>
      </c>
      <c r="R119" s="531" t="str">
        <f t="shared" si="41"/>
        <v/>
      </c>
      <c r="S119" s="531">
        <f>IF(L119="",0,(((O119*12)*L119)*(IF(I119&gt;8,1+tab!$D$82,1+tab!$D$84))))</f>
        <v>0</v>
      </c>
      <c r="T119" s="532">
        <f t="shared" si="42"/>
        <v>0</v>
      </c>
      <c r="U119" s="533">
        <f t="shared" si="49"/>
        <v>0</v>
      </c>
      <c r="V119" s="534">
        <f t="shared" si="43"/>
        <v>0</v>
      </c>
      <c r="W119" s="535"/>
      <c r="AA119" s="213"/>
      <c r="AJ119" s="213"/>
    </row>
    <row r="120" spans="3:36" ht="12.75" customHeight="1">
      <c r="C120" s="144"/>
      <c r="D120" s="146" t="str">
        <f t="shared" si="37"/>
        <v/>
      </c>
      <c r="E120" s="146" t="str">
        <f t="shared" si="44"/>
        <v/>
      </c>
      <c r="F120" s="146" t="str">
        <f t="shared" si="44"/>
        <v/>
      </c>
      <c r="G120" s="145" t="str">
        <f t="shared" si="45"/>
        <v/>
      </c>
      <c r="H120" s="536"/>
      <c r="I120" s="145" t="str">
        <f t="shared" si="46"/>
        <v/>
      </c>
      <c r="J120" s="526" t="str">
        <f t="shared" si="38"/>
        <v/>
      </c>
      <c r="K120" s="527" t="str">
        <f t="shared" si="39"/>
        <v/>
      </c>
      <c r="L120" s="147" t="str">
        <f t="shared" si="39"/>
        <v/>
      </c>
      <c r="M120" s="528" t="str">
        <f t="shared" si="47"/>
        <v/>
      </c>
      <c r="N120" s="529"/>
      <c r="O120" s="530" t="str">
        <f>IF(I120="","",VLOOKUP(I120,tab!$A$34:$V$76,J120+2,FALSE))</f>
        <v/>
      </c>
      <c r="P120" s="531" t="str">
        <f t="shared" si="40"/>
        <v/>
      </c>
      <c r="Q120" s="573">
        <f t="shared" si="48"/>
        <v>0.62</v>
      </c>
      <c r="R120" s="531" t="str">
        <f t="shared" si="41"/>
        <v/>
      </c>
      <c r="S120" s="531">
        <f>IF(L120="",0,(((O120*12)*L120)*(IF(I120&gt;8,1+tab!$D$82,1+tab!$D$84))))</f>
        <v>0</v>
      </c>
      <c r="T120" s="532">
        <f t="shared" si="42"/>
        <v>0</v>
      </c>
      <c r="U120" s="533">
        <f t="shared" si="49"/>
        <v>0</v>
      </c>
      <c r="V120" s="534">
        <f t="shared" si="43"/>
        <v>0</v>
      </c>
      <c r="W120" s="535"/>
      <c r="AA120" s="213"/>
      <c r="AJ120" s="213"/>
    </row>
    <row r="121" spans="3:36" ht="12.75" customHeight="1">
      <c r="C121" s="144"/>
      <c r="D121" s="146" t="str">
        <f t="shared" si="37"/>
        <v/>
      </c>
      <c r="E121" s="146" t="str">
        <f t="shared" si="44"/>
        <v/>
      </c>
      <c r="F121" s="146" t="str">
        <f t="shared" si="44"/>
        <v/>
      </c>
      <c r="G121" s="145" t="str">
        <f t="shared" si="45"/>
        <v/>
      </c>
      <c r="H121" s="536"/>
      <c r="I121" s="145" t="str">
        <f t="shared" si="46"/>
        <v/>
      </c>
      <c r="J121" s="526" t="str">
        <f t="shared" si="38"/>
        <v/>
      </c>
      <c r="K121" s="527" t="str">
        <f t="shared" si="39"/>
        <v/>
      </c>
      <c r="L121" s="147" t="str">
        <f t="shared" si="39"/>
        <v/>
      </c>
      <c r="M121" s="528" t="str">
        <f t="shared" si="47"/>
        <v/>
      </c>
      <c r="N121" s="529"/>
      <c r="O121" s="530" t="str">
        <f>IF(I121="","",VLOOKUP(I121,tab!$A$34:$V$76,J121+2,FALSE))</f>
        <v/>
      </c>
      <c r="P121" s="531" t="str">
        <f t="shared" si="40"/>
        <v/>
      </c>
      <c r="Q121" s="573">
        <f t="shared" si="48"/>
        <v>0.62</v>
      </c>
      <c r="R121" s="531" t="str">
        <f t="shared" si="41"/>
        <v/>
      </c>
      <c r="S121" s="531">
        <f>IF(L121="",0,(((O121*12)*L121)*(IF(I121&gt;8,1+tab!$D$82,1+tab!$D$84))))</f>
        <v>0</v>
      </c>
      <c r="T121" s="532">
        <f t="shared" si="42"/>
        <v>0</v>
      </c>
      <c r="U121" s="533">
        <f t="shared" si="49"/>
        <v>0</v>
      </c>
      <c r="V121" s="534">
        <f t="shared" si="43"/>
        <v>0</v>
      </c>
      <c r="W121" s="535"/>
      <c r="AA121" s="213"/>
      <c r="AJ121" s="213"/>
    </row>
    <row r="122" spans="3:36" ht="12.75" customHeight="1">
      <c r="C122" s="144"/>
      <c r="D122" s="146" t="str">
        <f t="shared" si="37"/>
        <v/>
      </c>
      <c r="E122" s="146" t="str">
        <f t="shared" si="44"/>
        <v/>
      </c>
      <c r="F122" s="146" t="str">
        <f t="shared" si="44"/>
        <v/>
      </c>
      <c r="G122" s="145" t="str">
        <f t="shared" si="45"/>
        <v/>
      </c>
      <c r="H122" s="536"/>
      <c r="I122" s="145" t="str">
        <f t="shared" si="46"/>
        <v/>
      </c>
      <c r="J122" s="526" t="str">
        <f t="shared" si="38"/>
        <v/>
      </c>
      <c r="K122" s="527" t="str">
        <f t="shared" si="39"/>
        <v/>
      </c>
      <c r="L122" s="147" t="str">
        <f t="shared" si="39"/>
        <v/>
      </c>
      <c r="M122" s="528" t="str">
        <f t="shared" si="47"/>
        <v/>
      </c>
      <c r="N122" s="529"/>
      <c r="O122" s="530" t="str">
        <f>IF(I122="","",VLOOKUP(I122,tab!$A$34:$V$76,J122+2,FALSE))</f>
        <v/>
      </c>
      <c r="P122" s="531" t="str">
        <f t="shared" si="40"/>
        <v/>
      </c>
      <c r="Q122" s="573">
        <f t="shared" si="48"/>
        <v>0.62</v>
      </c>
      <c r="R122" s="531" t="str">
        <f t="shared" si="41"/>
        <v/>
      </c>
      <c r="S122" s="531">
        <f>IF(L122="",0,(((O122*12)*L122)*(IF(I122&gt;8,1+tab!$D$82,1+tab!$D$84))))</f>
        <v>0</v>
      </c>
      <c r="T122" s="532">
        <f t="shared" si="42"/>
        <v>0</v>
      </c>
      <c r="U122" s="533">
        <f t="shared" si="49"/>
        <v>0</v>
      </c>
      <c r="V122" s="534">
        <f t="shared" si="43"/>
        <v>0</v>
      </c>
      <c r="W122" s="535"/>
      <c r="AA122" s="213"/>
      <c r="AJ122" s="213"/>
    </row>
    <row r="123" spans="3:36" ht="12.75" customHeight="1">
      <c r="C123" s="144"/>
      <c r="D123" s="146" t="str">
        <f t="shared" si="37"/>
        <v/>
      </c>
      <c r="E123" s="146" t="str">
        <f t="shared" si="44"/>
        <v/>
      </c>
      <c r="F123" s="146" t="str">
        <f t="shared" si="44"/>
        <v/>
      </c>
      <c r="G123" s="145" t="str">
        <f t="shared" si="45"/>
        <v/>
      </c>
      <c r="H123" s="536"/>
      <c r="I123" s="145" t="str">
        <f t="shared" si="46"/>
        <v/>
      </c>
      <c r="J123" s="526" t="str">
        <f t="shared" si="38"/>
        <v/>
      </c>
      <c r="K123" s="527" t="str">
        <f t="shared" si="39"/>
        <v/>
      </c>
      <c r="L123" s="147" t="str">
        <f t="shared" si="39"/>
        <v/>
      </c>
      <c r="M123" s="528" t="str">
        <f t="shared" si="47"/>
        <v/>
      </c>
      <c r="N123" s="529"/>
      <c r="O123" s="530" t="str">
        <f>IF(I123="","",VLOOKUP(I123,tab!$A$34:$V$76,J123+2,FALSE))</f>
        <v/>
      </c>
      <c r="P123" s="531" t="str">
        <f t="shared" si="40"/>
        <v/>
      </c>
      <c r="Q123" s="573">
        <f t="shared" si="48"/>
        <v>0.62</v>
      </c>
      <c r="R123" s="531" t="str">
        <f t="shared" si="41"/>
        <v/>
      </c>
      <c r="S123" s="531">
        <f>IF(L123="",0,(((O123*12)*L123)*(IF(I123&gt;8,1+tab!$D$82,1+tab!$D$84))))</f>
        <v>0</v>
      </c>
      <c r="T123" s="532">
        <f t="shared" si="42"/>
        <v>0</v>
      </c>
      <c r="U123" s="533">
        <f t="shared" si="49"/>
        <v>0</v>
      </c>
      <c r="V123" s="534">
        <f t="shared" si="43"/>
        <v>0</v>
      </c>
      <c r="W123" s="535"/>
      <c r="AA123" s="213"/>
      <c r="AJ123" s="213"/>
    </row>
    <row r="124" spans="3:36" ht="12.75" customHeight="1">
      <c r="C124" s="144"/>
      <c r="D124" s="146" t="str">
        <f t="shared" si="37"/>
        <v/>
      </c>
      <c r="E124" s="146" t="str">
        <f t="shared" si="44"/>
        <v/>
      </c>
      <c r="F124" s="146" t="str">
        <f t="shared" si="44"/>
        <v/>
      </c>
      <c r="G124" s="145" t="str">
        <f t="shared" si="45"/>
        <v/>
      </c>
      <c r="H124" s="536"/>
      <c r="I124" s="145" t="str">
        <f t="shared" si="46"/>
        <v/>
      </c>
      <c r="J124" s="526" t="str">
        <f t="shared" si="38"/>
        <v/>
      </c>
      <c r="K124" s="527" t="str">
        <f t="shared" si="39"/>
        <v/>
      </c>
      <c r="L124" s="147" t="str">
        <f t="shared" si="39"/>
        <v/>
      </c>
      <c r="M124" s="528" t="str">
        <f t="shared" si="47"/>
        <v/>
      </c>
      <c r="N124" s="529"/>
      <c r="O124" s="530" t="str">
        <f>IF(I124="","",VLOOKUP(I124,tab!$A$34:$V$76,J124+2,FALSE))</f>
        <v/>
      </c>
      <c r="P124" s="531" t="str">
        <f t="shared" si="40"/>
        <v/>
      </c>
      <c r="Q124" s="573">
        <f t="shared" si="48"/>
        <v>0.62</v>
      </c>
      <c r="R124" s="531" t="str">
        <f t="shared" si="41"/>
        <v/>
      </c>
      <c r="S124" s="531">
        <f>IF(L124="",0,(((O124*12)*L124)*(IF(I124&gt;8,1+tab!$D$82,1+tab!$D$84))))</f>
        <v>0</v>
      </c>
      <c r="T124" s="532">
        <f t="shared" si="42"/>
        <v>0</v>
      </c>
      <c r="U124" s="533">
        <f t="shared" si="49"/>
        <v>0</v>
      </c>
      <c r="V124" s="534">
        <f t="shared" si="43"/>
        <v>0</v>
      </c>
      <c r="W124" s="535"/>
      <c r="AA124" s="213"/>
      <c r="AJ124" s="213"/>
    </row>
    <row r="125" spans="3:36" ht="12.75" customHeight="1">
      <c r="C125" s="144"/>
      <c r="D125" s="146" t="str">
        <f t="shared" si="37"/>
        <v/>
      </c>
      <c r="E125" s="146" t="str">
        <f t="shared" si="44"/>
        <v/>
      </c>
      <c r="F125" s="146" t="str">
        <f t="shared" si="44"/>
        <v/>
      </c>
      <c r="G125" s="145" t="str">
        <f t="shared" si="45"/>
        <v/>
      </c>
      <c r="H125" s="536"/>
      <c r="I125" s="145" t="str">
        <f t="shared" si="46"/>
        <v/>
      </c>
      <c r="J125" s="526" t="str">
        <f t="shared" si="38"/>
        <v/>
      </c>
      <c r="K125" s="527" t="str">
        <f t="shared" si="39"/>
        <v/>
      </c>
      <c r="L125" s="147" t="str">
        <f t="shared" si="39"/>
        <v/>
      </c>
      <c r="M125" s="528" t="str">
        <f t="shared" si="47"/>
        <v/>
      </c>
      <c r="N125" s="529"/>
      <c r="O125" s="530" t="str">
        <f>IF(I125="","",VLOOKUP(I125,tab!$A$34:$V$76,J125+2,FALSE))</f>
        <v/>
      </c>
      <c r="P125" s="531" t="str">
        <f t="shared" si="40"/>
        <v/>
      </c>
      <c r="Q125" s="573">
        <f t="shared" si="48"/>
        <v>0.62</v>
      </c>
      <c r="R125" s="531" t="str">
        <f t="shared" si="41"/>
        <v/>
      </c>
      <c r="S125" s="531">
        <f>IF(L125="",0,(((O125*12)*L125)*(IF(I125&gt;8,1+tab!$D$82,1+tab!$D$84))))</f>
        <v>0</v>
      </c>
      <c r="T125" s="532">
        <f t="shared" si="42"/>
        <v>0</v>
      </c>
      <c r="U125" s="533">
        <f t="shared" si="49"/>
        <v>0</v>
      </c>
      <c r="V125" s="534">
        <f t="shared" si="43"/>
        <v>0</v>
      </c>
      <c r="W125" s="535"/>
      <c r="AA125" s="213"/>
      <c r="AJ125" s="213"/>
    </row>
    <row r="126" spans="3:36" ht="12.75" customHeight="1">
      <c r="C126" s="144"/>
      <c r="D126" s="146" t="str">
        <f t="shared" si="37"/>
        <v/>
      </c>
      <c r="E126" s="146" t="str">
        <f t="shared" si="44"/>
        <v/>
      </c>
      <c r="F126" s="146" t="str">
        <f t="shared" si="44"/>
        <v/>
      </c>
      <c r="G126" s="145" t="str">
        <f t="shared" si="45"/>
        <v/>
      </c>
      <c r="H126" s="536"/>
      <c r="I126" s="145" t="str">
        <f t="shared" si="46"/>
        <v/>
      </c>
      <c r="J126" s="526" t="str">
        <f t="shared" si="38"/>
        <v/>
      </c>
      <c r="K126" s="527" t="str">
        <f t="shared" si="39"/>
        <v/>
      </c>
      <c r="L126" s="147" t="str">
        <f t="shared" si="39"/>
        <v/>
      </c>
      <c r="M126" s="528" t="str">
        <f t="shared" si="47"/>
        <v/>
      </c>
      <c r="N126" s="529"/>
      <c r="O126" s="530" t="str">
        <f>IF(I126="","",VLOOKUP(I126,tab!$A$34:$V$76,J126+2,FALSE))</f>
        <v/>
      </c>
      <c r="P126" s="531" t="str">
        <f t="shared" si="40"/>
        <v/>
      </c>
      <c r="Q126" s="573">
        <f t="shared" si="48"/>
        <v>0.62</v>
      </c>
      <c r="R126" s="531" t="str">
        <f t="shared" si="41"/>
        <v/>
      </c>
      <c r="S126" s="531">
        <f>IF(L126="",0,(((O126*12)*L126)*(IF(I126&gt;8,1+tab!$D$82,1+tab!$D$84))))</f>
        <v>0</v>
      </c>
      <c r="T126" s="532">
        <f t="shared" si="42"/>
        <v>0</v>
      </c>
      <c r="U126" s="533">
        <f t="shared" si="49"/>
        <v>0</v>
      </c>
      <c r="V126" s="534">
        <f t="shared" si="43"/>
        <v>0</v>
      </c>
      <c r="W126" s="535"/>
      <c r="AA126" s="213"/>
      <c r="AJ126" s="213"/>
    </row>
    <row r="127" spans="3:36" ht="12.75" customHeight="1">
      <c r="C127" s="144"/>
      <c r="D127" s="146" t="str">
        <f t="shared" si="37"/>
        <v/>
      </c>
      <c r="E127" s="146" t="str">
        <f t="shared" si="44"/>
        <v/>
      </c>
      <c r="F127" s="146" t="str">
        <f t="shared" si="44"/>
        <v/>
      </c>
      <c r="G127" s="145" t="str">
        <f t="shared" si="45"/>
        <v/>
      </c>
      <c r="H127" s="536"/>
      <c r="I127" s="145" t="str">
        <f t="shared" si="46"/>
        <v/>
      </c>
      <c r="J127" s="526" t="str">
        <f t="shared" si="38"/>
        <v/>
      </c>
      <c r="K127" s="527" t="str">
        <f t="shared" si="39"/>
        <v/>
      </c>
      <c r="L127" s="147" t="str">
        <f t="shared" si="39"/>
        <v/>
      </c>
      <c r="M127" s="528" t="str">
        <f t="shared" si="47"/>
        <v/>
      </c>
      <c r="N127" s="529"/>
      <c r="O127" s="530" t="str">
        <f>IF(I127="","",VLOOKUP(I127,tab!$A$34:$V$76,J127+2,FALSE))</f>
        <v/>
      </c>
      <c r="P127" s="531" t="str">
        <f t="shared" si="40"/>
        <v/>
      </c>
      <c r="Q127" s="573">
        <f t="shared" si="48"/>
        <v>0.62</v>
      </c>
      <c r="R127" s="531" t="str">
        <f t="shared" si="41"/>
        <v/>
      </c>
      <c r="S127" s="531">
        <f>IF(L127="",0,(((O127*12)*L127)*(IF(I127&gt;8,1+tab!$D$82,1+tab!$D$84))))</f>
        <v>0</v>
      </c>
      <c r="T127" s="532">
        <f t="shared" si="42"/>
        <v>0</v>
      </c>
      <c r="U127" s="533">
        <f t="shared" si="49"/>
        <v>0</v>
      </c>
      <c r="V127" s="534">
        <f t="shared" si="43"/>
        <v>0</v>
      </c>
      <c r="W127" s="535"/>
      <c r="AA127" s="213"/>
      <c r="AJ127" s="213"/>
    </row>
    <row r="128" spans="3:36" ht="12.75" customHeight="1">
      <c r="C128" s="144"/>
      <c r="D128" s="146" t="str">
        <f t="shared" si="37"/>
        <v/>
      </c>
      <c r="E128" s="146" t="str">
        <f t="shared" si="44"/>
        <v/>
      </c>
      <c r="F128" s="146" t="str">
        <f t="shared" si="44"/>
        <v/>
      </c>
      <c r="G128" s="145" t="str">
        <f t="shared" si="45"/>
        <v/>
      </c>
      <c r="H128" s="536"/>
      <c r="I128" s="145" t="str">
        <f t="shared" si="46"/>
        <v/>
      </c>
      <c r="J128" s="526" t="str">
        <f t="shared" si="38"/>
        <v/>
      </c>
      <c r="K128" s="527" t="str">
        <f t="shared" si="39"/>
        <v/>
      </c>
      <c r="L128" s="147" t="str">
        <f t="shared" si="39"/>
        <v/>
      </c>
      <c r="M128" s="528" t="str">
        <f t="shared" si="47"/>
        <v/>
      </c>
      <c r="N128" s="529"/>
      <c r="O128" s="530" t="str">
        <f>IF(I128="","",VLOOKUP(I128,tab!$A$34:$V$76,J128+2,FALSE))</f>
        <v/>
      </c>
      <c r="P128" s="531" t="str">
        <f t="shared" si="40"/>
        <v/>
      </c>
      <c r="Q128" s="573">
        <f t="shared" si="48"/>
        <v>0.62</v>
      </c>
      <c r="R128" s="531" t="str">
        <f t="shared" si="41"/>
        <v/>
      </c>
      <c r="S128" s="531">
        <f>IF(L128="",0,(((O128*12)*L128)*(IF(I128&gt;8,1+tab!$D$82,1+tab!$D$84))))</f>
        <v>0</v>
      </c>
      <c r="T128" s="532">
        <f t="shared" si="42"/>
        <v>0</v>
      </c>
      <c r="U128" s="533">
        <f t="shared" si="49"/>
        <v>0</v>
      </c>
      <c r="V128" s="534">
        <f t="shared" si="43"/>
        <v>0</v>
      </c>
      <c r="W128" s="535"/>
      <c r="AA128" s="213"/>
      <c r="AJ128" s="213"/>
    </row>
    <row r="129" spans="3:41" ht="12.75" customHeight="1">
      <c r="C129" s="144"/>
      <c r="D129" s="146" t="str">
        <f t="shared" si="37"/>
        <v/>
      </c>
      <c r="E129" s="146" t="str">
        <f t="shared" si="44"/>
        <v/>
      </c>
      <c r="F129" s="146" t="str">
        <f t="shared" si="44"/>
        <v/>
      </c>
      <c r="G129" s="145" t="str">
        <f t="shared" si="45"/>
        <v/>
      </c>
      <c r="H129" s="536"/>
      <c r="I129" s="145" t="str">
        <f t="shared" si="46"/>
        <v/>
      </c>
      <c r="J129" s="526" t="str">
        <f t="shared" si="38"/>
        <v/>
      </c>
      <c r="K129" s="527" t="str">
        <f t="shared" si="39"/>
        <v/>
      </c>
      <c r="L129" s="147" t="str">
        <f t="shared" si="39"/>
        <v/>
      </c>
      <c r="M129" s="528" t="str">
        <f t="shared" si="47"/>
        <v/>
      </c>
      <c r="N129" s="529"/>
      <c r="O129" s="530" t="str">
        <f>IF(I129="","",VLOOKUP(I129,tab!$A$34:$V$76,J129+2,FALSE))</f>
        <v/>
      </c>
      <c r="P129" s="531" t="str">
        <f t="shared" si="40"/>
        <v/>
      </c>
      <c r="Q129" s="573">
        <f t="shared" si="48"/>
        <v>0.62</v>
      </c>
      <c r="R129" s="531" t="str">
        <f t="shared" si="41"/>
        <v/>
      </c>
      <c r="S129" s="531">
        <f>IF(L129="",0,(((O129*12)*L129)*(IF(I129&gt;8,1+tab!$D$82,1+tab!$D$84))))</f>
        <v>0</v>
      </c>
      <c r="T129" s="532">
        <f t="shared" si="42"/>
        <v>0</v>
      </c>
      <c r="U129" s="533">
        <f t="shared" si="49"/>
        <v>0</v>
      </c>
      <c r="V129" s="534">
        <f t="shared" si="43"/>
        <v>0</v>
      </c>
      <c r="W129" s="535"/>
      <c r="AA129" s="213"/>
      <c r="AJ129" s="213"/>
    </row>
    <row r="130" spans="3:41" ht="12.75" customHeight="1">
      <c r="C130" s="144"/>
      <c r="D130" s="146" t="str">
        <f t="shared" si="37"/>
        <v/>
      </c>
      <c r="E130" s="146" t="str">
        <f t="shared" si="44"/>
        <v/>
      </c>
      <c r="F130" s="146" t="str">
        <f t="shared" si="44"/>
        <v/>
      </c>
      <c r="G130" s="145" t="str">
        <f t="shared" si="45"/>
        <v/>
      </c>
      <c r="H130" s="536"/>
      <c r="I130" s="145" t="str">
        <f t="shared" si="46"/>
        <v/>
      </c>
      <c r="J130" s="526" t="str">
        <f t="shared" si="38"/>
        <v/>
      </c>
      <c r="K130" s="527" t="str">
        <f t="shared" si="39"/>
        <v/>
      </c>
      <c r="L130" s="147" t="str">
        <f t="shared" si="39"/>
        <v/>
      </c>
      <c r="M130" s="528" t="str">
        <f t="shared" si="47"/>
        <v/>
      </c>
      <c r="N130" s="529"/>
      <c r="O130" s="530" t="str">
        <f>IF(I130="","",VLOOKUP(I130,tab!$A$34:$V$76,J130+2,FALSE))</f>
        <v/>
      </c>
      <c r="P130" s="531" t="str">
        <f t="shared" si="40"/>
        <v/>
      </c>
      <c r="Q130" s="573">
        <f t="shared" si="48"/>
        <v>0.62</v>
      </c>
      <c r="R130" s="531" t="str">
        <f t="shared" si="41"/>
        <v/>
      </c>
      <c r="S130" s="531">
        <f>IF(L130="",0,(((O130*12)*L130)*(IF(I130&gt;8,1+tab!$D$82,1+tab!$D$84))))</f>
        <v>0</v>
      </c>
      <c r="T130" s="532">
        <f t="shared" si="42"/>
        <v>0</v>
      </c>
      <c r="U130" s="533">
        <f t="shared" si="49"/>
        <v>0</v>
      </c>
      <c r="V130" s="534">
        <f t="shared" si="43"/>
        <v>0</v>
      </c>
      <c r="W130" s="535"/>
      <c r="AA130" s="213"/>
      <c r="AJ130" s="213"/>
    </row>
    <row r="131" spans="3:41" ht="12.75" customHeight="1">
      <c r="C131" s="144"/>
      <c r="D131" s="146" t="str">
        <f t="shared" si="37"/>
        <v/>
      </c>
      <c r="E131" s="146" t="str">
        <f t="shared" si="44"/>
        <v/>
      </c>
      <c r="F131" s="146" t="str">
        <f t="shared" si="44"/>
        <v/>
      </c>
      <c r="G131" s="145" t="str">
        <f t="shared" si="45"/>
        <v/>
      </c>
      <c r="H131" s="536"/>
      <c r="I131" s="145" t="str">
        <f t="shared" si="46"/>
        <v/>
      </c>
      <c r="J131" s="526" t="str">
        <f t="shared" si="38"/>
        <v/>
      </c>
      <c r="K131" s="527" t="str">
        <f t="shared" si="39"/>
        <v/>
      </c>
      <c r="L131" s="147" t="str">
        <f t="shared" si="39"/>
        <v/>
      </c>
      <c r="M131" s="528" t="str">
        <f t="shared" si="47"/>
        <v/>
      </c>
      <c r="N131" s="529"/>
      <c r="O131" s="530" t="str">
        <f>IF(I131="","",VLOOKUP(I131,tab!$A$34:$V$76,J131+2,FALSE))</f>
        <v/>
      </c>
      <c r="P131" s="531" t="str">
        <f t="shared" si="40"/>
        <v/>
      </c>
      <c r="Q131" s="573">
        <f t="shared" si="48"/>
        <v>0.62</v>
      </c>
      <c r="R131" s="531" t="str">
        <f t="shared" si="41"/>
        <v/>
      </c>
      <c r="S131" s="531">
        <f>IF(L131="",0,(((O131*12)*L131)*(IF(I131&gt;8,1+tab!$D$82,1+tab!$D$84))))</f>
        <v>0</v>
      </c>
      <c r="T131" s="532">
        <f t="shared" si="42"/>
        <v>0</v>
      </c>
      <c r="U131" s="533">
        <f t="shared" si="49"/>
        <v>0</v>
      </c>
      <c r="V131" s="534">
        <f t="shared" si="43"/>
        <v>0</v>
      </c>
      <c r="W131" s="535"/>
      <c r="AA131" s="213"/>
      <c r="AJ131" s="213"/>
    </row>
    <row r="132" spans="3:41">
      <c r="C132" s="144"/>
      <c r="D132" s="414"/>
      <c r="E132" s="414"/>
      <c r="F132" s="414"/>
      <c r="G132" s="537"/>
      <c r="H132" s="537"/>
      <c r="I132" s="537"/>
      <c r="J132" s="538"/>
      <c r="K132" s="539">
        <f>SUM(K112:K131)</f>
        <v>0</v>
      </c>
      <c r="L132" s="539">
        <f>SUM(L112:L131)</f>
        <v>0</v>
      </c>
      <c r="M132" s="539">
        <f>SUM(M112:M131)</f>
        <v>0</v>
      </c>
      <c r="N132" s="529"/>
      <c r="O132" s="540">
        <f t="shared" ref="O132:V132" si="50">SUM(O112:O131)</f>
        <v>0</v>
      </c>
      <c r="P132" s="540">
        <f t="shared" si="50"/>
        <v>0</v>
      </c>
      <c r="Q132" s="574"/>
      <c r="R132" s="540">
        <f t="shared" si="50"/>
        <v>0</v>
      </c>
      <c r="S132" s="540">
        <f t="shared" si="50"/>
        <v>0</v>
      </c>
      <c r="T132" s="540">
        <f t="shared" si="50"/>
        <v>0</v>
      </c>
      <c r="U132" s="541">
        <f t="shared" si="50"/>
        <v>0</v>
      </c>
      <c r="V132" s="423">
        <f t="shared" si="50"/>
        <v>0</v>
      </c>
      <c r="W132" s="542"/>
    </row>
    <row r="133" spans="3:41">
      <c r="C133" s="345"/>
      <c r="D133" s="417"/>
      <c r="E133" s="417"/>
      <c r="F133" s="417"/>
      <c r="G133" s="543"/>
      <c r="H133" s="543"/>
      <c r="I133" s="543"/>
      <c r="J133" s="544"/>
      <c r="K133" s="545"/>
      <c r="L133" s="544"/>
      <c r="M133" s="545"/>
      <c r="N133" s="544"/>
      <c r="O133" s="544"/>
      <c r="P133" s="546"/>
      <c r="Q133" s="575"/>
      <c r="R133" s="546"/>
      <c r="S133" s="546"/>
      <c r="T133" s="546"/>
      <c r="U133" s="547"/>
      <c r="V133" s="553"/>
      <c r="W133" s="548"/>
    </row>
    <row r="136" spans="3:41">
      <c r="C136" s="44" t="s">
        <v>10</v>
      </c>
      <c r="E136" s="193" t="str">
        <f>+tab!I3</f>
        <v>2017/18</v>
      </c>
    </row>
    <row r="137" spans="3:41">
      <c r="C137" s="44" t="s">
        <v>251</v>
      </c>
      <c r="E137" s="193">
        <f>+tab!J4</f>
        <v>42278</v>
      </c>
    </row>
    <row r="139" spans="3:41" ht="12.75" customHeight="1">
      <c r="C139" s="137"/>
      <c r="D139" s="486"/>
      <c r="E139" s="487"/>
      <c r="F139" s="140"/>
      <c r="G139" s="139"/>
      <c r="H139" s="488"/>
      <c r="I139" s="489"/>
      <c r="J139" s="489"/>
      <c r="K139" s="490"/>
      <c r="L139" s="489"/>
      <c r="M139" s="491"/>
      <c r="N139" s="330"/>
      <c r="O139" s="492"/>
      <c r="P139" s="330"/>
      <c r="Q139" s="571"/>
      <c r="R139" s="330"/>
      <c r="S139" s="330"/>
      <c r="T139" s="561"/>
      <c r="U139" s="493"/>
      <c r="V139" s="552"/>
      <c r="W139" s="332"/>
      <c r="AC139" s="194"/>
      <c r="AD139" s="195"/>
      <c r="AE139" s="194"/>
      <c r="AF139" s="194"/>
      <c r="AG139" s="194"/>
      <c r="AH139" s="179"/>
      <c r="AI139" s="196"/>
      <c r="AJ139" s="197"/>
      <c r="AK139" s="198"/>
      <c r="AL139" s="199"/>
      <c r="AM139" s="196"/>
    </row>
    <row r="140" spans="3:41" ht="12.75" customHeight="1">
      <c r="C140" s="494"/>
      <c r="D140" s="725" t="s">
        <v>252</v>
      </c>
      <c r="E140" s="726"/>
      <c r="F140" s="726"/>
      <c r="G140" s="726"/>
      <c r="H140" s="726"/>
      <c r="I140" s="727" t="s">
        <v>253</v>
      </c>
      <c r="J140" s="727"/>
      <c r="K140" s="727" t="s">
        <v>254</v>
      </c>
      <c r="L140" s="727"/>
      <c r="M140" s="727"/>
      <c r="N140" s="495"/>
      <c r="O140" s="725"/>
      <c r="P140" s="727" t="s">
        <v>255</v>
      </c>
      <c r="Q140" s="727"/>
      <c r="R140" s="727"/>
      <c r="S140" s="727"/>
      <c r="T140" s="727"/>
      <c r="U140" s="496"/>
      <c r="V140" s="497"/>
      <c r="W140" s="498"/>
      <c r="X140" s="202"/>
      <c r="Y140" s="202"/>
      <c r="Z140" s="182"/>
      <c r="AA140" s="51"/>
      <c r="AB140" s="182"/>
      <c r="AC140" s="44"/>
      <c r="AD140" s="44"/>
      <c r="AL140" s="44"/>
      <c r="AM140" s="44"/>
      <c r="AN140" s="202"/>
      <c r="AO140" s="202"/>
    </row>
    <row r="141" spans="3:41" ht="12.75" customHeight="1">
      <c r="C141" s="494"/>
      <c r="D141" s="499" t="s">
        <v>269</v>
      </c>
      <c r="E141" s="500" t="s">
        <v>56</v>
      </c>
      <c r="F141" s="500" t="s">
        <v>57</v>
      </c>
      <c r="G141" s="501" t="s">
        <v>257</v>
      </c>
      <c r="H141" s="502"/>
      <c r="I141" s="501" t="s">
        <v>86</v>
      </c>
      <c r="J141" s="501" t="s">
        <v>258</v>
      </c>
      <c r="K141" s="503" t="s">
        <v>260</v>
      </c>
      <c r="L141" s="504" t="s">
        <v>58</v>
      </c>
      <c r="M141" s="503" t="s">
        <v>260</v>
      </c>
      <c r="N141" s="505"/>
      <c r="O141" s="506" t="s">
        <v>259</v>
      </c>
      <c r="P141" s="506" t="s">
        <v>261</v>
      </c>
      <c r="Q141" s="507" t="s">
        <v>262</v>
      </c>
      <c r="R141" s="507"/>
      <c r="S141" s="508" t="s">
        <v>58</v>
      </c>
      <c r="T141" s="509" t="s">
        <v>263</v>
      </c>
      <c r="U141" s="510" t="s">
        <v>265</v>
      </c>
      <c r="V141" s="497" t="s">
        <v>327</v>
      </c>
      <c r="W141" s="511"/>
      <c r="X141" s="204"/>
      <c r="Y141" s="204"/>
      <c r="Z141" s="211"/>
      <c r="AA141" s="212"/>
      <c r="AB141" s="211"/>
      <c r="AC141" s="44"/>
      <c r="AD141" s="44"/>
      <c r="AL141" s="44"/>
      <c r="AM141" s="44"/>
      <c r="AN141" s="202"/>
      <c r="AO141" s="204"/>
    </row>
    <row r="142" spans="3:41" ht="12.75" customHeight="1">
      <c r="C142" s="512"/>
      <c r="D142" s="513"/>
      <c r="E142" s="500"/>
      <c r="F142" s="514"/>
      <c r="G142" s="501" t="s">
        <v>266</v>
      </c>
      <c r="H142" s="501"/>
      <c r="I142" s="501"/>
      <c r="J142" s="501"/>
      <c r="K142" s="503"/>
      <c r="L142" s="504" t="s">
        <v>271</v>
      </c>
      <c r="M142" s="503" t="s">
        <v>268</v>
      </c>
      <c r="N142" s="505"/>
      <c r="O142" s="506" t="s">
        <v>267</v>
      </c>
      <c r="P142" s="506"/>
      <c r="Q142" s="577">
        <f>tab!E79</f>
        <v>0.62</v>
      </c>
      <c r="R142" s="507" t="s">
        <v>328</v>
      </c>
      <c r="S142" s="508" t="s">
        <v>264</v>
      </c>
      <c r="T142" s="509" t="s">
        <v>55</v>
      </c>
      <c r="U142" s="510"/>
      <c r="V142" s="508" t="s">
        <v>264</v>
      </c>
      <c r="W142" s="515"/>
      <c r="AC142" s="44"/>
      <c r="AD142" s="44"/>
      <c r="AL142" s="44"/>
      <c r="AM142" s="44"/>
      <c r="AO142" s="208"/>
    </row>
    <row r="143" spans="3:41" ht="12.75" customHeight="1">
      <c r="C143" s="144"/>
      <c r="D143" s="150"/>
      <c r="E143" s="150"/>
      <c r="F143" s="150"/>
      <c r="G143" s="151"/>
      <c r="H143" s="151"/>
      <c r="I143" s="516"/>
      <c r="J143" s="516"/>
      <c r="K143" s="517"/>
      <c r="L143" s="518"/>
      <c r="M143" s="517"/>
      <c r="N143" s="519"/>
      <c r="O143" s="520"/>
      <c r="P143" s="521"/>
      <c r="Q143" s="572"/>
      <c r="R143" s="521"/>
      <c r="S143" s="521"/>
      <c r="T143" s="562"/>
      <c r="U143" s="522"/>
      <c r="V143" s="523"/>
      <c r="W143" s="524"/>
      <c r="AC143" s="44"/>
      <c r="AD143" s="44"/>
      <c r="AL143" s="44"/>
      <c r="AM143" s="44"/>
      <c r="AO143" s="208"/>
    </row>
    <row r="144" spans="3:41" ht="12.75" customHeight="1">
      <c r="C144" s="144"/>
      <c r="D144" s="146" t="str">
        <f t="shared" ref="D144:F163" si="51">IF(D112="","",D112)</f>
        <v/>
      </c>
      <c r="E144" s="146" t="str">
        <f t="shared" si="51"/>
        <v/>
      </c>
      <c r="F144" s="146" t="str">
        <f t="shared" si="51"/>
        <v/>
      </c>
      <c r="G144" s="145" t="str">
        <f>IF(G112="","",G112+1)</f>
        <v/>
      </c>
      <c r="H144" s="525"/>
      <c r="I144" s="526" t="str">
        <f t="shared" ref="I144:I163" si="52">IF(I112="","",I112)</f>
        <v/>
      </c>
      <c r="J144" s="526" t="str">
        <f t="shared" ref="J144:J163" si="53">IF(E144="","",IF(J112+1&gt;LOOKUP(I144,schaal,regels),J112,J112+1))</f>
        <v/>
      </c>
      <c r="K144" s="527" t="str">
        <f t="shared" ref="K144:L163" si="54">IF(K112="","",K112)</f>
        <v/>
      </c>
      <c r="L144" s="147" t="str">
        <f t="shared" si="54"/>
        <v/>
      </c>
      <c r="M144" s="528" t="str">
        <f t="shared" ref="M144:M163" si="55">(IF(L144="",(K144),(K144)-L144))</f>
        <v/>
      </c>
      <c r="N144" s="529"/>
      <c r="O144" s="530" t="str">
        <f>IF(I144="","",VLOOKUP(I144,tab!$A$34:$V$76,J144+2,FALSE))</f>
        <v/>
      </c>
      <c r="P144" s="531" t="str">
        <f t="shared" ref="P144:P163" si="56">IF(E144="","",(O144*M144*12))</f>
        <v/>
      </c>
      <c r="Q144" s="573">
        <f>$Q$142</f>
        <v>0.62</v>
      </c>
      <c r="R144" s="531" t="str">
        <f t="shared" ref="R144:R163" si="57">IF(E144="","",(P144*Q144))</f>
        <v/>
      </c>
      <c r="S144" s="531">
        <f>IF(L144="",0,(((O144*12)*L144)*(IF(I144&gt;8,1+tab!$D$82,1+tab!$D$84))))</f>
        <v>0</v>
      </c>
      <c r="T144" s="532">
        <f t="shared" ref="T144:T163" si="58">IF(E144="",0,(P144+R144+S144))</f>
        <v>0</v>
      </c>
      <c r="U144" s="533">
        <f t="shared" ref="U144:U163" si="59">IF(G144&lt;25,0,IF(G144=25,25,IF(G144&lt;40,0,IF(G144=40,40,IF(G144&gt;=40,0)))))</f>
        <v>0</v>
      </c>
      <c r="V144" s="534">
        <f t="shared" ref="V144:V163" si="60">IF(U144=25,(O144*1.08*(K144)/2),IF(U144=40,(O144*1.08*(K144)),IF(U144=0,0)))</f>
        <v>0</v>
      </c>
      <c r="W144" s="535"/>
      <c r="AA144" s="213"/>
      <c r="AJ144" s="213"/>
    </row>
    <row r="145" spans="3:36" ht="12.75" customHeight="1">
      <c r="C145" s="144"/>
      <c r="D145" s="146" t="str">
        <f t="shared" si="51"/>
        <v/>
      </c>
      <c r="E145" s="146" t="str">
        <f t="shared" si="51"/>
        <v/>
      </c>
      <c r="F145" s="146" t="str">
        <f t="shared" si="51"/>
        <v/>
      </c>
      <c r="G145" s="145" t="str">
        <f t="shared" ref="G145:G163" si="61">IF(G113="","",G113+1)</f>
        <v/>
      </c>
      <c r="H145" s="536"/>
      <c r="I145" s="145" t="str">
        <f t="shared" si="52"/>
        <v/>
      </c>
      <c r="J145" s="526" t="str">
        <f t="shared" si="53"/>
        <v/>
      </c>
      <c r="K145" s="527" t="str">
        <f t="shared" si="54"/>
        <v/>
      </c>
      <c r="L145" s="147" t="str">
        <f t="shared" si="54"/>
        <v/>
      </c>
      <c r="M145" s="528" t="str">
        <f t="shared" si="55"/>
        <v/>
      </c>
      <c r="N145" s="529"/>
      <c r="O145" s="530" t="str">
        <f>IF(I145="","",VLOOKUP(I145,tab!$A$34:$V$76,J145+2,FALSE))</f>
        <v/>
      </c>
      <c r="P145" s="531" t="str">
        <f t="shared" si="56"/>
        <v/>
      </c>
      <c r="Q145" s="573">
        <f t="shared" ref="Q145:Q163" si="62">$Q$142</f>
        <v>0.62</v>
      </c>
      <c r="R145" s="531" t="str">
        <f t="shared" si="57"/>
        <v/>
      </c>
      <c r="S145" s="531">
        <f>IF(L145="",0,(((O145*12)*L145)*(IF(I145&gt;8,1+tab!$D$82,1+tab!$D$84))))</f>
        <v>0</v>
      </c>
      <c r="T145" s="532">
        <f t="shared" si="58"/>
        <v>0</v>
      </c>
      <c r="U145" s="533">
        <f t="shared" si="59"/>
        <v>0</v>
      </c>
      <c r="V145" s="534">
        <f t="shared" si="60"/>
        <v>0</v>
      </c>
      <c r="W145" s="535"/>
      <c r="AA145" s="213"/>
      <c r="AJ145" s="213"/>
    </row>
    <row r="146" spans="3:36" ht="12.75" customHeight="1">
      <c r="C146" s="144"/>
      <c r="D146" s="146" t="str">
        <f t="shared" si="51"/>
        <v/>
      </c>
      <c r="E146" s="146" t="str">
        <f t="shared" si="51"/>
        <v/>
      </c>
      <c r="F146" s="146" t="str">
        <f t="shared" si="51"/>
        <v/>
      </c>
      <c r="G146" s="145" t="str">
        <f t="shared" si="61"/>
        <v/>
      </c>
      <c r="H146" s="536"/>
      <c r="I146" s="145" t="str">
        <f t="shared" si="52"/>
        <v/>
      </c>
      <c r="J146" s="526" t="str">
        <f t="shared" si="53"/>
        <v/>
      </c>
      <c r="K146" s="527" t="str">
        <f t="shared" si="54"/>
        <v/>
      </c>
      <c r="L146" s="147" t="str">
        <f t="shared" si="54"/>
        <v/>
      </c>
      <c r="M146" s="528" t="str">
        <f t="shared" si="55"/>
        <v/>
      </c>
      <c r="N146" s="529"/>
      <c r="O146" s="530" t="str">
        <f>IF(I146="","",VLOOKUP(I146,tab!$A$34:$V$76,J146+2,FALSE))</f>
        <v/>
      </c>
      <c r="P146" s="531" t="str">
        <f t="shared" si="56"/>
        <v/>
      </c>
      <c r="Q146" s="573">
        <f t="shared" si="62"/>
        <v>0.62</v>
      </c>
      <c r="R146" s="531" t="str">
        <f t="shared" si="57"/>
        <v/>
      </c>
      <c r="S146" s="531">
        <f>IF(L146="",0,(((O146*12)*L146)*(IF(I146&gt;8,1+tab!$D$82,1+tab!$D$84))))</f>
        <v>0</v>
      </c>
      <c r="T146" s="532">
        <f t="shared" si="58"/>
        <v>0</v>
      </c>
      <c r="U146" s="533">
        <f t="shared" si="59"/>
        <v>0</v>
      </c>
      <c r="V146" s="534">
        <f t="shared" si="60"/>
        <v>0</v>
      </c>
      <c r="W146" s="535"/>
      <c r="AA146" s="213"/>
      <c r="AJ146" s="213"/>
    </row>
    <row r="147" spans="3:36" ht="12.75" customHeight="1">
      <c r="C147" s="144"/>
      <c r="D147" s="146" t="str">
        <f t="shared" si="51"/>
        <v/>
      </c>
      <c r="E147" s="146" t="str">
        <f t="shared" si="51"/>
        <v/>
      </c>
      <c r="F147" s="146" t="str">
        <f t="shared" si="51"/>
        <v/>
      </c>
      <c r="G147" s="145" t="str">
        <f t="shared" si="61"/>
        <v/>
      </c>
      <c r="H147" s="536"/>
      <c r="I147" s="145" t="str">
        <f t="shared" si="52"/>
        <v/>
      </c>
      <c r="J147" s="526" t="str">
        <f t="shared" si="53"/>
        <v/>
      </c>
      <c r="K147" s="527" t="str">
        <f t="shared" si="54"/>
        <v/>
      </c>
      <c r="L147" s="147" t="str">
        <f t="shared" si="54"/>
        <v/>
      </c>
      <c r="M147" s="528" t="str">
        <f t="shared" si="55"/>
        <v/>
      </c>
      <c r="N147" s="529"/>
      <c r="O147" s="530" t="str">
        <f>IF(I147="","",VLOOKUP(I147,tab!$A$34:$V$76,J147+2,FALSE))</f>
        <v/>
      </c>
      <c r="P147" s="531" t="str">
        <f t="shared" si="56"/>
        <v/>
      </c>
      <c r="Q147" s="573">
        <f t="shared" si="62"/>
        <v>0.62</v>
      </c>
      <c r="R147" s="531" t="str">
        <f t="shared" si="57"/>
        <v/>
      </c>
      <c r="S147" s="531">
        <f>IF(L147="",0,(((O147*12)*L147)*(IF(I147&gt;8,1+tab!$D$82,1+tab!$D$84))))</f>
        <v>0</v>
      </c>
      <c r="T147" s="532">
        <f t="shared" si="58"/>
        <v>0</v>
      </c>
      <c r="U147" s="533">
        <f t="shared" si="59"/>
        <v>0</v>
      </c>
      <c r="V147" s="534">
        <f t="shared" si="60"/>
        <v>0</v>
      </c>
      <c r="W147" s="535"/>
      <c r="AA147" s="213"/>
      <c r="AJ147" s="213"/>
    </row>
    <row r="148" spans="3:36" ht="12.75" customHeight="1">
      <c r="C148" s="144"/>
      <c r="D148" s="146" t="str">
        <f t="shared" si="51"/>
        <v/>
      </c>
      <c r="E148" s="146" t="str">
        <f t="shared" si="51"/>
        <v/>
      </c>
      <c r="F148" s="146" t="str">
        <f t="shared" si="51"/>
        <v/>
      </c>
      <c r="G148" s="145" t="str">
        <f t="shared" si="61"/>
        <v/>
      </c>
      <c r="H148" s="536"/>
      <c r="I148" s="145" t="str">
        <f t="shared" si="52"/>
        <v/>
      </c>
      <c r="J148" s="526" t="str">
        <f t="shared" si="53"/>
        <v/>
      </c>
      <c r="K148" s="527" t="str">
        <f t="shared" si="54"/>
        <v/>
      </c>
      <c r="L148" s="147" t="str">
        <f t="shared" si="54"/>
        <v/>
      </c>
      <c r="M148" s="528" t="str">
        <f t="shared" si="55"/>
        <v/>
      </c>
      <c r="N148" s="529"/>
      <c r="O148" s="530" t="str">
        <f>IF(I148="","",VLOOKUP(I148,tab!$A$34:$V$76,J148+2,FALSE))</f>
        <v/>
      </c>
      <c r="P148" s="531" t="str">
        <f t="shared" si="56"/>
        <v/>
      </c>
      <c r="Q148" s="573">
        <f t="shared" si="62"/>
        <v>0.62</v>
      </c>
      <c r="R148" s="531" t="str">
        <f t="shared" si="57"/>
        <v/>
      </c>
      <c r="S148" s="531">
        <f>IF(L148="",0,(((O148*12)*L148)*(IF(I148&gt;8,1+tab!$D$82,1+tab!$D$84))))</f>
        <v>0</v>
      </c>
      <c r="T148" s="532">
        <f t="shared" si="58"/>
        <v>0</v>
      </c>
      <c r="U148" s="533">
        <f t="shared" si="59"/>
        <v>0</v>
      </c>
      <c r="V148" s="534">
        <f t="shared" si="60"/>
        <v>0</v>
      </c>
      <c r="W148" s="535"/>
      <c r="AA148" s="213"/>
      <c r="AJ148" s="213"/>
    </row>
    <row r="149" spans="3:36" ht="12.75" customHeight="1">
      <c r="C149" s="144"/>
      <c r="D149" s="146" t="str">
        <f t="shared" si="51"/>
        <v/>
      </c>
      <c r="E149" s="146" t="str">
        <f t="shared" si="51"/>
        <v/>
      </c>
      <c r="F149" s="146" t="str">
        <f t="shared" si="51"/>
        <v/>
      </c>
      <c r="G149" s="145" t="str">
        <f t="shared" si="61"/>
        <v/>
      </c>
      <c r="H149" s="536"/>
      <c r="I149" s="145" t="str">
        <f t="shared" si="52"/>
        <v/>
      </c>
      <c r="J149" s="526" t="str">
        <f t="shared" si="53"/>
        <v/>
      </c>
      <c r="K149" s="527" t="str">
        <f t="shared" si="54"/>
        <v/>
      </c>
      <c r="L149" s="147" t="str">
        <f t="shared" si="54"/>
        <v/>
      </c>
      <c r="M149" s="528" t="str">
        <f t="shared" si="55"/>
        <v/>
      </c>
      <c r="N149" s="529"/>
      <c r="O149" s="530" t="str">
        <f>IF(I149="","",VLOOKUP(I149,tab!$A$34:$V$76,J149+2,FALSE))</f>
        <v/>
      </c>
      <c r="P149" s="531" t="str">
        <f t="shared" si="56"/>
        <v/>
      </c>
      <c r="Q149" s="573">
        <f t="shared" si="62"/>
        <v>0.62</v>
      </c>
      <c r="R149" s="531" t="str">
        <f t="shared" si="57"/>
        <v/>
      </c>
      <c r="S149" s="531">
        <f>IF(L149="",0,(((O149*12)*L149)*(IF(I149&gt;8,1+tab!$D$82,1+tab!$D$84))))</f>
        <v>0</v>
      </c>
      <c r="T149" s="532">
        <f t="shared" si="58"/>
        <v>0</v>
      </c>
      <c r="U149" s="533">
        <f t="shared" si="59"/>
        <v>0</v>
      </c>
      <c r="V149" s="534">
        <f t="shared" si="60"/>
        <v>0</v>
      </c>
      <c r="W149" s="535"/>
      <c r="AA149" s="213"/>
      <c r="AJ149" s="213"/>
    </row>
    <row r="150" spans="3:36" ht="12.75" customHeight="1">
      <c r="C150" s="144"/>
      <c r="D150" s="146" t="str">
        <f t="shared" si="51"/>
        <v/>
      </c>
      <c r="E150" s="146" t="str">
        <f t="shared" si="51"/>
        <v/>
      </c>
      <c r="F150" s="146" t="str">
        <f t="shared" si="51"/>
        <v/>
      </c>
      <c r="G150" s="145" t="str">
        <f t="shared" si="61"/>
        <v/>
      </c>
      <c r="H150" s="536"/>
      <c r="I150" s="145" t="str">
        <f t="shared" si="52"/>
        <v/>
      </c>
      <c r="J150" s="526" t="str">
        <f t="shared" si="53"/>
        <v/>
      </c>
      <c r="K150" s="527" t="str">
        <f t="shared" si="54"/>
        <v/>
      </c>
      <c r="L150" s="147" t="str">
        <f t="shared" si="54"/>
        <v/>
      </c>
      <c r="M150" s="528" t="str">
        <f t="shared" si="55"/>
        <v/>
      </c>
      <c r="N150" s="529"/>
      <c r="O150" s="530" t="str">
        <f>IF(I150="","",VLOOKUP(I150,tab!$A$34:$V$76,J150+2,FALSE))</f>
        <v/>
      </c>
      <c r="P150" s="531" t="str">
        <f t="shared" si="56"/>
        <v/>
      </c>
      <c r="Q150" s="573">
        <f t="shared" si="62"/>
        <v>0.62</v>
      </c>
      <c r="R150" s="531" t="str">
        <f t="shared" si="57"/>
        <v/>
      </c>
      <c r="S150" s="531">
        <f>IF(L150="",0,(((O150*12)*L150)*(IF(I150&gt;8,1+tab!$D$82,1+tab!$D$84))))</f>
        <v>0</v>
      </c>
      <c r="T150" s="532">
        <f t="shared" si="58"/>
        <v>0</v>
      </c>
      <c r="U150" s="533">
        <f t="shared" si="59"/>
        <v>0</v>
      </c>
      <c r="V150" s="534">
        <f t="shared" si="60"/>
        <v>0</v>
      </c>
      <c r="W150" s="535"/>
      <c r="AA150" s="213"/>
      <c r="AJ150" s="213"/>
    </row>
    <row r="151" spans="3:36" ht="12.75" customHeight="1">
      <c r="C151" s="144"/>
      <c r="D151" s="146" t="str">
        <f t="shared" si="51"/>
        <v/>
      </c>
      <c r="E151" s="146" t="str">
        <f t="shared" si="51"/>
        <v/>
      </c>
      <c r="F151" s="146" t="str">
        <f t="shared" si="51"/>
        <v/>
      </c>
      <c r="G151" s="145" t="str">
        <f t="shared" si="61"/>
        <v/>
      </c>
      <c r="H151" s="536"/>
      <c r="I151" s="145" t="str">
        <f t="shared" si="52"/>
        <v/>
      </c>
      <c r="J151" s="526" t="str">
        <f t="shared" si="53"/>
        <v/>
      </c>
      <c r="K151" s="527" t="str">
        <f t="shared" si="54"/>
        <v/>
      </c>
      <c r="L151" s="147" t="str">
        <f t="shared" si="54"/>
        <v/>
      </c>
      <c r="M151" s="528" t="str">
        <f t="shared" si="55"/>
        <v/>
      </c>
      <c r="N151" s="529"/>
      <c r="O151" s="530" t="str">
        <f>IF(I151="","",VLOOKUP(I151,tab!$A$34:$V$76,J151+2,FALSE))</f>
        <v/>
      </c>
      <c r="P151" s="531" t="str">
        <f t="shared" si="56"/>
        <v/>
      </c>
      <c r="Q151" s="573">
        <f t="shared" si="62"/>
        <v>0.62</v>
      </c>
      <c r="R151" s="531" t="str">
        <f t="shared" si="57"/>
        <v/>
      </c>
      <c r="S151" s="531">
        <f>IF(L151="",0,(((O151*12)*L151)*(IF(I151&gt;8,1+tab!$D$82,1+tab!$D$84))))</f>
        <v>0</v>
      </c>
      <c r="T151" s="532">
        <f t="shared" si="58"/>
        <v>0</v>
      </c>
      <c r="U151" s="533">
        <f t="shared" si="59"/>
        <v>0</v>
      </c>
      <c r="V151" s="534">
        <f t="shared" si="60"/>
        <v>0</v>
      </c>
      <c r="W151" s="535"/>
      <c r="AA151" s="213"/>
      <c r="AJ151" s="213"/>
    </row>
    <row r="152" spans="3:36" ht="12.75" customHeight="1">
      <c r="C152" s="144"/>
      <c r="D152" s="146" t="str">
        <f t="shared" si="51"/>
        <v/>
      </c>
      <c r="E152" s="146" t="str">
        <f t="shared" si="51"/>
        <v/>
      </c>
      <c r="F152" s="146" t="str">
        <f t="shared" si="51"/>
        <v/>
      </c>
      <c r="G152" s="145" t="str">
        <f t="shared" si="61"/>
        <v/>
      </c>
      <c r="H152" s="536"/>
      <c r="I152" s="145" t="str">
        <f t="shared" si="52"/>
        <v/>
      </c>
      <c r="J152" s="526" t="str">
        <f t="shared" si="53"/>
        <v/>
      </c>
      <c r="K152" s="527" t="str">
        <f t="shared" si="54"/>
        <v/>
      </c>
      <c r="L152" s="147" t="str">
        <f t="shared" si="54"/>
        <v/>
      </c>
      <c r="M152" s="528" t="str">
        <f t="shared" si="55"/>
        <v/>
      </c>
      <c r="N152" s="529"/>
      <c r="O152" s="530" t="str">
        <f>IF(I152="","",VLOOKUP(I152,tab!$A$34:$V$76,J152+2,FALSE))</f>
        <v/>
      </c>
      <c r="P152" s="531" t="str">
        <f t="shared" si="56"/>
        <v/>
      </c>
      <c r="Q152" s="573">
        <f t="shared" si="62"/>
        <v>0.62</v>
      </c>
      <c r="R152" s="531" t="str">
        <f t="shared" si="57"/>
        <v/>
      </c>
      <c r="S152" s="531">
        <f>IF(L152="",0,(((O152*12)*L152)*(IF(I152&gt;8,1+tab!$D$82,1+tab!$D$84))))</f>
        <v>0</v>
      </c>
      <c r="T152" s="532">
        <f t="shared" si="58"/>
        <v>0</v>
      </c>
      <c r="U152" s="533">
        <f t="shared" si="59"/>
        <v>0</v>
      </c>
      <c r="V152" s="534">
        <f t="shared" si="60"/>
        <v>0</v>
      </c>
      <c r="W152" s="535"/>
      <c r="AA152" s="213"/>
      <c r="AJ152" s="213"/>
    </row>
    <row r="153" spans="3:36" ht="12.75" customHeight="1">
      <c r="C153" s="144"/>
      <c r="D153" s="146" t="str">
        <f t="shared" si="51"/>
        <v/>
      </c>
      <c r="E153" s="146" t="str">
        <f t="shared" si="51"/>
        <v/>
      </c>
      <c r="F153" s="146" t="str">
        <f t="shared" si="51"/>
        <v/>
      </c>
      <c r="G153" s="145" t="str">
        <f t="shared" si="61"/>
        <v/>
      </c>
      <c r="H153" s="536"/>
      <c r="I153" s="145" t="str">
        <f t="shared" si="52"/>
        <v/>
      </c>
      <c r="J153" s="526" t="str">
        <f t="shared" si="53"/>
        <v/>
      </c>
      <c r="K153" s="527" t="str">
        <f t="shared" si="54"/>
        <v/>
      </c>
      <c r="L153" s="147" t="str">
        <f t="shared" si="54"/>
        <v/>
      </c>
      <c r="M153" s="528" t="str">
        <f t="shared" si="55"/>
        <v/>
      </c>
      <c r="N153" s="529"/>
      <c r="O153" s="530" t="str">
        <f>IF(I153="","",VLOOKUP(I153,tab!$A$34:$V$76,J153+2,FALSE))</f>
        <v/>
      </c>
      <c r="P153" s="531" t="str">
        <f t="shared" si="56"/>
        <v/>
      </c>
      <c r="Q153" s="573">
        <f t="shared" si="62"/>
        <v>0.62</v>
      </c>
      <c r="R153" s="531" t="str">
        <f t="shared" si="57"/>
        <v/>
      </c>
      <c r="S153" s="531">
        <f>IF(L153="",0,(((O153*12)*L153)*(IF(I153&gt;8,1+tab!$D$82,1+tab!$D$84))))</f>
        <v>0</v>
      </c>
      <c r="T153" s="532">
        <f t="shared" si="58"/>
        <v>0</v>
      </c>
      <c r="U153" s="533">
        <f t="shared" si="59"/>
        <v>0</v>
      </c>
      <c r="V153" s="534">
        <f t="shared" si="60"/>
        <v>0</v>
      </c>
      <c r="W153" s="535"/>
      <c r="AA153" s="213"/>
      <c r="AJ153" s="213"/>
    </row>
    <row r="154" spans="3:36" ht="12.75" customHeight="1">
      <c r="C154" s="144"/>
      <c r="D154" s="146" t="str">
        <f t="shared" si="51"/>
        <v/>
      </c>
      <c r="E154" s="146" t="str">
        <f t="shared" si="51"/>
        <v/>
      </c>
      <c r="F154" s="146" t="str">
        <f t="shared" si="51"/>
        <v/>
      </c>
      <c r="G154" s="145" t="str">
        <f t="shared" si="61"/>
        <v/>
      </c>
      <c r="H154" s="536"/>
      <c r="I154" s="145" t="str">
        <f t="shared" si="52"/>
        <v/>
      </c>
      <c r="J154" s="526" t="str">
        <f t="shared" si="53"/>
        <v/>
      </c>
      <c r="K154" s="527" t="str">
        <f t="shared" si="54"/>
        <v/>
      </c>
      <c r="L154" s="147" t="str">
        <f t="shared" si="54"/>
        <v/>
      </c>
      <c r="M154" s="528" t="str">
        <f t="shared" si="55"/>
        <v/>
      </c>
      <c r="N154" s="529"/>
      <c r="O154" s="530" t="str">
        <f>IF(I154="","",VLOOKUP(I154,tab!$A$34:$V$76,J154+2,FALSE))</f>
        <v/>
      </c>
      <c r="P154" s="531" t="str">
        <f t="shared" si="56"/>
        <v/>
      </c>
      <c r="Q154" s="573">
        <f t="shared" si="62"/>
        <v>0.62</v>
      </c>
      <c r="R154" s="531" t="str">
        <f t="shared" si="57"/>
        <v/>
      </c>
      <c r="S154" s="531">
        <f>IF(L154="",0,(((O154*12)*L154)*(IF(I154&gt;8,1+tab!$D$82,1+tab!$D$84))))</f>
        <v>0</v>
      </c>
      <c r="T154" s="532">
        <f t="shared" si="58"/>
        <v>0</v>
      </c>
      <c r="U154" s="533">
        <f t="shared" si="59"/>
        <v>0</v>
      </c>
      <c r="V154" s="534">
        <f t="shared" si="60"/>
        <v>0</v>
      </c>
      <c r="W154" s="535"/>
      <c r="AA154" s="213"/>
      <c r="AJ154" s="213"/>
    </row>
    <row r="155" spans="3:36" ht="12.75" customHeight="1">
      <c r="C155" s="144"/>
      <c r="D155" s="146" t="str">
        <f t="shared" si="51"/>
        <v/>
      </c>
      <c r="E155" s="146" t="str">
        <f t="shared" si="51"/>
        <v/>
      </c>
      <c r="F155" s="146" t="str">
        <f t="shared" si="51"/>
        <v/>
      </c>
      <c r="G155" s="145" t="str">
        <f t="shared" si="61"/>
        <v/>
      </c>
      <c r="H155" s="536"/>
      <c r="I155" s="145" t="str">
        <f t="shared" si="52"/>
        <v/>
      </c>
      <c r="J155" s="526" t="str">
        <f t="shared" si="53"/>
        <v/>
      </c>
      <c r="K155" s="527" t="str">
        <f t="shared" si="54"/>
        <v/>
      </c>
      <c r="L155" s="147" t="str">
        <f t="shared" si="54"/>
        <v/>
      </c>
      <c r="M155" s="528" t="str">
        <f t="shared" si="55"/>
        <v/>
      </c>
      <c r="N155" s="529"/>
      <c r="O155" s="530" t="str">
        <f>IF(I155="","",VLOOKUP(I155,tab!$A$34:$V$76,J155+2,FALSE))</f>
        <v/>
      </c>
      <c r="P155" s="531" t="str">
        <f t="shared" si="56"/>
        <v/>
      </c>
      <c r="Q155" s="573">
        <f t="shared" si="62"/>
        <v>0.62</v>
      </c>
      <c r="R155" s="531" t="str">
        <f t="shared" si="57"/>
        <v/>
      </c>
      <c r="S155" s="531">
        <f>IF(L155="",0,(((O155*12)*L155)*(IF(I155&gt;8,1+tab!$D$82,1+tab!$D$84))))</f>
        <v>0</v>
      </c>
      <c r="T155" s="532">
        <f t="shared" si="58"/>
        <v>0</v>
      </c>
      <c r="U155" s="533">
        <f t="shared" si="59"/>
        <v>0</v>
      </c>
      <c r="V155" s="534">
        <f t="shared" si="60"/>
        <v>0</v>
      </c>
      <c r="W155" s="535"/>
      <c r="AA155" s="213"/>
      <c r="AJ155" s="213"/>
    </row>
    <row r="156" spans="3:36" ht="12.75" customHeight="1">
      <c r="C156" s="144"/>
      <c r="D156" s="146" t="str">
        <f t="shared" si="51"/>
        <v/>
      </c>
      <c r="E156" s="146" t="str">
        <f t="shared" si="51"/>
        <v/>
      </c>
      <c r="F156" s="146" t="str">
        <f t="shared" si="51"/>
        <v/>
      </c>
      <c r="G156" s="145" t="str">
        <f t="shared" si="61"/>
        <v/>
      </c>
      <c r="H156" s="536"/>
      <c r="I156" s="145" t="str">
        <f t="shared" si="52"/>
        <v/>
      </c>
      <c r="J156" s="526" t="str">
        <f t="shared" si="53"/>
        <v/>
      </c>
      <c r="K156" s="527" t="str">
        <f t="shared" si="54"/>
        <v/>
      </c>
      <c r="L156" s="147" t="str">
        <f t="shared" si="54"/>
        <v/>
      </c>
      <c r="M156" s="528" t="str">
        <f t="shared" si="55"/>
        <v/>
      </c>
      <c r="N156" s="529"/>
      <c r="O156" s="530" t="str">
        <f>IF(I156="","",VLOOKUP(I156,tab!$A$34:$V$76,J156+2,FALSE))</f>
        <v/>
      </c>
      <c r="P156" s="531" t="str">
        <f t="shared" si="56"/>
        <v/>
      </c>
      <c r="Q156" s="573">
        <f t="shared" si="62"/>
        <v>0.62</v>
      </c>
      <c r="R156" s="531" t="str">
        <f t="shared" si="57"/>
        <v/>
      </c>
      <c r="S156" s="531">
        <f>IF(L156="",0,(((O156*12)*L156)*(IF(I156&gt;8,1+tab!$D$82,1+tab!$D$84))))</f>
        <v>0</v>
      </c>
      <c r="T156" s="532">
        <f t="shared" si="58"/>
        <v>0</v>
      </c>
      <c r="U156" s="533">
        <f t="shared" si="59"/>
        <v>0</v>
      </c>
      <c r="V156" s="534">
        <f t="shared" si="60"/>
        <v>0</v>
      </c>
      <c r="W156" s="535"/>
      <c r="AA156" s="213"/>
      <c r="AJ156" s="213"/>
    </row>
    <row r="157" spans="3:36" ht="12.75" customHeight="1">
      <c r="C157" s="144"/>
      <c r="D157" s="146" t="str">
        <f t="shared" si="51"/>
        <v/>
      </c>
      <c r="E157" s="146" t="str">
        <f t="shared" si="51"/>
        <v/>
      </c>
      <c r="F157" s="146" t="str">
        <f t="shared" si="51"/>
        <v/>
      </c>
      <c r="G157" s="145" t="str">
        <f t="shared" si="61"/>
        <v/>
      </c>
      <c r="H157" s="536"/>
      <c r="I157" s="145" t="str">
        <f t="shared" si="52"/>
        <v/>
      </c>
      <c r="J157" s="526" t="str">
        <f t="shared" si="53"/>
        <v/>
      </c>
      <c r="K157" s="527" t="str">
        <f t="shared" si="54"/>
        <v/>
      </c>
      <c r="L157" s="147" t="str">
        <f t="shared" si="54"/>
        <v/>
      </c>
      <c r="M157" s="528" t="str">
        <f t="shared" si="55"/>
        <v/>
      </c>
      <c r="N157" s="529"/>
      <c r="O157" s="530" t="str">
        <f>IF(I157="","",VLOOKUP(I157,tab!$A$34:$V$76,J157+2,FALSE))</f>
        <v/>
      </c>
      <c r="P157" s="531" t="str">
        <f t="shared" si="56"/>
        <v/>
      </c>
      <c r="Q157" s="573">
        <f t="shared" si="62"/>
        <v>0.62</v>
      </c>
      <c r="R157" s="531" t="str">
        <f t="shared" si="57"/>
        <v/>
      </c>
      <c r="S157" s="531">
        <f>IF(L157="",0,(((O157*12)*L157)*(IF(I157&gt;8,1+tab!$D$82,1+tab!$D$84))))</f>
        <v>0</v>
      </c>
      <c r="T157" s="532">
        <f t="shared" si="58"/>
        <v>0</v>
      </c>
      <c r="U157" s="533">
        <f t="shared" si="59"/>
        <v>0</v>
      </c>
      <c r="V157" s="534">
        <f t="shared" si="60"/>
        <v>0</v>
      </c>
      <c r="W157" s="535"/>
      <c r="AA157" s="213"/>
      <c r="AJ157" s="213"/>
    </row>
    <row r="158" spans="3:36" ht="12.75" customHeight="1">
      <c r="C158" s="144"/>
      <c r="D158" s="146" t="str">
        <f t="shared" si="51"/>
        <v/>
      </c>
      <c r="E158" s="146" t="str">
        <f t="shared" si="51"/>
        <v/>
      </c>
      <c r="F158" s="146" t="str">
        <f t="shared" si="51"/>
        <v/>
      </c>
      <c r="G158" s="145" t="str">
        <f t="shared" si="61"/>
        <v/>
      </c>
      <c r="H158" s="536"/>
      <c r="I158" s="145" t="str">
        <f t="shared" si="52"/>
        <v/>
      </c>
      <c r="J158" s="526" t="str">
        <f t="shared" si="53"/>
        <v/>
      </c>
      <c r="K158" s="527" t="str">
        <f t="shared" si="54"/>
        <v/>
      </c>
      <c r="L158" s="147" t="str">
        <f t="shared" si="54"/>
        <v/>
      </c>
      <c r="M158" s="528" t="str">
        <f t="shared" si="55"/>
        <v/>
      </c>
      <c r="N158" s="529"/>
      <c r="O158" s="530" t="str">
        <f>IF(I158="","",VLOOKUP(I158,tab!$A$34:$V$76,J158+2,FALSE))</f>
        <v/>
      </c>
      <c r="P158" s="531" t="str">
        <f t="shared" si="56"/>
        <v/>
      </c>
      <c r="Q158" s="573">
        <f t="shared" si="62"/>
        <v>0.62</v>
      </c>
      <c r="R158" s="531" t="str">
        <f t="shared" si="57"/>
        <v/>
      </c>
      <c r="S158" s="531">
        <f>IF(L158="",0,(((O158*12)*L158)*(IF(I158&gt;8,1+tab!$D$82,1+tab!$D$84))))</f>
        <v>0</v>
      </c>
      <c r="T158" s="532">
        <f t="shared" si="58"/>
        <v>0</v>
      </c>
      <c r="U158" s="533">
        <f t="shared" si="59"/>
        <v>0</v>
      </c>
      <c r="V158" s="534">
        <f t="shared" si="60"/>
        <v>0</v>
      </c>
      <c r="W158" s="535"/>
      <c r="AA158" s="213"/>
      <c r="AJ158" s="213"/>
    </row>
    <row r="159" spans="3:36" ht="12.75" customHeight="1">
      <c r="C159" s="144"/>
      <c r="D159" s="146" t="str">
        <f t="shared" si="51"/>
        <v/>
      </c>
      <c r="E159" s="146" t="str">
        <f t="shared" si="51"/>
        <v/>
      </c>
      <c r="F159" s="146" t="str">
        <f t="shared" si="51"/>
        <v/>
      </c>
      <c r="G159" s="145" t="str">
        <f t="shared" si="61"/>
        <v/>
      </c>
      <c r="H159" s="536"/>
      <c r="I159" s="145" t="str">
        <f t="shared" si="52"/>
        <v/>
      </c>
      <c r="J159" s="526" t="str">
        <f t="shared" si="53"/>
        <v/>
      </c>
      <c r="K159" s="527" t="str">
        <f t="shared" si="54"/>
        <v/>
      </c>
      <c r="L159" s="147" t="str">
        <f t="shared" si="54"/>
        <v/>
      </c>
      <c r="M159" s="528" t="str">
        <f t="shared" si="55"/>
        <v/>
      </c>
      <c r="N159" s="529"/>
      <c r="O159" s="530" t="str">
        <f>IF(I159="","",VLOOKUP(I159,tab!$A$34:$V$76,J159+2,FALSE))</f>
        <v/>
      </c>
      <c r="P159" s="531" t="str">
        <f t="shared" si="56"/>
        <v/>
      </c>
      <c r="Q159" s="573">
        <f t="shared" si="62"/>
        <v>0.62</v>
      </c>
      <c r="R159" s="531" t="str">
        <f t="shared" si="57"/>
        <v/>
      </c>
      <c r="S159" s="531">
        <f>IF(L159="",0,(((O159*12)*L159)*(IF(I159&gt;8,1+tab!$D$82,1+tab!$D$84))))</f>
        <v>0</v>
      </c>
      <c r="T159" s="532">
        <f t="shared" si="58"/>
        <v>0</v>
      </c>
      <c r="U159" s="533">
        <f t="shared" si="59"/>
        <v>0</v>
      </c>
      <c r="V159" s="534">
        <f t="shared" si="60"/>
        <v>0</v>
      </c>
      <c r="W159" s="535"/>
      <c r="AA159" s="213"/>
      <c r="AJ159" s="213"/>
    </row>
    <row r="160" spans="3:36" ht="12.75" customHeight="1">
      <c r="C160" s="144"/>
      <c r="D160" s="146" t="str">
        <f t="shared" si="51"/>
        <v/>
      </c>
      <c r="E160" s="146" t="str">
        <f t="shared" si="51"/>
        <v/>
      </c>
      <c r="F160" s="146" t="str">
        <f t="shared" si="51"/>
        <v/>
      </c>
      <c r="G160" s="145" t="str">
        <f t="shared" si="61"/>
        <v/>
      </c>
      <c r="H160" s="536"/>
      <c r="I160" s="145" t="str">
        <f t="shared" si="52"/>
        <v/>
      </c>
      <c r="J160" s="526" t="str">
        <f t="shared" si="53"/>
        <v/>
      </c>
      <c r="K160" s="527" t="str">
        <f t="shared" si="54"/>
        <v/>
      </c>
      <c r="L160" s="147" t="str">
        <f t="shared" si="54"/>
        <v/>
      </c>
      <c r="M160" s="528" t="str">
        <f t="shared" si="55"/>
        <v/>
      </c>
      <c r="N160" s="529"/>
      <c r="O160" s="530" t="str">
        <f>IF(I160="","",VLOOKUP(I160,tab!$A$34:$V$76,J160+2,FALSE))</f>
        <v/>
      </c>
      <c r="P160" s="531" t="str">
        <f t="shared" si="56"/>
        <v/>
      </c>
      <c r="Q160" s="573">
        <f t="shared" si="62"/>
        <v>0.62</v>
      </c>
      <c r="R160" s="531" t="str">
        <f t="shared" si="57"/>
        <v/>
      </c>
      <c r="S160" s="531">
        <f>IF(L160="",0,(((O160*12)*L160)*(IF(I160&gt;8,1+tab!$D$82,1+tab!$D$84))))</f>
        <v>0</v>
      </c>
      <c r="T160" s="532">
        <f t="shared" si="58"/>
        <v>0</v>
      </c>
      <c r="U160" s="533">
        <f t="shared" si="59"/>
        <v>0</v>
      </c>
      <c r="V160" s="534">
        <f t="shared" si="60"/>
        <v>0</v>
      </c>
      <c r="W160" s="535"/>
      <c r="AA160" s="213"/>
      <c r="AJ160" s="213"/>
    </row>
    <row r="161" spans="3:36" ht="12.75" customHeight="1">
      <c r="C161" s="144"/>
      <c r="D161" s="146" t="str">
        <f t="shared" si="51"/>
        <v/>
      </c>
      <c r="E161" s="146" t="str">
        <f t="shared" si="51"/>
        <v/>
      </c>
      <c r="F161" s="146" t="str">
        <f t="shared" si="51"/>
        <v/>
      </c>
      <c r="G161" s="145" t="str">
        <f t="shared" si="61"/>
        <v/>
      </c>
      <c r="H161" s="536"/>
      <c r="I161" s="145" t="str">
        <f t="shared" si="52"/>
        <v/>
      </c>
      <c r="J161" s="526" t="str">
        <f t="shared" si="53"/>
        <v/>
      </c>
      <c r="K161" s="527" t="str">
        <f t="shared" si="54"/>
        <v/>
      </c>
      <c r="L161" s="147" t="str">
        <f t="shared" si="54"/>
        <v/>
      </c>
      <c r="M161" s="528" t="str">
        <f t="shared" si="55"/>
        <v/>
      </c>
      <c r="N161" s="529"/>
      <c r="O161" s="530" t="str">
        <f>IF(I161="","",VLOOKUP(I161,tab!$A$34:$V$76,J161+2,FALSE))</f>
        <v/>
      </c>
      <c r="P161" s="531" t="str">
        <f t="shared" si="56"/>
        <v/>
      </c>
      <c r="Q161" s="573">
        <f t="shared" si="62"/>
        <v>0.62</v>
      </c>
      <c r="R161" s="531" t="str">
        <f t="shared" si="57"/>
        <v/>
      </c>
      <c r="S161" s="531">
        <f>IF(L161="",0,(((O161*12)*L161)*(IF(I161&gt;8,1+tab!$D$82,1+tab!$D$84))))</f>
        <v>0</v>
      </c>
      <c r="T161" s="532">
        <f t="shared" si="58"/>
        <v>0</v>
      </c>
      <c r="U161" s="533">
        <f t="shared" si="59"/>
        <v>0</v>
      </c>
      <c r="V161" s="534">
        <f t="shared" si="60"/>
        <v>0</v>
      </c>
      <c r="W161" s="535"/>
      <c r="AA161" s="213"/>
      <c r="AJ161" s="213"/>
    </row>
    <row r="162" spans="3:36" ht="12.75" customHeight="1">
      <c r="C162" s="144"/>
      <c r="D162" s="146" t="str">
        <f t="shared" si="51"/>
        <v/>
      </c>
      <c r="E162" s="146" t="str">
        <f t="shared" si="51"/>
        <v/>
      </c>
      <c r="F162" s="146" t="str">
        <f t="shared" si="51"/>
        <v/>
      </c>
      <c r="G162" s="145" t="str">
        <f t="shared" si="61"/>
        <v/>
      </c>
      <c r="H162" s="536"/>
      <c r="I162" s="145" t="str">
        <f t="shared" si="52"/>
        <v/>
      </c>
      <c r="J162" s="526" t="str">
        <f t="shared" si="53"/>
        <v/>
      </c>
      <c r="K162" s="527" t="str">
        <f t="shared" si="54"/>
        <v/>
      </c>
      <c r="L162" s="147" t="str">
        <f t="shared" si="54"/>
        <v/>
      </c>
      <c r="M162" s="528" t="str">
        <f t="shared" si="55"/>
        <v/>
      </c>
      <c r="N162" s="529"/>
      <c r="O162" s="530" t="str">
        <f>IF(I162="","",VLOOKUP(I162,tab!$A$34:$V$76,J162+2,FALSE))</f>
        <v/>
      </c>
      <c r="P162" s="531" t="str">
        <f t="shared" si="56"/>
        <v/>
      </c>
      <c r="Q162" s="573">
        <f t="shared" si="62"/>
        <v>0.62</v>
      </c>
      <c r="R162" s="531" t="str">
        <f t="shared" si="57"/>
        <v/>
      </c>
      <c r="S162" s="531">
        <f>IF(L162="",0,(((O162*12)*L162)*(IF(I162&gt;8,1+tab!$D$82,1+tab!$D$84))))</f>
        <v>0</v>
      </c>
      <c r="T162" s="532">
        <f t="shared" si="58"/>
        <v>0</v>
      </c>
      <c r="U162" s="533">
        <f t="shared" si="59"/>
        <v>0</v>
      </c>
      <c r="V162" s="534">
        <f t="shared" si="60"/>
        <v>0</v>
      </c>
      <c r="W162" s="535"/>
      <c r="AA162" s="213"/>
      <c r="AJ162" s="213"/>
    </row>
    <row r="163" spans="3:36" ht="12.75" customHeight="1">
      <c r="C163" s="144"/>
      <c r="D163" s="146" t="str">
        <f t="shared" si="51"/>
        <v/>
      </c>
      <c r="E163" s="146" t="str">
        <f t="shared" si="51"/>
        <v/>
      </c>
      <c r="F163" s="146" t="str">
        <f t="shared" si="51"/>
        <v/>
      </c>
      <c r="G163" s="145" t="str">
        <f t="shared" si="61"/>
        <v/>
      </c>
      <c r="H163" s="536"/>
      <c r="I163" s="145" t="str">
        <f t="shared" si="52"/>
        <v/>
      </c>
      <c r="J163" s="526" t="str">
        <f t="shared" si="53"/>
        <v/>
      </c>
      <c r="K163" s="527" t="str">
        <f t="shared" si="54"/>
        <v/>
      </c>
      <c r="L163" s="147" t="str">
        <f t="shared" si="54"/>
        <v/>
      </c>
      <c r="M163" s="528" t="str">
        <f t="shared" si="55"/>
        <v/>
      </c>
      <c r="N163" s="529"/>
      <c r="O163" s="530" t="str">
        <f>IF(I163="","",VLOOKUP(I163,tab!$A$34:$V$76,J163+2,FALSE))</f>
        <v/>
      </c>
      <c r="P163" s="531" t="str">
        <f t="shared" si="56"/>
        <v/>
      </c>
      <c r="Q163" s="573">
        <f t="shared" si="62"/>
        <v>0.62</v>
      </c>
      <c r="R163" s="531" t="str">
        <f t="shared" si="57"/>
        <v/>
      </c>
      <c r="S163" s="531">
        <f>IF(L163="",0,(((O163*12)*L163)*(IF(I163&gt;8,1+tab!$D$82,1+tab!$D$84))))</f>
        <v>0</v>
      </c>
      <c r="T163" s="532">
        <f t="shared" si="58"/>
        <v>0</v>
      </c>
      <c r="U163" s="533">
        <f t="shared" si="59"/>
        <v>0</v>
      </c>
      <c r="V163" s="534">
        <f t="shared" si="60"/>
        <v>0</v>
      </c>
      <c r="W163" s="535"/>
      <c r="AA163" s="213"/>
      <c r="AJ163" s="213"/>
    </row>
    <row r="164" spans="3:36">
      <c r="C164" s="144"/>
      <c r="D164" s="414"/>
      <c r="E164" s="414"/>
      <c r="F164" s="414"/>
      <c r="G164" s="537"/>
      <c r="H164" s="537"/>
      <c r="I164" s="537"/>
      <c r="J164" s="538"/>
      <c r="K164" s="539">
        <f>SUM(K144:K163)</f>
        <v>0</v>
      </c>
      <c r="L164" s="539">
        <f>SUM(L144:L163)</f>
        <v>0</v>
      </c>
      <c r="M164" s="539">
        <f>SUM(M144:M163)</f>
        <v>0</v>
      </c>
      <c r="N164" s="529"/>
      <c r="O164" s="540">
        <f t="shared" ref="O164:V164" si="63">SUM(O144:O163)</f>
        <v>0</v>
      </c>
      <c r="P164" s="540">
        <f t="shared" si="63"/>
        <v>0</v>
      </c>
      <c r="Q164" s="574"/>
      <c r="R164" s="540">
        <f t="shared" si="63"/>
        <v>0</v>
      </c>
      <c r="S164" s="540">
        <f t="shared" si="63"/>
        <v>0</v>
      </c>
      <c r="T164" s="540">
        <f t="shared" si="63"/>
        <v>0</v>
      </c>
      <c r="U164" s="541">
        <f t="shared" si="63"/>
        <v>0</v>
      </c>
      <c r="V164" s="423">
        <f t="shared" si="63"/>
        <v>0</v>
      </c>
      <c r="W164" s="542"/>
    </row>
    <row r="165" spans="3:36">
      <c r="C165" s="345"/>
      <c r="D165" s="417"/>
      <c r="E165" s="417"/>
      <c r="F165" s="417"/>
      <c r="G165" s="543"/>
      <c r="H165" s="543"/>
      <c r="I165" s="543"/>
      <c r="J165" s="544"/>
      <c r="K165" s="545"/>
      <c r="L165" s="544"/>
      <c r="M165" s="545"/>
      <c r="N165" s="544"/>
      <c r="O165" s="544"/>
      <c r="P165" s="546"/>
      <c r="Q165" s="575"/>
      <c r="R165" s="546"/>
      <c r="S165" s="546"/>
      <c r="T165" s="546"/>
      <c r="U165" s="547"/>
      <c r="V165" s="553"/>
      <c r="W165" s="548"/>
    </row>
    <row r="183" spans="5:5">
      <c r="E183" s="214" t="s">
        <v>20</v>
      </c>
    </row>
    <row r="184" spans="5:5">
      <c r="E184" s="214" t="s">
        <v>21</v>
      </c>
    </row>
    <row r="185" spans="5:5">
      <c r="E185" s="214" t="s">
        <v>22</v>
      </c>
    </row>
    <row r="186" spans="5:5">
      <c r="E186" s="214" t="s">
        <v>23</v>
      </c>
    </row>
    <row r="187" spans="5:5">
      <c r="E187" s="214" t="s">
        <v>24</v>
      </c>
    </row>
    <row r="188" spans="5:5">
      <c r="E188" s="214" t="s">
        <v>13</v>
      </c>
    </row>
    <row r="189" spans="5:5">
      <c r="E189" s="214" t="s">
        <v>14</v>
      </c>
    </row>
    <row r="190" spans="5:5">
      <c r="E190" s="214" t="s">
        <v>15</v>
      </c>
    </row>
    <row r="191" spans="5:5">
      <c r="E191" s="214" t="s">
        <v>16</v>
      </c>
    </row>
    <row r="192" spans="5:5">
      <c r="E192" s="214" t="s">
        <v>17</v>
      </c>
    </row>
    <row r="193" spans="5:5">
      <c r="E193" s="214" t="s">
        <v>18</v>
      </c>
    </row>
    <row r="194" spans="5:5">
      <c r="E194" s="214" t="s">
        <v>19</v>
      </c>
    </row>
    <row r="195" spans="5:5">
      <c r="E195" s="50" t="s">
        <v>244</v>
      </c>
    </row>
    <row r="196" spans="5:5">
      <c r="E196" s="50" t="s">
        <v>245</v>
      </c>
    </row>
    <row r="197" spans="5:5">
      <c r="E197" s="50" t="s">
        <v>246</v>
      </c>
    </row>
    <row r="198" spans="5:5">
      <c r="E198" s="214" t="s">
        <v>25</v>
      </c>
    </row>
    <row r="199" spans="5:5">
      <c r="E199" s="214" t="s">
        <v>26</v>
      </c>
    </row>
    <row r="200" spans="5:5">
      <c r="E200" s="214" t="s">
        <v>27</v>
      </c>
    </row>
    <row r="201" spans="5:5">
      <c r="E201" s="214" t="s">
        <v>28</v>
      </c>
    </row>
    <row r="202" spans="5:5">
      <c r="E202" s="214" t="s">
        <v>29</v>
      </c>
    </row>
    <row r="203" spans="5:5">
      <c r="E203" s="50" t="s">
        <v>30</v>
      </c>
    </row>
    <row r="204" spans="5:5">
      <c r="E204" s="50" t="s">
        <v>31</v>
      </c>
    </row>
    <row r="205" spans="5:5">
      <c r="E205" s="50" t="s">
        <v>247</v>
      </c>
    </row>
    <row r="206" spans="5:5">
      <c r="E206" s="50" t="s">
        <v>87</v>
      </c>
    </row>
    <row r="207" spans="5:5">
      <c r="E207" s="50" t="s">
        <v>88</v>
      </c>
    </row>
    <row r="208" spans="5:5">
      <c r="E208" s="50" t="s">
        <v>248</v>
      </c>
    </row>
    <row r="209" spans="5:5">
      <c r="E209" s="50" t="s">
        <v>89</v>
      </c>
    </row>
    <row r="210" spans="5:5">
      <c r="E210" s="50">
        <v>1</v>
      </c>
    </row>
    <row r="211" spans="5:5">
      <c r="E211" s="50">
        <v>2</v>
      </c>
    </row>
    <row r="212" spans="5:5">
      <c r="E212" s="50">
        <v>3</v>
      </c>
    </row>
    <row r="213" spans="5:5">
      <c r="E213" s="50">
        <v>4</v>
      </c>
    </row>
    <row r="214" spans="5:5">
      <c r="E214" s="50">
        <v>5</v>
      </c>
    </row>
    <row r="215" spans="5:5">
      <c r="E215" s="50">
        <v>6</v>
      </c>
    </row>
    <row r="216" spans="5:5">
      <c r="E216" s="50">
        <v>7</v>
      </c>
    </row>
    <row r="217" spans="5:5">
      <c r="E217" s="50">
        <v>8</v>
      </c>
    </row>
    <row r="218" spans="5:5">
      <c r="E218" s="50">
        <v>9</v>
      </c>
    </row>
    <row r="219" spans="5:5">
      <c r="E219" s="50">
        <v>10</v>
      </c>
    </row>
    <row r="220" spans="5:5">
      <c r="E220" s="50">
        <v>11</v>
      </c>
    </row>
    <row r="221" spans="5:5">
      <c r="E221" s="50">
        <v>12</v>
      </c>
    </row>
    <row r="222" spans="5:5">
      <c r="E222" s="50">
        <v>13</v>
      </c>
    </row>
    <row r="223" spans="5:5">
      <c r="E223" s="50">
        <v>14</v>
      </c>
    </row>
    <row r="224" spans="5:5">
      <c r="E224" s="50">
        <v>15</v>
      </c>
    </row>
    <row r="225" spans="5:5">
      <c r="E225" s="50">
        <v>16</v>
      </c>
    </row>
  </sheetData>
  <sheetProtection password="DFB1" sheet="1" objects="1" scenarios="1"/>
  <mergeCells count="10">
    <mergeCell ref="D140:M140"/>
    <mergeCell ref="D11:M11"/>
    <mergeCell ref="O11:T11"/>
    <mergeCell ref="D43:M43"/>
    <mergeCell ref="D76:M76"/>
    <mergeCell ref="D108:M108"/>
    <mergeCell ref="O140:T140"/>
    <mergeCell ref="O43:T43"/>
    <mergeCell ref="O76:T76"/>
    <mergeCell ref="O108:T108"/>
  </mergeCells>
  <phoneticPr fontId="4" type="noConversion"/>
  <dataValidations count="3">
    <dataValidation type="list" allowBlank="1" showInputMessage="1" showErrorMessage="1" sqref="I102:I106">
      <formula1>"LIOa,LIOb,J1,J2,J3,J4,J5,J6,1,2,3,4,5,6,7,8,9,10,11,12,13,14,15,LA,LB,LC,LD,LE,ID1,ID2,ID3"</formula1>
    </dataValidation>
    <dataValidation type="list" allowBlank="1" showInputMessage="1" showErrorMessage="1" sqref="I47:I66 I15:I34">
      <formula1>$E$183:$E$225</formula1>
    </dataValidation>
    <dataValidation type="list" allowBlank="1" showInputMessage="1" showErrorMessage="1" sqref="I69:I74 I37:I41">
      <formula1>"LA,LB,LC,LD,LE"</formula1>
    </dataValidation>
  </dataValidations>
  <pageMargins left="0.74803149606299213" right="0.74803149606299213" top="0.98425196850393704" bottom="0.98425196850393704" header="0.51181102362204722" footer="0.51181102362204722"/>
  <pageSetup paperSize="9" scale="50" orientation="landscape" r:id="rId1"/>
  <headerFooter alignWithMargins="0">
    <oddHeader>&amp;L&amp;"Arial,Vet"&amp;F&amp;R&amp;"Arial,Vet"&amp;A</oddHeader>
    <oddFooter>&amp;L&amp;"Arial,Vet"PO-Raad&amp;C&amp;"Arial,Vet"&amp;D&amp;R&amp;"Arial,Vet"pagina &amp;P</oddFooter>
  </headerFooter>
  <rowBreaks count="2" manualBreakCount="2">
    <brk id="69" min="1" max="29" man="1"/>
    <brk id="134" min="1" max="29" man="1"/>
  </rowBreaks>
  <colBreaks count="1" manualBreakCount="1">
    <brk id="24" max="1048575" man="1"/>
  </colBreaks>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1"/>
  <sheetViews>
    <sheetView zoomScale="85" zoomScaleNormal="85" workbookViewId="0">
      <selection activeCell="B2" sqref="B2"/>
    </sheetView>
  </sheetViews>
  <sheetFormatPr defaultColWidth="9.140625" defaultRowHeight="12.75"/>
  <cols>
    <col min="1" max="1" width="3.7109375" style="44" customWidth="1"/>
    <col min="2" max="3" width="2.7109375" style="44" customWidth="1"/>
    <col min="4" max="4" width="45.7109375" style="44" customWidth="1"/>
    <col min="5" max="5" width="2.7109375" style="44" customWidth="1"/>
    <col min="6" max="8" width="14.85546875" style="44" customWidth="1"/>
    <col min="9" max="9" width="14.85546875" style="179" customWidth="1"/>
    <col min="10" max="15" width="14.85546875" style="44" customWidth="1"/>
    <col min="16" max="17" width="2.7109375" style="44" customWidth="1"/>
    <col min="18" max="16384" width="9.140625" style="44"/>
  </cols>
  <sheetData>
    <row r="1" spans="2:17" ht="12.75" customHeight="1"/>
    <row r="2" spans="2:17">
      <c r="B2" s="24"/>
      <c r="C2" s="25"/>
      <c r="D2" s="25"/>
      <c r="E2" s="25"/>
      <c r="F2" s="25"/>
      <c r="G2" s="25"/>
      <c r="H2" s="25"/>
      <c r="I2" s="352"/>
      <c r="J2" s="25"/>
      <c r="K2" s="25"/>
      <c r="L2" s="25"/>
      <c r="M2" s="25"/>
      <c r="N2" s="25"/>
      <c r="O2" s="25"/>
      <c r="P2" s="25"/>
      <c r="Q2" s="27"/>
    </row>
    <row r="3" spans="2:17">
      <c r="B3" s="29"/>
      <c r="C3" s="28"/>
      <c r="D3" s="28"/>
      <c r="E3" s="28"/>
      <c r="F3" s="28"/>
      <c r="G3" s="28"/>
      <c r="H3" s="28"/>
      <c r="I3" s="353"/>
      <c r="J3" s="28"/>
      <c r="K3" s="28"/>
      <c r="L3" s="28"/>
      <c r="M3" s="28"/>
      <c r="N3" s="28"/>
      <c r="O3" s="28"/>
      <c r="P3" s="28"/>
      <c r="Q3" s="33"/>
    </row>
    <row r="4" spans="2:17" s="168" customFormat="1" ht="18.75">
      <c r="B4" s="315"/>
      <c r="C4" s="95" t="s">
        <v>164</v>
      </c>
      <c r="D4" s="95"/>
      <c r="E4" s="164"/>
      <c r="F4" s="164"/>
      <c r="G4" s="164"/>
      <c r="H4" s="316"/>
      <c r="I4" s="316"/>
      <c r="J4" s="316"/>
      <c r="K4" s="164"/>
      <c r="L4" s="164"/>
      <c r="M4" s="164"/>
      <c r="N4" s="164"/>
      <c r="O4" s="164"/>
      <c r="P4" s="164"/>
      <c r="Q4" s="317"/>
    </row>
    <row r="5" spans="2:17" s="169" customFormat="1" ht="18" customHeight="1">
      <c r="B5" s="318"/>
      <c r="C5" s="98"/>
      <c r="D5" s="359"/>
      <c r="E5" s="167"/>
      <c r="F5" s="167"/>
      <c r="G5" s="167"/>
      <c r="H5" s="28"/>
      <c r="I5" s="28"/>
      <c r="J5" s="28"/>
      <c r="K5" s="167"/>
      <c r="L5" s="167"/>
      <c r="M5" s="167"/>
      <c r="N5" s="167"/>
      <c r="O5" s="167"/>
      <c r="P5" s="167"/>
      <c r="Q5" s="220"/>
    </row>
    <row r="6" spans="2:17" s="169" customFormat="1" ht="12" customHeight="1">
      <c r="B6" s="318"/>
      <c r="C6" s="360"/>
      <c r="D6" s="359"/>
      <c r="E6" s="167"/>
      <c r="F6" s="167"/>
      <c r="G6" s="167"/>
      <c r="H6" s="28"/>
      <c r="I6" s="28"/>
      <c r="J6" s="28"/>
      <c r="K6" s="167"/>
      <c r="L6" s="167"/>
      <c r="M6" s="167"/>
      <c r="N6" s="167"/>
      <c r="O6" s="167"/>
      <c r="P6" s="167"/>
      <c r="Q6" s="220"/>
    </row>
    <row r="7" spans="2:17" s="169" customFormat="1" ht="12" customHeight="1">
      <c r="B7" s="318"/>
      <c r="C7" s="360"/>
      <c r="D7" s="321" t="s">
        <v>134</v>
      </c>
      <c r="E7" s="167"/>
      <c r="F7" s="167"/>
      <c r="G7" s="167"/>
      <c r="H7" s="28"/>
      <c r="I7" s="28"/>
      <c r="J7" s="28"/>
      <c r="K7" s="167"/>
      <c r="L7" s="167"/>
      <c r="M7" s="167"/>
      <c r="N7" s="167"/>
      <c r="O7" s="167"/>
      <c r="P7" s="167"/>
      <c r="Q7" s="220"/>
    </row>
    <row r="8" spans="2:17" s="169" customFormat="1" ht="12" customHeight="1">
      <c r="B8" s="318"/>
      <c r="C8" s="360"/>
      <c r="D8" s="124" t="s">
        <v>288</v>
      </c>
      <c r="E8" s="167"/>
      <c r="F8" s="167"/>
      <c r="G8" s="167"/>
      <c r="H8" s="28"/>
      <c r="I8" s="28"/>
      <c r="J8" s="28"/>
      <c r="K8" s="167"/>
      <c r="L8" s="167"/>
      <c r="M8" s="167"/>
      <c r="N8" s="167"/>
      <c r="O8" s="167"/>
      <c r="P8" s="167"/>
      <c r="Q8" s="220"/>
    </row>
    <row r="9" spans="2:17" s="169" customFormat="1" ht="12" customHeight="1">
      <c r="B9" s="318"/>
      <c r="C9" s="360"/>
      <c r="D9" s="124" t="s">
        <v>305</v>
      </c>
      <c r="E9" s="167"/>
      <c r="F9" s="167"/>
      <c r="G9" s="167"/>
      <c r="H9" s="28"/>
      <c r="I9" s="28"/>
      <c r="J9" s="28"/>
      <c r="K9" s="167"/>
      <c r="L9" s="167"/>
      <c r="M9" s="167"/>
      <c r="N9" s="167"/>
      <c r="O9" s="167"/>
      <c r="P9" s="167"/>
      <c r="Q9" s="220"/>
    </row>
    <row r="10" spans="2:17" s="169" customFormat="1" ht="12" customHeight="1">
      <c r="B10" s="318"/>
      <c r="C10" s="43"/>
      <c r="D10" s="354"/>
      <c r="E10" s="167"/>
      <c r="F10" s="167"/>
      <c r="G10" s="167"/>
      <c r="H10" s="28"/>
      <c r="I10" s="28"/>
      <c r="J10" s="28"/>
      <c r="K10" s="167"/>
      <c r="L10" s="167"/>
      <c r="M10" s="167"/>
      <c r="N10" s="167"/>
      <c r="O10" s="167"/>
      <c r="P10" s="167"/>
      <c r="Q10" s="220"/>
    </row>
    <row r="11" spans="2:17" ht="12" customHeight="1">
      <c r="B11" s="355"/>
      <c r="C11" s="43"/>
      <c r="D11" s="356"/>
      <c r="E11" s="28"/>
      <c r="F11" s="28"/>
      <c r="G11" s="357"/>
      <c r="H11" s="28"/>
      <c r="I11" s="28"/>
      <c r="J11" s="28"/>
      <c r="K11" s="28"/>
      <c r="L11" s="28"/>
      <c r="M11" s="28"/>
      <c r="N11" s="28"/>
      <c r="O11" s="28"/>
      <c r="P11" s="28"/>
      <c r="Q11" s="33"/>
    </row>
    <row r="12" spans="2:17" s="173" customFormat="1" ht="12" customHeight="1">
      <c r="B12" s="324"/>
      <c r="C12" s="325"/>
      <c r="D12" s="326"/>
      <c r="E12" s="316"/>
      <c r="F12" s="75">
        <f>tab!D2</f>
        <v>2013</v>
      </c>
      <c r="G12" s="75">
        <f t="shared" ref="G12:O12" si="0">F12+1</f>
        <v>2014</v>
      </c>
      <c r="H12" s="75">
        <f t="shared" si="0"/>
        <v>2015</v>
      </c>
      <c r="I12" s="75">
        <f t="shared" si="0"/>
        <v>2016</v>
      </c>
      <c r="J12" s="75">
        <f t="shared" si="0"/>
        <v>2017</v>
      </c>
      <c r="K12" s="75">
        <f t="shared" si="0"/>
        <v>2018</v>
      </c>
      <c r="L12" s="75">
        <f t="shared" si="0"/>
        <v>2019</v>
      </c>
      <c r="M12" s="75">
        <f t="shared" si="0"/>
        <v>2020</v>
      </c>
      <c r="N12" s="75">
        <f t="shared" si="0"/>
        <v>2021</v>
      </c>
      <c r="O12" s="75">
        <f t="shared" si="0"/>
        <v>2022</v>
      </c>
      <c r="P12" s="316"/>
      <c r="Q12" s="327"/>
    </row>
    <row r="13" spans="2:17" ht="12" customHeight="1">
      <c r="B13" s="355"/>
      <c r="C13" s="320"/>
      <c r="D13" s="323"/>
      <c r="E13" s="113"/>
      <c r="F13" s="113"/>
      <c r="G13" s="113"/>
      <c r="H13" s="113"/>
      <c r="I13" s="113"/>
      <c r="J13" s="113"/>
      <c r="K13" s="113"/>
      <c r="L13" s="113"/>
      <c r="M13" s="113"/>
      <c r="N13" s="113"/>
      <c r="O13" s="113"/>
      <c r="P13" s="113"/>
      <c r="Q13" s="33"/>
    </row>
    <row r="14" spans="2:17">
      <c r="B14" s="29"/>
      <c r="C14" s="328"/>
      <c r="D14" s="132"/>
      <c r="E14" s="329"/>
      <c r="F14" s="137"/>
      <c r="G14" s="330"/>
      <c r="H14" s="330"/>
      <c r="I14" s="330"/>
      <c r="J14" s="330"/>
      <c r="K14" s="331"/>
      <c r="L14" s="331"/>
      <c r="M14" s="331"/>
      <c r="N14" s="331"/>
      <c r="O14" s="331"/>
      <c r="P14" s="332"/>
      <c r="Q14" s="33"/>
    </row>
    <row r="15" spans="2:17">
      <c r="B15" s="29"/>
      <c r="C15" s="333" t="s">
        <v>80</v>
      </c>
      <c r="D15" s="334" t="s">
        <v>135</v>
      </c>
      <c r="E15" s="335"/>
      <c r="F15" s="336">
        <v>0</v>
      </c>
      <c r="G15" s="337">
        <f>F18</f>
        <v>0</v>
      </c>
      <c r="H15" s="337">
        <f t="shared" ref="H15:O15" si="1">G18</f>
        <v>0</v>
      </c>
      <c r="I15" s="337">
        <f t="shared" si="1"/>
        <v>0</v>
      </c>
      <c r="J15" s="337">
        <f t="shared" si="1"/>
        <v>0</v>
      </c>
      <c r="K15" s="337">
        <f t="shared" si="1"/>
        <v>0</v>
      </c>
      <c r="L15" s="337">
        <f t="shared" si="1"/>
        <v>0</v>
      </c>
      <c r="M15" s="337">
        <f t="shared" si="1"/>
        <v>0</v>
      </c>
      <c r="N15" s="337">
        <f t="shared" si="1"/>
        <v>0</v>
      </c>
      <c r="O15" s="337">
        <f t="shared" si="1"/>
        <v>0</v>
      </c>
      <c r="P15" s="149"/>
      <c r="Q15" s="33"/>
    </row>
    <row r="16" spans="2:17">
      <c r="B16" s="29"/>
      <c r="C16" s="333"/>
      <c r="D16" s="334" t="s">
        <v>171</v>
      </c>
      <c r="E16" s="338"/>
      <c r="F16" s="336">
        <v>0</v>
      </c>
      <c r="G16" s="339">
        <v>0</v>
      </c>
      <c r="H16" s="339">
        <v>0</v>
      </c>
      <c r="I16" s="339">
        <v>0</v>
      </c>
      <c r="J16" s="339">
        <v>0</v>
      </c>
      <c r="K16" s="339">
        <v>0</v>
      </c>
      <c r="L16" s="339">
        <v>0</v>
      </c>
      <c r="M16" s="339">
        <v>0</v>
      </c>
      <c r="N16" s="339">
        <v>0</v>
      </c>
      <c r="O16" s="339">
        <v>0</v>
      </c>
      <c r="P16" s="149"/>
      <c r="Q16" s="33"/>
    </row>
    <row r="17" spans="2:17">
      <c r="B17" s="29"/>
      <c r="C17" s="333" t="s">
        <v>81</v>
      </c>
      <c r="D17" s="334" t="s">
        <v>136</v>
      </c>
      <c r="E17" s="335"/>
      <c r="F17" s="336">
        <v>0</v>
      </c>
      <c r="G17" s="339">
        <v>0</v>
      </c>
      <c r="H17" s="339">
        <v>0</v>
      </c>
      <c r="I17" s="339">
        <v>0</v>
      </c>
      <c r="J17" s="339">
        <v>0</v>
      </c>
      <c r="K17" s="339">
        <v>0</v>
      </c>
      <c r="L17" s="339">
        <v>0</v>
      </c>
      <c r="M17" s="339">
        <v>0</v>
      </c>
      <c r="N17" s="339">
        <v>0</v>
      </c>
      <c r="O17" s="339">
        <v>0</v>
      </c>
      <c r="P17" s="149"/>
      <c r="Q17" s="33"/>
    </row>
    <row r="18" spans="2:17">
      <c r="B18" s="29"/>
      <c r="C18" s="340" t="s">
        <v>82</v>
      </c>
      <c r="D18" s="341" t="s">
        <v>82</v>
      </c>
      <c r="E18" s="338"/>
      <c r="F18" s="342">
        <f t="shared" ref="F18:O18" si="2">SUM(F15:F16)-F17</f>
        <v>0</v>
      </c>
      <c r="G18" s="343">
        <f t="shared" si="2"/>
        <v>0</v>
      </c>
      <c r="H18" s="343">
        <f t="shared" si="2"/>
        <v>0</v>
      </c>
      <c r="I18" s="343">
        <f t="shared" si="2"/>
        <v>0</v>
      </c>
      <c r="J18" s="343">
        <f t="shared" si="2"/>
        <v>0</v>
      </c>
      <c r="K18" s="343">
        <f t="shared" si="2"/>
        <v>0</v>
      </c>
      <c r="L18" s="343">
        <f t="shared" si="2"/>
        <v>0</v>
      </c>
      <c r="M18" s="343">
        <f t="shared" si="2"/>
        <v>0</v>
      </c>
      <c r="N18" s="343">
        <f t="shared" si="2"/>
        <v>0</v>
      </c>
      <c r="O18" s="343">
        <f t="shared" si="2"/>
        <v>0</v>
      </c>
      <c r="P18" s="149"/>
      <c r="Q18" s="33"/>
    </row>
    <row r="19" spans="2:17">
      <c r="B19" s="29"/>
      <c r="C19" s="344"/>
      <c r="D19" s="329"/>
      <c r="E19" s="329"/>
      <c r="F19" s="345"/>
      <c r="G19" s="346"/>
      <c r="H19" s="347"/>
      <c r="I19" s="346"/>
      <c r="J19" s="346"/>
      <c r="K19" s="346"/>
      <c r="L19" s="346"/>
      <c r="M19" s="346"/>
      <c r="N19" s="346"/>
      <c r="O19" s="346"/>
      <c r="P19" s="348"/>
      <c r="Q19" s="33"/>
    </row>
    <row r="20" spans="2:17" ht="12.75" customHeight="1">
      <c r="B20" s="355"/>
      <c r="C20" s="320"/>
      <c r="D20" s="323"/>
      <c r="E20" s="113"/>
      <c r="F20" s="113"/>
      <c r="G20" s="113"/>
      <c r="H20" s="314"/>
      <c r="I20" s="113"/>
      <c r="J20" s="113"/>
      <c r="K20" s="113"/>
      <c r="L20" s="113"/>
      <c r="M20" s="113"/>
      <c r="N20" s="113"/>
      <c r="O20" s="113"/>
      <c r="P20" s="113"/>
      <c r="Q20" s="33"/>
    </row>
    <row r="21" spans="2:17" ht="12.75" customHeight="1">
      <c r="B21" s="355"/>
      <c r="C21" s="320"/>
      <c r="D21" s="323"/>
      <c r="E21" s="113"/>
      <c r="F21" s="113"/>
      <c r="G21" s="113"/>
      <c r="H21" s="314"/>
      <c r="I21" s="113"/>
      <c r="J21" s="113"/>
      <c r="K21" s="113"/>
      <c r="L21" s="113"/>
      <c r="M21" s="113"/>
      <c r="N21" s="113"/>
      <c r="O21" s="113"/>
      <c r="P21" s="113"/>
      <c r="Q21" s="33"/>
    </row>
    <row r="22" spans="2:17" s="173" customFormat="1" ht="12.75" customHeight="1">
      <c r="B22" s="349"/>
      <c r="C22" s="325"/>
      <c r="D22" s="326"/>
      <c r="E22" s="316"/>
      <c r="F22" s="75">
        <f>O12+1</f>
        <v>2023</v>
      </c>
      <c r="G22" s="75">
        <f t="shared" ref="G22:O22" si="3">F22+1</f>
        <v>2024</v>
      </c>
      <c r="H22" s="75">
        <f t="shared" si="3"/>
        <v>2025</v>
      </c>
      <c r="I22" s="75">
        <f t="shared" si="3"/>
        <v>2026</v>
      </c>
      <c r="J22" s="75">
        <f t="shared" si="3"/>
        <v>2027</v>
      </c>
      <c r="K22" s="75">
        <f t="shared" si="3"/>
        <v>2028</v>
      </c>
      <c r="L22" s="75">
        <f t="shared" si="3"/>
        <v>2029</v>
      </c>
      <c r="M22" s="75">
        <f t="shared" si="3"/>
        <v>2030</v>
      </c>
      <c r="N22" s="75">
        <f t="shared" si="3"/>
        <v>2031</v>
      </c>
      <c r="O22" s="75">
        <f t="shared" si="3"/>
        <v>2032</v>
      </c>
      <c r="P22" s="350"/>
      <c r="Q22" s="327"/>
    </row>
    <row r="23" spans="2:17" ht="12.75" customHeight="1">
      <c r="B23" s="355"/>
      <c r="C23" s="320"/>
      <c r="D23" s="323"/>
      <c r="E23" s="113"/>
      <c r="F23" s="113"/>
      <c r="G23" s="113"/>
      <c r="H23" s="113"/>
      <c r="I23" s="113"/>
      <c r="J23" s="113"/>
      <c r="K23" s="113"/>
      <c r="L23" s="113"/>
      <c r="M23" s="113"/>
      <c r="N23" s="113"/>
      <c r="O23" s="113"/>
      <c r="P23" s="113"/>
      <c r="Q23" s="33"/>
    </row>
    <row r="24" spans="2:17" ht="12.75" customHeight="1">
      <c r="B24" s="355"/>
      <c r="C24" s="328"/>
      <c r="D24" s="132"/>
      <c r="E24" s="329"/>
      <c r="F24" s="137"/>
      <c r="G24" s="330"/>
      <c r="H24" s="330"/>
      <c r="I24" s="330"/>
      <c r="J24" s="330"/>
      <c r="K24" s="330"/>
      <c r="L24" s="330"/>
      <c r="M24" s="330"/>
      <c r="N24" s="330"/>
      <c r="O24" s="330"/>
      <c r="P24" s="332"/>
      <c r="Q24" s="33"/>
    </row>
    <row r="25" spans="2:17" ht="12.75" customHeight="1">
      <c r="B25" s="355"/>
      <c r="C25" s="333" t="s">
        <v>80</v>
      </c>
      <c r="D25" s="334" t="s">
        <v>135</v>
      </c>
      <c r="E25" s="335"/>
      <c r="F25" s="351">
        <f>O18</f>
        <v>0</v>
      </c>
      <c r="G25" s="337">
        <f t="shared" ref="G25:O25" si="4">F28</f>
        <v>0</v>
      </c>
      <c r="H25" s="337">
        <f t="shared" si="4"/>
        <v>0</v>
      </c>
      <c r="I25" s="337">
        <f t="shared" si="4"/>
        <v>0</v>
      </c>
      <c r="J25" s="337">
        <f t="shared" si="4"/>
        <v>0</v>
      </c>
      <c r="K25" s="337">
        <f t="shared" si="4"/>
        <v>0</v>
      </c>
      <c r="L25" s="337">
        <f t="shared" si="4"/>
        <v>0</v>
      </c>
      <c r="M25" s="337">
        <f t="shared" si="4"/>
        <v>0</v>
      </c>
      <c r="N25" s="337">
        <f t="shared" si="4"/>
        <v>0</v>
      </c>
      <c r="O25" s="337">
        <f t="shared" si="4"/>
        <v>0</v>
      </c>
      <c r="P25" s="149"/>
      <c r="Q25" s="33"/>
    </row>
    <row r="26" spans="2:17" ht="12.75" customHeight="1">
      <c r="B26" s="355"/>
      <c r="C26" s="333"/>
      <c r="D26" s="334" t="s">
        <v>171</v>
      </c>
      <c r="E26" s="338"/>
      <c r="F26" s="336">
        <v>0</v>
      </c>
      <c r="G26" s="339">
        <v>0</v>
      </c>
      <c r="H26" s="339">
        <v>0</v>
      </c>
      <c r="I26" s="339">
        <v>0</v>
      </c>
      <c r="J26" s="339">
        <v>0</v>
      </c>
      <c r="K26" s="339">
        <v>0</v>
      </c>
      <c r="L26" s="339">
        <v>0</v>
      </c>
      <c r="M26" s="339">
        <v>0</v>
      </c>
      <c r="N26" s="339">
        <v>0</v>
      </c>
      <c r="O26" s="339">
        <v>0</v>
      </c>
      <c r="P26" s="149"/>
      <c r="Q26" s="33"/>
    </row>
    <row r="27" spans="2:17" ht="12.75" customHeight="1">
      <c r="B27" s="355"/>
      <c r="C27" s="333" t="s">
        <v>81</v>
      </c>
      <c r="D27" s="334" t="s">
        <v>136</v>
      </c>
      <c r="E27" s="335"/>
      <c r="F27" s="336">
        <v>0</v>
      </c>
      <c r="G27" s="339">
        <v>0</v>
      </c>
      <c r="H27" s="339">
        <v>0</v>
      </c>
      <c r="I27" s="339">
        <v>0</v>
      </c>
      <c r="J27" s="339">
        <v>0</v>
      </c>
      <c r="K27" s="339">
        <v>0</v>
      </c>
      <c r="L27" s="339">
        <v>0</v>
      </c>
      <c r="M27" s="339">
        <v>0</v>
      </c>
      <c r="N27" s="339">
        <v>0</v>
      </c>
      <c r="O27" s="339">
        <v>0</v>
      </c>
      <c r="P27" s="149"/>
      <c r="Q27" s="33"/>
    </row>
    <row r="28" spans="2:17" ht="12.75" customHeight="1">
      <c r="B28" s="355"/>
      <c r="C28" s="340" t="s">
        <v>82</v>
      </c>
      <c r="D28" s="341" t="s">
        <v>82</v>
      </c>
      <c r="E28" s="338"/>
      <c r="F28" s="342">
        <f t="shared" ref="F28:O28" si="5">SUM(F25:F26)-F27</f>
        <v>0</v>
      </c>
      <c r="G28" s="343">
        <f t="shared" si="5"/>
        <v>0</v>
      </c>
      <c r="H28" s="343">
        <f t="shared" si="5"/>
        <v>0</v>
      </c>
      <c r="I28" s="343">
        <f t="shared" si="5"/>
        <v>0</v>
      </c>
      <c r="J28" s="343">
        <f t="shared" si="5"/>
        <v>0</v>
      </c>
      <c r="K28" s="343">
        <f t="shared" si="5"/>
        <v>0</v>
      </c>
      <c r="L28" s="343">
        <f t="shared" si="5"/>
        <v>0</v>
      </c>
      <c r="M28" s="343">
        <f t="shared" si="5"/>
        <v>0</v>
      </c>
      <c r="N28" s="343">
        <f t="shared" si="5"/>
        <v>0</v>
      </c>
      <c r="O28" s="343">
        <f t="shared" si="5"/>
        <v>0</v>
      </c>
      <c r="P28" s="149"/>
      <c r="Q28" s="33"/>
    </row>
    <row r="29" spans="2:17" ht="12.75" customHeight="1">
      <c r="B29" s="355"/>
      <c r="C29" s="344"/>
      <c r="D29" s="329"/>
      <c r="E29" s="329"/>
      <c r="F29" s="345"/>
      <c r="G29" s="346"/>
      <c r="H29" s="346"/>
      <c r="I29" s="346"/>
      <c r="J29" s="346"/>
      <c r="K29" s="346"/>
      <c r="L29" s="346"/>
      <c r="M29" s="346"/>
      <c r="N29" s="346"/>
      <c r="O29" s="346"/>
      <c r="P29" s="348"/>
      <c r="Q29" s="33"/>
    </row>
    <row r="30" spans="2:17" ht="12.75" customHeight="1">
      <c r="B30" s="355"/>
      <c r="C30" s="43"/>
      <c r="D30" s="356"/>
      <c r="E30" s="28"/>
      <c r="F30" s="28"/>
      <c r="G30" s="28"/>
      <c r="H30" s="28"/>
      <c r="I30" s="28"/>
      <c r="J30" s="28"/>
      <c r="K30" s="28"/>
      <c r="L30" s="28"/>
      <c r="M30" s="28"/>
      <c r="N30" s="28"/>
      <c r="O30" s="28"/>
      <c r="P30" s="28"/>
      <c r="Q30" s="33"/>
    </row>
    <row r="31" spans="2:17" s="181" customFormat="1" ht="12" customHeight="1" collapsed="1">
      <c r="B31" s="39"/>
      <c r="C31" s="40"/>
      <c r="D31" s="40"/>
      <c r="E31" s="40"/>
      <c r="F31" s="40"/>
      <c r="G31" s="40"/>
      <c r="H31" s="40"/>
      <c r="I31" s="40"/>
      <c r="J31" s="40"/>
      <c r="K31" s="40"/>
      <c r="L31" s="40"/>
      <c r="M31" s="40"/>
      <c r="N31" s="40"/>
      <c r="O31" s="40"/>
      <c r="P31" s="234" t="s">
        <v>304</v>
      </c>
      <c r="Q31" s="42"/>
    </row>
  </sheetData>
  <sheetProtection password="DFB1" sheet="1" objects="1" scenarios="1"/>
  <phoneticPr fontId="0" type="noConversion"/>
  <pageMargins left="0.74803149606299213" right="0.74803149606299213" top="0.98425196850393704" bottom="0.98425196850393704" header="0.51181102362204722" footer="0.51181102362204722"/>
  <pageSetup paperSize="9" scale="60" orientation="landscape" r:id="rId1"/>
  <headerFooter alignWithMargins="0">
    <oddHeader>&amp;L&amp;"Arial,Vet"&amp;F&amp;R&amp;"Arial,Vet"&amp;A</oddHeader>
    <oddFooter>&amp;L&amp;"Arial,Vet"PO-Raad&amp;C&amp;"Arial,Vet"&amp;D&amp;R&amp;"Arial,Vet"pagina &amp;P</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179"/>
  <sheetViews>
    <sheetView zoomScale="85" zoomScaleNormal="85" workbookViewId="0">
      <pane ySplit="13" topLeftCell="A14" activePane="bottomLeft" state="frozen"/>
      <selection activeCell="B2" sqref="B2"/>
      <selection pane="bottomLeft" activeCell="B2" sqref="B2"/>
    </sheetView>
  </sheetViews>
  <sheetFormatPr defaultColWidth="9.140625" defaultRowHeight="12.75"/>
  <cols>
    <col min="1" max="1" width="3.7109375" style="44" customWidth="1"/>
    <col min="2" max="3" width="2.7109375" style="44" customWidth="1"/>
    <col min="4" max="4" width="25.7109375" style="44" customWidth="1"/>
    <col min="5" max="5" width="35.7109375" style="44" customWidth="1"/>
    <col min="6" max="8" width="12.7109375" style="44" customWidth="1"/>
    <col min="9" max="9" width="0.85546875" style="44" customWidth="1"/>
    <col min="10" max="10" width="11.7109375" style="44" hidden="1" customWidth="1"/>
    <col min="11" max="12" width="12.7109375" style="44" customWidth="1"/>
    <col min="13" max="13" width="14.85546875" style="44" customWidth="1"/>
    <col min="14" max="14" width="0.85546875" style="44" customWidth="1"/>
    <col min="15" max="19" width="12.7109375" style="44" customWidth="1"/>
    <col min="20" max="20" width="0.85546875" style="44" customWidth="1"/>
    <col min="21" max="25" width="12.7109375" style="44" customWidth="1"/>
    <col min="26" max="27" width="2.7109375" style="44" customWidth="1"/>
    <col min="28" max="16384" width="9.140625" style="44"/>
  </cols>
  <sheetData>
    <row r="2" spans="2:38">
      <c r="B2" s="24"/>
      <c r="C2" s="25"/>
      <c r="D2" s="25"/>
      <c r="E2" s="25"/>
      <c r="F2" s="25"/>
      <c r="G2" s="25"/>
      <c r="H2" s="25"/>
      <c r="I2" s="25"/>
      <c r="J2" s="25"/>
      <c r="K2" s="25"/>
      <c r="L2" s="25"/>
      <c r="M2" s="25"/>
      <c r="N2" s="25"/>
      <c r="O2" s="25"/>
      <c r="P2" s="25"/>
      <c r="Q2" s="25"/>
      <c r="R2" s="25"/>
      <c r="S2" s="25"/>
      <c r="T2" s="25"/>
      <c r="U2" s="25"/>
      <c r="V2" s="25"/>
      <c r="W2" s="25"/>
      <c r="X2" s="25"/>
      <c r="Y2" s="25"/>
      <c r="Z2" s="25"/>
      <c r="AA2" s="27"/>
    </row>
    <row r="3" spans="2:38">
      <c r="B3" s="29"/>
      <c r="C3" s="28"/>
      <c r="D3" s="28"/>
      <c r="E3" s="28"/>
      <c r="F3" s="28"/>
      <c r="G3" s="28"/>
      <c r="H3" s="28"/>
      <c r="I3" s="28"/>
      <c r="J3" s="28"/>
      <c r="K3" s="28"/>
      <c r="L3" s="28"/>
      <c r="M3" s="28"/>
      <c r="N3" s="28"/>
      <c r="O3" s="28"/>
      <c r="P3" s="28"/>
      <c r="Q3" s="28"/>
      <c r="R3" s="28"/>
      <c r="S3" s="28"/>
      <c r="T3" s="28"/>
      <c r="U3" s="28"/>
      <c r="V3" s="28"/>
      <c r="W3" s="28"/>
      <c r="X3" s="28"/>
      <c r="Y3" s="28"/>
      <c r="Z3" s="28"/>
      <c r="AA3" s="33"/>
    </row>
    <row r="4" spans="2:38" s="591" customFormat="1" ht="18" customHeight="1">
      <c r="B4" s="395"/>
      <c r="C4" s="95" t="s">
        <v>90</v>
      </c>
      <c r="D4" s="95"/>
      <c r="E4" s="95"/>
      <c r="F4" s="95"/>
      <c r="G4" s="95"/>
      <c r="H4" s="95"/>
      <c r="I4" s="95"/>
      <c r="J4" s="95"/>
      <c r="K4" s="95"/>
      <c r="L4" s="95"/>
      <c r="M4" s="95"/>
      <c r="N4" s="95"/>
      <c r="O4" s="95"/>
      <c r="P4" s="95"/>
      <c r="Q4" s="95"/>
      <c r="R4" s="95"/>
      <c r="S4" s="95"/>
      <c r="T4" s="95"/>
      <c r="U4" s="95"/>
      <c r="V4" s="95"/>
      <c r="W4" s="95"/>
      <c r="X4" s="95"/>
      <c r="Y4" s="95"/>
      <c r="Z4" s="95"/>
      <c r="AA4" s="706"/>
    </row>
    <row r="5" spans="2:38" s="594" customFormat="1" ht="16.5" customHeight="1">
      <c r="B5" s="707"/>
      <c r="C5" s="105" t="s">
        <v>349</v>
      </c>
      <c r="D5" s="595"/>
      <c r="E5" s="595"/>
      <c r="F5" s="595"/>
      <c r="G5" s="595"/>
      <c r="H5" s="595"/>
      <c r="I5" s="595"/>
      <c r="J5" s="595"/>
      <c r="K5" s="595"/>
      <c r="L5" s="595"/>
      <c r="M5" s="595"/>
      <c r="N5" s="595"/>
      <c r="O5" s="595"/>
      <c r="P5" s="595"/>
      <c r="Q5" s="595"/>
      <c r="R5" s="595"/>
      <c r="S5" s="595"/>
      <c r="T5" s="595"/>
      <c r="U5" s="595"/>
      <c r="V5" s="595"/>
      <c r="W5" s="595"/>
      <c r="X5" s="595"/>
      <c r="Y5" s="595"/>
      <c r="Z5" s="595"/>
      <c r="AA5" s="708"/>
    </row>
    <row r="6" spans="2:38" s="178" customFormat="1" ht="12.75" customHeight="1">
      <c r="B6" s="318"/>
      <c r="C6" s="579"/>
      <c r="D6" s="579"/>
      <c r="E6" s="579"/>
      <c r="F6" s="579"/>
      <c r="G6" s="579"/>
      <c r="H6" s="579"/>
      <c r="I6" s="579"/>
      <c r="J6" s="579"/>
      <c r="K6" s="579"/>
      <c r="L6" s="579"/>
      <c r="M6" s="579"/>
      <c r="N6" s="579"/>
      <c r="O6" s="579"/>
      <c r="P6" s="579"/>
      <c r="Q6" s="579"/>
      <c r="R6" s="579"/>
      <c r="S6" s="579"/>
      <c r="T6" s="579"/>
      <c r="U6" s="579"/>
      <c r="V6" s="579"/>
      <c r="W6" s="579"/>
      <c r="X6" s="579"/>
      <c r="Y6" s="579"/>
      <c r="Z6" s="579"/>
      <c r="AA6" s="709"/>
    </row>
    <row r="7" spans="2:38" s="178" customFormat="1" ht="12.75" customHeight="1">
      <c r="B7" s="318"/>
      <c r="C7" s="579"/>
      <c r="D7" s="579"/>
      <c r="E7" s="579"/>
      <c r="F7" s="579"/>
      <c r="G7" s="579"/>
      <c r="H7" s="579"/>
      <c r="I7" s="579"/>
      <c r="J7" s="579"/>
      <c r="K7" s="579"/>
      <c r="L7" s="579"/>
      <c r="M7" s="579"/>
      <c r="N7" s="579"/>
      <c r="O7" s="579"/>
      <c r="P7" s="579"/>
      <c r="Q7" s="579"/>
      <c r="R7" s="579"/>
      <c r="S7" s="579"/>
      <c r="T7" s="579"/>
      <c r="U7" s="579"/>
      <c r="V7" s="579"/>
      <c r="W7" s="579"/>
      <c r="X7" s="579"/>
      <c r="Y7" s="579"/>
      <c r="Z7" s="579"/>
      <c r="AA7" s="709"/>
    </row>
    <row r="8" spans="2:38" s="507" customFormat="1">
      <c r="B8" s="710"/>
      <c r="C8" s="123"/>
      <c r="D8" s="123" t="s">
        <v>69</v>
      </c>
      <c r="E8" s="123" t="s">
        <v>70</v>
      </c>
      <c r="F8" s="123" t="s">
        <v>65</v>
      </c>
      <c r="G8" s="123" t="s">
        <v>71</v>
      </c>
      <c r="H8" s="123" t="s">
        <v>72</v>
      </c>
      <c r="I8" s="123"/>
      <c r="J8" s="123" t="s">
        <v>73</v>
      </c>
      <c r="K8" s="123" t="s">
        <v>74</v>
      </c>
      <c r="L8" s="596" t="s">
        <v>66</v>
      </c>
      <c r="M8" s="123" t="s">
        <v>75</v>
      </c>
      <c r="N8" s="123"/>
      <c r="O8" s="123">
        <f>M9</f>
        <v>2013</v>
      </c>
      <c r="P8" s="597">
        <f>O8+1</f>
        <v>2014</v>
      </c>
      <c r="Q8" s="597">
        <f>O8+2</f>
        <v>2015</v>
      </c>
      <c r="R8" s="598">
        <f>O8+3</f>
        <v>2016</v>
      </c>
      <c r="S8" s="598">
        <f>P8+3</f>
        <v>2017</v>
      </c>
      <c r="T8" s="123"/>
      <c r="U8" s="123">
        <f>O8</f>
        <v>2013</v>
      </c>
      <c r="V8" s="123">
        <f>P8</f>
        <v>2014</v>
      </c>
      <c r="W8" s="123">
        <f>Q8</f>
        <v>2015</v>
      </c>
      <c r="X8" s="123">
        <f>R8</f>
        <v>2016</v>
      </c>
      <c r="Y8" s="123">
        <f>S8</f>
        <v>2017</v>
      </c>
      <c r="Z8" s="589"/>
      <c r="AA8" s="711"/>
      <c r="AB8" s="590"/>
      <c r="AC8" s="590"/>
      <c r="AD8" s="590"/>
      <c r="AE8" s="590"/>
      <c r="AF8" s="590"/>
      <c r="AG8" s="590"/>
      <c r="AH8" s="590"/>
      <c r="AI8" s="590"/>
      <c r="AJ8" s="590"/>
      <c r="AK8" s="590"/>
      <c r="AL8" s="590"/>
    </row>
    <row r="9" spans="2:38" s="507" customFormat="1">
      <c r="B9" s="710"/>
      <c r="C9" s="123"/>
      <c r="D9" s="123"/>
      <c r="E9" s="123"/>
      <c r="F9" s="123" t="s">
        <v>67</v>
      </c>
      <c r="G9" s="123"/>
      <c r="H9" s="123" t="s">
        <v>76</v>
      </c>
      <c r="I9" s="123"/>
      <c r="J9" s="123"/>
      <c r="K9" s="123" t="s">
        <v>68</v>
      </c>
      <c r="L9" s="596" t="s">
        <v>74</v>
      </c>
      <c r="M9" s="596">
        <f>tab!D2</f>
        <v>2013</v>
      </c>
      <c r="N9" s="123"/>
      <c r="O9" s="123" t="s">
        <v>74</v>
      </c>
      <c r="P9" s="123" t="s">
        <v>74</v>
      </c>
      <c r="Q9" s="123" t="s">
        <v>74</v>
      </c>
      <c r="R9" s="123" t="s">
        <v>74</v>
      </c>
      <c r="S9" s="123" t="s">
        <v>74</v>
      </c>
      <c r="T9" s="123"/>
      <c r="U9" s="123" t="s">
        <v>77</v>
      </c>
      <c r="V9" s="123" t="s">
        <v>77</v>
      </c>
      <c r="W9" s="123" t="s">
        <v>77</v>
      </c>
      <c r="X9" s="123" t="s">
        <v>77</v>
      </c>
      <c r="Y9" s="123" t="s">
        <v>77</v>
      </c>
      <c r="Z9" s="589"/>
      <c r="AA9" s="711"/>
      <c r="AB9" s="590"/>
      <c r="AC9" s="590"/>
      <c r="AD9" s="590"/>
      <c r="AE9" s="590"/>
      <c r="AF9" s="590"/>
      <c r="AG9" s="590"/>
      <c r="AH9" s="590"/>
      <c r="AI9" s="590"/>
      <c r="AJ9" s="590"/>
      <c r="AK9" s="590"/>
      <c r="AL9" s="590"/>
    </row>
    <row r="10" spans="2:38" s="180" customFormat="1">
      <c r="B10" s="712"/>
      <c r="C10" s="581"/>
      <c r="D10" s="581"/>
      <c r="E10" s="581"/>
      <c r="F10" s="581"/>
      <c r="G10" s="581"/>
      <c r="H10" s="581"/>
      <c r="I10" s="581"/>
      <c r="J10" s="581"/>
      <c r="K10" s="581"/>
      <c r="L10" s="582"/>
      <c r="M10" s="582"/>
      <c r="N10" s="581"/>
      <c r="O10" s="581"/>
      <c r="P10" s="581"/>
      <c r="Q10" s="581"/>
      <c r="R10" s="581"/>
      <c r="S10" s="581"/>
      <c r="T10" s="581"/>
      <c r="U10" s="37"/>
      <c r="V10" s="37"/>
      <c r="W10" s="37"/>
      <c r="X10" s="37"/>
      <c r="Y10" s="37"/>
      <c r="Z10" s="37"/>
      <c r="AA10" s="713"/>
      <c r="AB10" s="52"/>
      <c r="AC10" s="52"/>
      <c r="AD10" s="52"/>
      <c r="AE10" s="52"/>
      <c r="AF10" s="52"/>
      <c r="AG10" s="52"/>
      <c r="AH10" s="52"/>
      <c r="AI10" s="52"/>
      <c r="AJ10" s="52"/>
      <c r="AK10" s="52"/>
      <c r="AL10" s="52"/>
    </row>
    <row r="11" spans="2:38" s="180" customFormat="1">
      <c r="B11" s="712"/>
      <c r="C11" s="583"/>
      <c r="D11" s="284"/>
      <c r="E11" s="284"/>
      <c r="F11" s="284"/>
      <c r="G11" s="284"/>
      <c r="H11" s="284"/>
      <c r="I11" s="284"/>
      <c r="J11" s="284"/>
      <c r="K11" s="284"/>
      <c r="L11" s="584"/>
      <c r="M11" s="584"/>
      <c r="N11" s="284"/>
      <c r="O11" s="284"/>
      <c r="P11" s="284"/>
      <c r="Q11" s="284"/>
      <c r="R11" s="284"/>
      <c r="S11" s="284"/>
      <c r="T11" s="284"/>
      <c r="U11" s="585"/>
      <c r="V11" s="585"/>
      <c r="W11" s="585"/>
      <c r="X11" s="585"/>
      <c r="Y11" s="585"/>
      <c r="Z11" s="57"/>
      <c r="AA11" s="713"/>
      <c r="AB11" s="52"/>
      <c r="AC11" s="52"/>
      <c r="AD11" s="52"/>
      <c r="AE11" s="52"/>
      <c r="AF11" s="52"/>
      <c r="AG11" s="52"/>
      <c r="AH11" s="52"/>
      <c r="AI11" s="52"/>
      <c r="AJ11" s="52"/>
      <c r="AK11" s="52"/>
      <c r="AL11" s="52"/>
    </row>
    <row r="12" spans="2:38">
      <c r="B12" s="29"/>
      <c r="C12" s="58"/>
      <c r="D12" s="61"/>
      <c r="E12" s="61"/>
      <c r="F12" s="61"/>
      <c r="G12" s="61"/>
      <c r="H12" s="61"/>
      <c r="I12" s="61"/>
      <c r="J12" s="61"/>
      <c r="K12" s="61"/>
      <c r="L12" s="61"/>
      <c r="M12" s="429">
        <f>SUM(M14:M179)</f>
        <v>0</v>
      </c>
      <c r="N12" s="61"/>
      <c r="O12" s="429">
        <f>SUM(O14:O179)</f>
        <v>0</v>
      </c>
      <c r="P12" s="429">
        <f>SUM(P14:P179)</f>
        <v>0</v>
      </c>
      <c r="Q12" s="429">
        <f>SUM(Q14:Q179)</f>
        <v>0</v>
      </c>
      <c r="R12" s="429">
        <f>SUM(R14:R179)</f>
        <v>0</v>
      </c>
      <c r="S12" s="429">
        <f>SUM(S14:S179)</f>
        <v>0</v>
      </c>
      <c r="T12" s="61"/>
      <c r="U12" s="429">
        <f>SUM(U14:U179)</f>
        <v>0</v>
      </c>
      <c r="V12" s="429">
        <f>SUM(V14:V179)</f>
        <v>0</v>
      </c>
      <c r="W12" s="429">
        <f>SUM(W14:W179)</f>
        <v>0</v>
      </c>
      <c r="X12" s="429">
        <f>SUM(X14:X179)</f>
        <v>0</v>
      </c>
      <c r="Y12" s="429">
        <f>SUM(Y14:Y179)</f>
        <v>0</v>
      </c>
      <c r="Z12" s="259"/>
      <c r="AA12" s="33"/>
    </row>
    <row r="13" spans="2:38" s="180" customFormat="1">
      <c r="B13" s="712"/>
      <c r="C13" s="586"/>
      <c r="D13" s="248"/>
      <c r="E13" s="248"/>
      <c r="F13" s="248"/>
      <c r="G13" s="248"/>
      <c r="H13" s="248"/>
      <c r="I13" s="248"/>
      <c r="J13" s="248"/>
      <c r="K13" s="248"/>
      <c r="L13" s="587"/>
      <c r="M13" s="587"/>
      <c r="N13" s="248"/>
      <c r="O13" s="248"/>
      <c r="P13" s="248"/>
      <c r="Q13" s="248"/>
      <c r="R13" s="248"/>
      <c r="S13" s="248"/>
      <c r="T13" s="248"/>
      <c r="U13" s="62"/>
      <c r="V13" s="62"/>
      <c r="W13" s="62"/>
      <c r="X13" s="62"/>
      <c r="Y13" s="62"/>
      <c r="Z13" s="60"/>
      <c r="AA13" s="713"/>
      <c r="AB13" s="52"/>
      <c r="AC13" s="52"/>
      <c r="AD13" s="52"/>
      <c r="AE13" s="52"/>
      <c r="AF13" s="52"/>
      <c r="AG13" s="52"/>
      <c r="AH13" s="52"/>
      <c r="AI13" s="52"/>
      <c r="AJ13" s="52"/>
      <c r="AK13" s="52"/>
      <c r="AL13" s="52"/>
    </row>
    <row r="14" spans="2:38">
      <c r="B14" s="29"/>
      <c r="C14" s="58"/>
      <c r="D14" s="479"/>
      <c r="E14" s="479"/>
      <c r="F14" s="72"/>
      <c r="G14" s="73"/>
      <c r="H14" s="72"/>
      <c r="I14" s="409"/>
      <c r="J14" s="62">
        <f t="shared" ref="J14:J45" si="0">IF(H14="geen",9999999999,H14)</f>
        <v>0</v>
      </c>
      <c r="K14" s="592">
        <f t="shared" ref="K14:K77" si="1">IF(G14=0,0,(G14/J14))</f>
        <v>0</v>
      </c>
      <c r="L14" s="593" t="str">
        <f t="shared" ref="L14:L77" si="2">IF(J14=0,"-",(IF(J14&gt;3000,"-",F14+J14-1)))</f>
        <v>-</v>
      </c>
      <c r="M14" s="418">
        <f t="shared" ref="M14:M77" si="3">IF(H14="geen",IF(F14&lt;$O$8,G14,0),IF(F14&gt;=$O$8,0,IF((G14-($O$8-F14)*K14)&lt;0,0,G14-($O$8-F14)*K14)))</f>
        <v>0</v>
      </c>
      <c r="N14" s="409"/>
      <c r="O14" s="418">
        <f t="shared" ref="O14:S23" si="4">(IF(O$8&lt;$F14,0,IF($L14&lt;=O$8-1,0,$K14)))</f>
        <v>0</v>
      </c>
      <c r="P14" s="418">
        <f t="shared" si="4"/>
        <v>0</v>
      </c>
      <c r="Q14" s="418">
        <f t="shared" si="4"/>
        <v>0</v>
      </c>
      <c r="R14" s="418">
        <f t="shared" si="4"/>
        <v>0</v>
      </c>
      <c r="S14" s="418">
        <f t="shared" si="4"/>
        <v>0</v>
      </c>
      <c r="T14" s="409"/>
      <c r="U14" s="418">
        <f t="shared" ref="U14:Y23" si="5">IF(U$8=$F14,$G14,0)</f>
        <v>0</v>
      </c>
      <c r="V14" s="418">
        <f t="shared" si="5"/>
        <v>0</v>
      </c>
      <c r="W14" s="418">
        <f t="shared" si="5"/>
        <v>0</v>
      </c>
      <c r="X14" s="418">
        <f t="shared" si="5"/>
        <v>0</v>
      </c>
      <c r="Y14" s="418">
        <f t="shared" si="5"/>
        <v>0</v>
      </c>
      <c r="Z14" s="149"/>
      <c r="AA14" s="117"/>
    </row>
    <row r="15" spans="2:38">
      <c r="B15" s="29"/>
      <c r="C15" s="58"/>
      <c r="D15" s="479"/>
      <c r="E15" s="479"/>
      <c r="F15" s="72"/>
      <c r="G15" s="73"/>
      <c r="H15" s="72"/>
      <c r="I15" s="409"/>
      <c r="J15" s="62">
        <f t="shared" si="0"/>
        <v>0</v>
      </c>
      <c r="K15" s="592">
        <f t="shared" si="1"/>
        <v>0</v>
      </c>
      <c r="L15" s="593" t="str">
        <f t="shared" si="2"/>
        <v>-</v>
      </c>
      <c r="M15" s="418">
        <f t="shared" si="3"/>
        <v>0</v>
      </c>
      <c r="N15" s="409"/>
      <c r="O15" s="418">
        <f t="shared" si="4"/>
        <v>0</v>
      </c>
      <c r="P15" s="418">
        <f t="shared" si="4"/>
        <v>0</v>
      </c>
      <c r="Q15" s="418">
        <f t="shared" si="4"/>
        <v>0</v>
      </c>
      <c r="R15" s="418">
        <f t="shared" si="4"/>
        <v>0</v>
      </c>
      <c r="S15" s="418">
        <f t="shared" si="4"/>
        <v>0</v>
      </c>
      <c r="T15" s="409"/>
      <c r="U15" s="418">
        <f t="shared" si="5"/>
        <v>0</v>
      </c>
      <c r="V15" s="418">
        <f t="shared" si="5"/>
        <v>0</v>
      </c>
      <c r="W15" s="418">
        <f t="shared" si="5"/>
        <v>0</v>
      </c>
      <c r="X15" s="418">
        <f t="shared" si="5"/>
        <v>0</v>
      </c>
      <c r="Y15" s="418">
        <f t="shared" si="5"/>
        <v>0</v>
      </c>
      <c r="Z15" s="149"/>
      <c r="AA15" s="117"/>
    </row>
    <row r="16" spans="2:38">
      <c r="B16" s="29"/>
      <c r="C16" s="58"/>
      <c r="D16" s="479"/>
      <c r="E16" s="479"/>
      <c r="F16" s="72"/>
      <c r="G16" s="73"/>
      <c r="H16" s="72"/>
      <c r="I16" s="409"/>
      <c r="J16" s="62">
        <f t="shared" si="0"/>
        <v>0</v>
      </c>
      <c r="K16" s="592">
        <f t="shared" si="1"/>
        <v>0</v>
      </c>
      <c r="L16" s="593" t="str">
        <f t="shared" si="2"/>
        <v>-</v>
      </c>
      <c r="M16" s="418">
        <f t="shared" si="3"/>
        <v>0</v>
      </c>
      <c r="N16" s="409"/>
      <c r="O16" s="418">
        <f t="shared" si="4"/>
        <v>0</v>
      </c>
      <c r="P16" s="418">
        <f t="shared" si="4"/>
        <v>0</v>
      </c>
      <c r="Q16" s="418">
        <f t="shared" si="4"/>
        <v>0</v>
      </c>
      <c r="R16" s="418">
        <f t="shared" si="4"/>
        <v>0</v>
      </c>
      <c r="S16" s="418">
        <f t="shared" si="4"/>
        <v>0</v>
      </c>
      <c r="T16" s="409"/>
      <c r="U16" s="418">
        <f t="shared" si="5"/>
        <v>0</v>
      </c>
      <c r="V16" s="418">
        <f t="shared" si="5"/>
        <v>0</v>
      </c>
      <c r="W16" s="418">
        <f t="shared" si="5"/>
        <v>0</v>
      </c>
      <c r="X16" s="418">
        <f t="shared" si="5"/>
        <v>0</v>
      </c>
      <c r="Y16" s="418">
        <f t="shared" si="5"/>
        <v>0</v>
      </c>
      <c r="Z16" s="149"/>
      <c r="AA16" s="117"/>
    </row>
    <row r="17" spans="2:27">
      <c r="B17" s="29"/>
      <c r="C17" s="58"/>
      <c r="D17" s="479"/>
      <c r="E17" s="479"/>
      <c r="F17" s="72"/>
      <c r="G17" s="73"/>
      <c r="H17" s="72"/>
      <c r="I17" s="409"/>
      <c r="J17" s="62">
        <f t="shared" si="0"/>
        <v>0</v>
      </c>
      <c r="K17" s="592">
        <f t="shared" si="1"/>
        <v>0</v>
      </c>
      <c r="L17" s="593" t="str">
        <f t="shared" si="2"/>
        <v>-</v>
      </c>
      <c r="M17" s="418">
        <f t="shared" si="3"/>
        <v>0</v>
      </c>
      <c r="N17" s="409"/>
      <c r="O17" s="418">
        <f t="shared" si="4"/>
        <v>0</v>
      </c>
      <c r="P17" s="418">
        <f t="shared" si="4"/>
        <v>0</v>
      </c>
      <c r="Q17" s="418">
        <f t="shared" si="4"/>
        <v>0</v>
      </c>
      <c r="R17" s="418">
        <f t="shared" si="4"/>
        <v>0</v>
      </c>
      <c r="S17" s="418">
        <f t="shared" si="4"/>
        <v>0</v>
      </c>
      <c r="T17" s="409"/>
      <c r="U17" s="418">
        <f t="shared" si="5"/>
        <v>0</v>
      </c>
      <c r="V17" s="418">
        <f t="shared" si="5"/>
        <v>0</v>
      </c>
      <c r="W17" s="418">
        <f t="shared" si="5"/>
        <v>0</v>
      </c>
      <c r="X17" s="418">
        <f t="shared" si="5"/>
        <v>0</v>
      </c>
      <c r="Y17" s="418">
        <f t="shared" si="5"/>
        <v>0</v>
      </c>
      <c r="Z17" s="149"/>
      <c r="AA17" s="117"/>
    </row>
    <row r="18" spans="2:27">
      <c r="B18" s="29"/>
      <c r="C18" s="58"/>
      <c r="D18" s="479"/>
      <c r="E18" s="479"/>
      <c r="F18" s="72"/>
      <c r="G18" s="73"/>
      <c r="H18" s="72"/>
      <c r="I18" s="409"/>
      <c r="J18" s="62">
        <f t="shared" si="0"/>
        <v>0</v>
      </c>
      <c r="K18" s="592">
        <f t="shared" si="1"/>
        <v>0</v>
      </c>
      <c r="L18" s="593" t="str">
        <f t="shared" si="2"/>
        <v>-</v>
      </c>
      <c r="M18" s="418">
        <f t="shared" si="3"/>
        <v>0</v>
      </c>
      <c r="N18" s="409"/>
      <c r="O18" s="418">
        <f t="shared" si="4"/>
        <v>0</v>
      </c>
      <c r="P18" s="418">
        <f t="shared" si="4"/>
        <v>0</v>
      </c>
      <c r="Q18" s="418">
        <f t="shared" si="4"/>
        <v>0</v>
      </c>
      <c r="R18" s="418">
        <f t="shared" si="4"/>
        <v>0</v>
      </c>
      <c r="S18" s="418">
        <f t="shared" si="4"/>
        <v>0</v>
      </c>
      <c r="T18" s="409"/>
      <c r="U18" s="418">
        <f t="shared" si="5"/>
        <v>0</v>
      </c>
      <c r="V18" s="418">
        <f t="shared" si="5"/>
        <v>0</v>
      </c>
      <c r="W18" s="418">
        <f t="shared" si="5"/>
        <v>0</v>
      </c>
      <c r="X18" s="418">
        <f t="shared" si="5"/>
        <v>0</v>
      </c>
      <c r="Y18" s="418">
        <f t="shared" si="5"/>
        <v>0</v>
      </c>
      <c r="Z18" s="149"/>
      <c r="AA18" s="117"/>
    </row>
    <row r="19" spans="2:27">
      <c r="B19" s="29"/>
      <c r="C19" s="58"/>
      <c r="D19" s="479"/>
      <c r="E19" s="479"/>
      <c r="F19" s="72"/>
      <c r="G19" s="73"/>
      <c r="H19" s="72"/>
      <c r="I19" s="409"/>
      <c r="J19" s="62">
        <f t="shared" si="0"/>
        <v>0</v>
      </c>
      <c r="K19" s="592">
        <f t="shared" si="1"/>
        <v>0</v>
      </c>
      <c r="L19" s="593" t="str">
        <f t="shared" si="2"/>
        <v>-</v>
      </c>
      <c r="M19" s="418">
        <f t="shared" si="3"/>
        <v>0</v>
      </c>
      <c r="N19" s="409"/>
      <c r="O19" s="418">
        <f t="shared" si="4"/>
        <v>0</v>
      </c>
      <c r="P19" s="418">
        <f t="shared" si="4"/>
        <v>0</v>
      </c>
      <c r="Q19" s="418">
        <f t="shared" si="4"/>
        <v>0</v>
      </c>
      <c r="R19" s="418">
        <f t="shared" si="4"/>
        <v>0</v>
      </c>
      <c r="S19" s="418">
        <f t="shared" si="4"/>
        <v>0</v>
      </c>
      <c r="T19" s="409"/>
      <c r="U19" s="418">
        <f t="shared" si="5"/>
        <v>0</v>
      </c>
      <c r="V19" s="418">
        <f t="shared" si="5"/>
        <v>0</v>
      </c>
      <c r="W19" s="418">
        <f t="shared" si="5"/>
        <v>0</v>
      </c>
      <c r="X19" s="418">
        <f t="shared" si="5"/>
        <v>0</v>
      </c>
      <c r="Y19" s="418">
        <f t="shared" si="5"/>
        <v>0</v>
      </c>
      <c r="Z19" s="149"/>
      <c r="AA19" s="117"/>
    </row>
    <row r="20" spans="2:27">
      <c r="B20" s="29"/>
      <c r="C20" s="58"/>
      <c r="D20" s="479"/>
      <c r="E20" s="479"/>
      <c r="F20" s="72"/>
      <c r="G20" s="73"/>
      <c r="H20" s="72"/>
      <c r="I20" s="409"/>
      <c r="J20" s="62">
        <f t="shared" si="0"/>
        <v>0</v>
      </c>
      <c r="K20" s="592">
        <f t="shared" si="1"/>
        <v>0</v>
      </c>
      <c r="L20" s="593" t="str">
        <f t="shared" si="2"/>
        <v>-</v>
      </c>
      <c r="M20" s="418">
        <f t="shared" si="3"/>
        <v>0</v>
      </c>
      <c r="N20" s="409"/>
      <c r="O20" s="418">
        <f t="shared" si="4"/>
        <v>0</v>
      </c>
      <c r="P20" s="418">
        <f t="shared" si="4"/>
        <v>0</v>
      </c>
      <c r="Q20" s="418">
        <f t="shared" si="4"/>
        <v>0</v>
      </c>
      <c r="R20" s="418">
        <f t="shared" si="4"/>
        <v>0</v>
      </c>
      <c r="S20" s="418">
        <f t="shared" si="4"/>
        <v>0</v>
      </c>
      <c r="T20" s="409"/>
      <c r="U20" s="418">
        <f t="shared" si="5"/>
        <v>0</v>
      </c>
      <c r="V20" s="418">
        <f t="shared" si="5"/>
        <v>0</v>
      </c>
      <c r="W20" s="418">
        <f t="shared" si="5"/>
        <v>0</v>
      </c>
      <c r="X20" s="418">
        <f t="shared" si="5"/>
        <v>0</v>
      </c>
      <c r="Y20" s="418">
        <f t="shared" si="5"/>
        <v>0</v>
      </c>
      <c r="Z20" s="149"/>
      <c r="AA20" s="117"/>
    </row>
    <row r="21" spans="2:27">
      <c r="B21" s="29"/>
      <c r="C21" s="58"/>
      <c r="D21" s="479"/>
      <c r="E21" s="479"/>
      <c r="F21" s="72"/>
      <c r="G21" s="73"/>
      <c r="H21" s="72"/>
      <c r="I21" s="409"/>
      <c r="J21" s="62">
        <f t="shared" si="0"/>
        <v>0</v>
      </c>
      <c r="K21" s="592">
        <f t="shared" si="1"/>
        <v>0</v>
      </c>
      <c r="L21" s="593" t="str">
        <f t="shared" si="2"/>
        <v>-</v>
      </c>
      <c r="M21" s="418">
        <f t="shared" si="3"/>
        <v>0</v>
      </c>
      <c r="N21" s="409"/>
      <c r="O21" s="418">
        <f t="shared" si="4"/>
        <v>0</v>
      </c>
      <c r="P21" s="418">
        <f t="shared" si="4"/>
        <v>0</v>
      </c>
      <c r="Q21" s="418">
        <f t="shared" si="4"/>
        <v>0</v>
      </c>
      <c r="R21" s="418">
        <f t="shared" si="4"/>
        <v>0</v>
      </c>
      <c r="S21" s="418">
        <f t="shared" si="4"/>
        <v>0</v>
      </c>
      <c r="T21" s="409"/>
      <c r="U21" s="418">
        <f t="shared" si="5"/>
        <v>0</v>
      </c>
      <c r="V21" s="418">
        <f t="shared" si="5"/>
        <v>0</v>
      </c>
      <c r="W21" s="418">
        <f t="shared" si="5"/>
        <v>0</v>
      </c>
      <c r="X21" s="418">
        <f t="shared" si="5"/>
        <v>0</v>
      </c>
      <c r="Y21" s="418">
        <f t="shared" si="5"/>
        <v>0</v>
      </c>
      <c r="Z21" s="149"/>
      <c r="AA21" s="117"/>
    </row>
    <row r="22" spans="2:27">
      <c r="B22" s="29"/>
      <c r="C22" s="58"/>
      <c r="D22" s="479"/>
      <c r="E22" s="479"/>
      <c r="F22" s="72"/>
      <c r="G22" s="73"/>
      <c r="H22" s="72"/>
      <c r="I22" s="409"/>
      <c r="J22" s="62">
        <f t="shared" si="0"/>
        <v>0</v>
      </c>
      <c r="K22" s="592">
        <f t="shared" si="1"/>
        <v>0</v>
      </c>
      <c r="L22" s="593" t="str">
        <f t="shared" si="2"/>
        <v>-</v>
      </c>
      <c r="M22" s="418">
        <f t="shared" si="3"/>
        <v>0</v>
      </c>
      <c r="N22" s="409"/>
      <c r="O22" s="418">
        <f t="shared" si="4"/>
        <v>0</v>
      </c>
      <c r="P22" s="418">
        <f t="shared" si="4"/>
        <v>0</v>
      </c>
      <c r="Q22" s="418">
        <f t="shared" si="4"/>
        <v>0</v>
      </c>
      <c r="R22" s="418">
        <f t="shared" si="4"/>
        <v>0</v>
      </c>
      <c r="S22" s="418">
        <f t="shared" si="4"/>
        <v>0</v>
      </c>
      <c r="T22" s="409"/>
      <c r="U22" s="418">
        <f t="shared" si="5"/>
        <v>0</v>
      </c>
      <c r="V22" s="418">
        <f t="shared" si="5"/>
        <v>0</v>
      </c>
      <c r="W22" s="418">
        <f t="shared" si="5"/>
        <v>0</v>
      </c>
      <c r="X22" s="418">
        <f t="shared" si="5"/>
        <v>0</v>
      </c>
      <c r="Y22" s="418">
        <f t="shared" si="5"/>
        <v>0</v>
      </c>
      <c r="Z22" s="149"/>
      <c r="AA22" s="117"/>
    </row>
    <row r="23" spans="2:27">
      <c r="B23" s="29"/>
      <c r="C23" s="58"/>
      <c r="D23" s="479"/>
      <c r="E23" s="479"/>
      <c r="F23" s="72"/>
      <c r="G23" s="73"/>
      <c r="H23" s="72"/>
      <c r="I23" s="409"/>
      <c r="J23" s="62">
        <f t="shared" si="0"/>
        <v>0</v>
      </c>
      <c r="K23" s="592">
        <f t="shared" si="1"/>
        <v>0</v>
      </c>
      <c r="L23" s="593" t="str">
        <f t="shared" si="2"/>
        <v>-</v>
      </c>
      <c r="M23" s="418">
        <f t="shared" si="3"/>
        <v>0</v>
      </c>
      <c r="N23" s="409"/>
      <c r="O23" s="418">
        <f t="shared" si="4"/>
        <v>0</v>
      </c>
      <c r="P23" s="418">
        <f t="shared" si="4"/>
        <v>0</v>
      </c>
      <c r="Q23" s="418">
        <f t="shared" si="4"/>
        <v>0</v>
      </c>
      <c r="R23" s="418">
        <f t="shared" si="4"/>
        <v>0</v>
      </c>
      <c r="S23" s="418">
        <f t="shared" si="4"/>
        <v>0</v>
      </c>
      <c r="T23" s="409"/>
      <c r="U23" s="418">
        <f t="shared" si="5"/>
        <v>0</v>
      </c>
      <c r="V23" s="418">
        <f t="shared" si="5"/>
        <v>0</v>
      </c>
      <c r="W23" s="418">
        <f t="shared" si="5"/>
        <v>0</v>
      </c>
      <c r="X23" s="418">
        <f t="shared" si="5"/>
        <v>0</v>
      </c>
      <c r="Y23" s="418">
        <f t="shared" si="5"/>
        <v>0</v>
      </c>
      <c r="Z23" s="149"/>
      <c r="AA23" s="117"/>
    </row>
    <row r="24" spans="2:27">
      <c r="B24" s="29"/>
      <c r="C24" s="58"/>
      <c r="D24" s="479"/>
      <c r="E24" s="479"/>
      <c r="F24" s="72"/>
      <c r="G24" s="73"/>
      <c r="H24" s="72"/>
      <c r="I24" s="409"/>
      <c r="J24" s="62">
        <f t="shared" si="0"/>
        <v>0</v>
      </c>
      <c r="K24" s="592">
        <f t="shared" si="1"/>
        <v>0</v>
      </c>
      <c r="L24" s="593" t="str">
        <f t="shared" si="2"/>
        <v>-</v>
      </c>
      <c r="M24" s="418">
        <f t="shared" si="3"/>
        <v>0</v>
      </c>
      <c r="N24" s="409"/>
      <c r="O24" s="418">
        <f t="shared" ref="O24:S33" si="6">(IF(O$8&lt;$F24,0,IF($L24&lt;=O$8-1,0,$K24)))</f>
        <v>0</v>
      </c>
      <c r="P24" s="418">
        <f t="shared" si="6"/>
        <v>0</v>
      </c>
      <c r="Q24" s="418">
        <f t="shared" si="6"/>
        <v>0</v>
      </c>
      <c r="R24" s="418">
        <f t="shared" si="6"/>
        <v>0</v>
      </c>
      <c r="S24" s="418">
        <f t="shared" si="6"/>
        <v>0</v>
      </c>
      <c r="T24" s="409"/>
      <c r="U24" s="418">
        <f t="shared" ref="U24:Y33" si="7">IF(U$8=$F24,$G24,0)</f>
        <v>0</v>
      </c>
      <c r="V24" s="418">
        <f t="shared" si="7"/>
        <v>0</v>
      </c>
      <c r="W24" s="418">
        <f t="shared" si="7"/>
        <v>0</v>
      </c>
      <c r="X24" s="418">
        <f t="shared" si="7"/>
        <v>0</v>
      </c>
      <c r="Y24" s="418">
        <f t="shared" si="7"/>
        <v>0</v>
      </c>
      <c r="Z24" s="149"/>
      <c r="AA24" s="117"/>
    </row>
    <row r="25" spans="2:27">
      <c r="B25" s="29"/>
      <c r="C25" s="58"/>
      <c r="D25" s="479"/>
      <c r="E25" s="479"/>
      <c r="F25" s="72"/>
      <c r="G25" s="73"/>
      <c r="H25" s="72"/>
      <c r="I25" s="409"/>
      <c r="J25" s="62">
        <f t="shared" si="0"/>
        <v>0</v>
      </c>
      <c r="K25" s="592">
        <f t="shared" si="1"/>
        <v>0</v>
      </c>
      <c r="L25" s="593" t="str">
        <f t="shared" si="2"/>
        <v>-</v>
      </c>
      <c r="M25" s="418">
        <f t="shared" si="3"/>
        <v>0</v>
      </c>
      <c r="N25" s="409"/>
      <c r="O25" s="418">
        <f t="shared" si="6"/>
        <v>0</v>
      </c>
      <c r="P25" s="418">
        <f t="shared" si="6"/>
        <v>0</v>
      </c>
      <c r="Q25" s="418">
        <f t="shared" si="6"/>
        <v>0</v>
      </c>
      <c r="R25" s="418">
        <f t="shared" si="6"/>
        <v>0</v>
      </c>
      <c r="S25" s="418">
        <f t="shared" si="6"/>
        <v>0</v>
      </c>
      <c r="T25" s="409"/>
      <c r="U25" s="418">
        <f t="shared" si="7"/>
        <v>0</v>
      </c>
      <c r="V25" s="418">
        <f t="shared" si="7"/>
        <v>0</v>
      </c>
      <c r="W25" s="418">
        <f t="shared" si="7"/>
        <v>0</v>
      </c>
      <c r="X25" s="418">
        <f t="shared" si="7"/>
        <v>0</v>
      </c>
      <c r="Y25" s="418">
        <f t="shared" si="7"/>
        <v>0</v>
      </c>
      <c r="Z25" s="149"/>
      <c r="AA25" s="117"/>
    </row>
    <row r="26" spans="2:27">
      <c r="B26" s="29"/>
      <c r="C26" s="58"/>
      <c r="D26" s="479"/>
      <c r="E26" s="479"/>
      <c r="F26" s="72"/>
      <c r="G26" s="73"/>
      <c r="H26" s="72"/>
      <c r="I26" s="409"/>
      <c r="J26" s="62">
        <f t="shared" si="0"/>
        <v>0</v>
      </c>
      <c r="K26" s="592">
        <f t="shared" si="1"/>
        <v>0</v>
      </c>
      <c r="L26" s="593" t="str">
        <f t="shared" si="2"/>
        <v>-</v>
      </c>
      <c r="M26" s="418">
        <f t="shared" si="3"/>
        <v>0</v>
      </c>
      <c r="N26" s="409"/>
      <c r="O26" s="418">
        <f t="shared" si="6"/>
        <v>0</v>
      </c>
      <c r="P26" s="418">
        <f t="shared" si="6"/>
        <v>0</v>
      </c>
      <c r="Q26" s="418">
        <f t="shared" si="6"/>
        <v>0</v>
      </c>
      <c r="R26" s="418">
        <f t="shared" si="6"/>
        <v>0</v>
      </c>
      <c r="S26" s="418">
        <f t="shared" si="6"/>
        <v>0</v>
      </c>
      <c r="T26" s="409"/>
      <c r="U26" s="418">
        <f t="shared" si="7"/>
        <v>0</v>
      </c>
      <c r="V26" s="418">
        <f t="shared" si="7"/>
        <v>0</v>
      </c>
      <c r="W26" s="418">
        <f t="shared" si="7"/>
        <v>0</v>
      </c>
      <c r="X26" s="418">
        <f t="shared" si="7"/>
        <v>0</v>
      </c>
      <c r="Y26" s="418">
        <f t="shared" si="7"/>
        <v>0</v>
      </c>
      <c r="Z26" s="149"/>
      <c r="AA26" s="117"/>
    </row>
    <row r="27" spans="2:27">
      <c r="B27" s="29"/>
      <c r="C27" s="58"/>
      <c r="D27" s="479"/>
      <c r="E27" s="479"/>
      <c r="F27" s="72"/>
      <c r="G27" s="73"/>
      <c r="H27" s="72"/>
      <c r="I27" s="409"/>
      <c r="J27" s="62">
        <f t="shared" si="0"/>
        <v>0</v>
      </c>
      <c r="K27" s="592">
        <f t="shared" si="1"/>
        <v>0</v>
      </c>
      <c r="L27" s="593" t="str">
        <f t="shared" si="2"/>
        <v>-</v>
      </c>
      <c r="M27" s="418">
        <f t="shared" si="3"/>
        <v>0</v>
      </c>
      <c r="N27" s="409"/>
      <c r="O27" s="418">
        <f t="shared" si="6"/>
        <v>0</v>
      </c>
      <c r="P27" s="418">
        <f t="shared" si="6"/>
        <v>0</v>
      </c>
      <c r="Q27" s="418">
        <f t="shared" si="6"/>
        <v>0</v>
      </c>
      <c r="R27" s="418">
        <f t="shared" si="6"/>
        <v>0</v>
      </c>
      <c r="S27" s="418">
        <f t="shared" si="6"/>
        <v>0</v>
      </c>
      <c r="T27" s="409"/>
      <c r="U27" s="418">
        <f t="shared" si="7"/>
        <v>0</v>
      </c>
      <c r="V27" s="418">
        <f t="shared" si="7"/>
        <v>0</v>
      </c>
      <c r="W27" s="418">
        <f t="shared" si="7"/>
        <v>0</v>
      </c>
      <c r="X27" s="418">
        <f t="shared" si="7"/>
        <v>0</v>
      </c>
      <c r="Y27" s="418">
        <f t="shared" si="7"/>
        <v>0</v>
      </c>
      <c r="Z27" s="149"/>
      <c r="AA27" s="117"/>
    </row>
    <row r="28" spans="2:27">
      <c r="B28" s="29"/>
      <c r="C28" s="58"/>
      <c r="D28" s="479"/>
      <c r="E28" s="479"/>
      <c r="F28" s="72"/>
      <c r="G28" s="73"/>
      <c r="H28" s="72"/>
      <c r="I28" s="409"/>
      <c r="J28" s="62">
        <f t="shared" si="0"/>
        <v>0</v>
      </c>
      <c r="K28" s="592">
        <f t="shared" si="1"/>
        <v>0</v>
      </c>
      <c r="L28" s="593" t="str">
        <f t="shared" si="2"/>
        <v>-</v>
      </c>
      <c r="M28" s="418">
        <f t="shared" si="3"/>
        <v>0</v>
      </c>
      <c r="N28" s="409"/>
      <c r="O28" s="418">
        <f t="shared" si="6"/>
        <v>0</v>
      </c>
      <c r="P28" s="418">
        <f t="shared" si="6"/>
        <v>0</v>
      </c>
      <c r="Q28" s="418">
        <f t="shared" si="6"/>
        <v>0</v>
      </c>
      <c r="R28" s="418">
        <f t="shared" si="6"/>
        <v>0</v>
      </c>
      <c r="S28" s="418">
        <f t="shared" si="6"/>
        <v>0</v>
      </c>
      <c r="T28" s="409"/>
      <c r="U28" s="418">
        <f t="shared" si="7"/>
        <v>0</v>
      </c>
      <c r="V28" s="418">
        <f t="shared" si="7"/>
        <v>0</v>
      </c>
      <c r="W28" s="418">
        <f t="shared" si="7"/>
        <v>0</v>
      </c>
      <c r="X28" s="418">
        <f t="shared" si="7"/>
        <v>0</v>
      </c>
      <c r="Y28" s="418">
        <f t="shared" si="7"/>
        <v>0</v>
      </c>
      <c r="Z28" s="149"/>
      <c r="AA28" s="117"/>
    </row>
    <row r="29" spans="2:27">
      <c r="B29" s="29"/>
      <c r="C29" s="58"/>
      <c r="D29" s="479"/>
      <c r="E29" s="479"/>
      <c r="F29" s="72"/>
      <c r="G29" s="73"/>
      <c r="H29" s="72"/>
      <c r="I29" s="409"/>
      <c r="J29" s="62">
        <f t="shared" si="0"/>
        <v>0</v>
      </c>
      <c r="K29" s="592">
        <f t="shared" si="1"/>
        <v>0</v>
      </c>
      <c r="L29" s="593" t="str">
        <f t="shared" si="2"/>
        <v>-</v>
      </c>
      <c r="M29" s="418">
        <f t="shared" si="3"/>
        <v>0</v>
      </c>
      <c r="N29" s="409"/>
      <c r="O29" s="418">
        <f t="shared" si="6"/>
        <v>0</v>
      </c>
      <c r="P29" s="418">
        <f t="shared" si="6"/>
        <v>0</v>
      </c>
      <c r="Q29" s="418">
        <f t="shared" si="6"/>
        <v>0</v>
      </c>
      <c r="R29" s="418">
        <f t="shared" si="6"/>
        <v>0</v>
      </c>
      <c r="S29" s="418">
        <f t="shared" si="6"/>
        <v>0</v>
      </c>
      <c r="T29" s="409"/>
      <c r="U29" s="418">
        <f t="shared" si="7"/>
        <v>0</v>
      </c>
      <c r="V29" s="418">
        <f t="shared" si="7"/>
        <v>0</v>
      </c>
      <c r="W29" s="418">
        <f t="shared" si="7"/>
        <v>0</v>
      </c>
      <c r="X29" s="418">
        <f t="shared" si="7"/>
        <v>0</v>
      </c>
      <c r="Y29" s="418">
        <f t="shared" si="7"/>
        <v>0</v>
      </c>
      <c r="Z29" s="149"/>
      <c r="AA29" s="117"/>
    </row>
    <row r="30" spans="2:27">
      <c r="B30" s="29"/>
      <c r="C30" s="58"/>
      <c r="D30" s="479"/>
      <c r="E30" s="479"/>
      <c r="F30" s="72"/>
      <c r="G30" s="73"/>
      <c r="H30" s="72"/>
      <c r="I30" s="409"/>
      <c r="J30" s="62">
        <f t="shared" si="0"/>
        <v>0</v>
      </c>
      <c r="K30" s="592">
        <f t="shared" si="1"/>
        <v>0</v>
      </c>
      <c r="L30" s="593" t="str">
        <f t="shared" si="2"/>
        <v>-</v>
      </c>
      <c r="M30" s="418">
        <f t="shared" si="3"/>
        <v>0</v>
      </c>
      <c r="N30" s="409"/>
      <c r="O30" s="418">
        <f t="shared" si="6"/>
        <v>0</v>
      </c>
      <c r="P30" s="418">
        <f t="shared" si="6"/>
        <v>0</v>
      </c>
      <c r="Q30" s="418">
        <f t="shared" si="6"/>
        <v>0</v>
      </c>
      <c r="R30" s="418">
        <f t="shared" si="6"/>
        <v>0</v>
      </c>
      <c r="S30" s="418">
        <f t="shared" si="6"/>
        <v>0</v>
      </c>
      <c r="T30" s="409"/>
      <c r="U30" s="418">
        <f t="shared" si="7"/>
        <v>0</v>
      </c>
      <c r="V30" s="418">
        <f t="shared" si="7"/>
        <v>0</v>
      </c>
      <c r="W30" s="418">
        <f t="shared" si="7"/>
        <v>0</v>
      </c>
      <c r="X30" s="418">
        <f t="shared" si="7"/>
        <v>0</v>
      </c>
      <c r="Y30" s="418">
        <f t="shared" si="7"/>
        <v>0</v>
      </c>
      <c r="Z30" s="149"/>
      <c r="AA30" s="117"/>
    </row>
    <row r="31" spans="2:27">
      <c r="B31" s="29"/>
      <c r="C31" s="58"/>
      <c r="D31" s="479"/>
      <c r="E31" s="479"/>
      <c r="F31" s="72"/>
      <c r="G31" s="73"/>
      <c r="H31" s="72"/>
      <c r="I31" s="409"/>
      <c r="J31" s="62">
        <f t="shared" si="0"/>
        <v>0</v>
      </c>
      <c r="K31" s="592">
        <f t="shared" si="1"/>
        <v>0</v>
      </c>
      <c r="L31" s="593" t="str">
        <f t="shared" si="2"/>
        <v>-</v>
      </c>
      <c r="M31" s="418">
        <f t="shared" si="3"/>
        <v>0</v>
      </c>
      <c r="N31" s="409"/>
      <c r="O31" s="418">
        <f t="shared" si="6"/>
        <v>0</v>
      </c>
      <c r="P31" s="418">
        <f t="shared" si="6"/>
        <v>0</v>
      </c>
      <c r="Q31" s="418">
        <f t="shared" si="6"/>
        <v>0</v>
      </c>
      <c r="R31" s="418">
        <f t="shared" si="6"/>
        <v>0</v>
      </c>
      <c r="S31" s="418">
        <f t="shared" si="6"/>
        <v>0</v>
      </c>
      <c r="T31" s="409"/>
      <c r="U31" s="418">
        <f t="shared" si="7"/>
        <v>0</v>
      </c>
      <c r="V31" s="418">
        <f t="shared" si="7"/>
        <v>0</v>
      </c>
      <c r="W31" s="418">
        <f t="shared" si="7"/>
        <v>0</v>
      </c>
      <c r="X31" s="418">
        <f t="shared" si="7"/>
        <v>0</v>
      </c>
      <c r="Y31" s="418">
        <f t="shared" si="7"/>
        <v>0</v>
      </c>
      <c r="Z31" s="149"/>
      <c r="AA31" s="117"/>
    </row>
    <row r="32" spans="2:27">
      <c r="B32" s="29"/>
      <c r="C32" s="58"/>
      <c r="D32" s="479"/>
      <c r="E32" s="479"/>
      <c r="F32" s="72"/>
      <c r="G32" s="73"/>
      <c r="H32" s="72"/>
      <c r="I32" s="409"/>
      <c r="J32" s="62">
        <f t="shared" si="0"/>
        <v>0</v>
      </c>
      <c r="K32" s="592">
        <f t="shared" si="1"/>
        <v>0</v>
      </c>
      <c r="L32" s="593" t="str">
        <f t="shared" si="2"/>
        <v>-</v>
      </c>
      <c r="M32" s="418">
        <f t="shared" si="3"/>
        <v>0</v>
      </c>
      <c r="N32" s="409"/>
      <c r="O32" s="418">
        <f t="shared" si="6"/>
        <v>0</v>
      </c>
      <c r="P32" s="418">
        <f t="shared" si="6"/>
        <v>0</v>
      </c>
      <c r="Q32" s="418">
        <f t="shared" si="6"/>
        <v>0</v>
      </c>
      <c r="R32" s="418">
        <f t="shared" si="6"/>
        <v>0</v>
      </c>
      <c r="S32" s="418">
        <f t="shared" si="6"/>
        <v>0</v>
      </c>
      <c r="T32" s="409"/>
      <c r="U32" s="418">
        <f t="shared" si="7"/>
        <v>0</v>
      </c>
      <c r="V32" s="418">
        <f t="shared" si="7"/>
        <v>0</v>
      </c>
      <c r="W32" s="418">
        <f t="shared" si="7"/>
        <v>0</v>
      </c>
      <c r="X32" s="418">
        <f t="shared" si="7"/>
        <v>0</v>
      </c>
      <c r="Y32" s="418">
        <f t="shared" si="7"/>
        <v>0</v>
      </c>
      <c r="Z32" s="149"/>
      <c r="AA32" s="117"/>
    </row>
    <row r="33" spans="2:27">
      <c r="B33" s="29"/>
      <c r="C33" s="58"/>
      <c r="D33" s="479"/>
      <c r="E33" s="479"/>
      <c r="F33" s="72"/>
      <c r="G33" s="73"/>
      <c r="H33" s="72"/>
      <c r="I33" s="409"/>
      <c r="J33" s="62">
        <f t="shared" si="0"/>
        <v>0</v>
      </c>
      <c r="K33" s="592">
        <f t="shared" si="1"/>
        <v>0</v>
      </c>
      <c r="L33" s="593" t="str">
        <f t="shared" si="2"/>
        <v>-</v>
      </c>
      <c r="M33" s="418">
        <f t="shared" si="3"/>
        <v>0</v>
      </c>
      <c r="N33" s="409"/>
      <c r="O33" s="418">
        <f t="shared" si="6"/>
        <v>0</v>
      </c>
      <c r="P33" s="418">
        <f t="shared" si="6"/>
        <v>0</v>
      </c>
      <c r="Q33" s="418">
        <f t="shared" si="6"/>
        <v>0</v>
      </c>
      <c r="R33" s="418">
        <f t="shared" si="6"/>
        <v>0</v>
      </c>
      <c r="S33" s="418">
        <f t="shared" si="6"/>
        <v>0</v>
      </c>
      <c r="T33" s="409"/>
      <c r="U33" s="418">
        <f t="shared" si="7"/>
        <v>0</v>
      </c>
      <c r="V33" s="418">
        <f t="shared" si="7"/>
        <v>0</v>
      </c>
      <c r="W33" s="418">
        <f t="shared" si="7"/>
        <v>0</v>
      </c>
      <c r="X33" s="418">
        <f t="shared" si="7"/>
        <v>0</v>
      </c>
      <c r="Y33" s="418">
        <f t="shared" si="7"/>
        <v>0</v>
      </c>
      <c r="Z33" s="149"/>
      <c r="AA33" s="117"/>
    </row>
    <row r="34" spans="2:27">
      <c r="B34" s="29"/>
      <c r="C34" s="58"/>
      <c r="D34" s="479"/>
      <c r="E34" s="479"/>
      <c r="F34" s="72"/>
      <c r="G34" s="73"/>
      <c r="H34" s="72"/>
      <c r="I34" s="409"/>
      <c r="J34" s="62">
        <f t="shared" si="0"/>
        <v>0</v>
      </c>
      <c r="K34" s="592">
        <f t="shared" si="1"/>
        <v>0</v>
      </c>
      <c r="L34" s="593" t="str">
        <f t="shared" si="2"/>
        <v>-</v>
      </c>
      <c r="M34" s="418">
        <f t="shared" si="3"/>
        <v>0</v>
      </c>
      <c r="N34" s="409"/>
      <c r="O34" s="418">
        <f t="shared" ref="O34:S43" si="8">(IF(O$8&lt;$F34,0,IF($L34&lt;=O$8-1,0,$K34)))</f>
        <v>0</v>
      </c>
      <c r="P34" s="418">
        <f t="shared" si="8"/>
        <v>0</v>
      </c>
      <c r="Q34" s="418">
        <f t="shared" si="8"/>
        <v>0</v>
      </c>
      <c r="R34" s="418">
        <f t="shared" si="8"/>
        <v>0</v>
      </c>
      <c r="S34" s="418">
        <f t="shared" si="8"/>
        <v>0</v>
      </c>
      <c r="T34" s="409"/>
      <c r="U34" s="418">
        <f t="shared" ref="U34:Y43" si="9">IF(U$8=$F34,$G34,0)</f>
        <v>0</v>
      </c>
      <c r="V34" s="418">
        <f t="shared" si="9"/>
        <v>0</v>
      </c>
      <c r="W34" s="418">
        <f t="shared" si="9"/>
        <v>0</v>
      </c>
      <c r="X34" s="418">
        <f t="shared" si="9"/>
        <v>0</v>
      </c>
      <c r="Y34" s="418">
        <f t="shared" si="9"/>
        <v>0</v>
      </c>
      <c r="Z34" s="149"/>
      <c r="AA34" s="117"/>
    </row>
    <row r="35" spans="2:27">
      <c r="B35" s="29"/>
      <c r="C35" s="58"/>
      <c r="D35" s="479"/>
      <c r="E35" s="479"/>
      <c r="F35" s="72"/>
      <c r="G35" s="73"/>
      <c r="H35" s="72"/>
      <c r="I35" s="409"/>
      <c r="J35" s="62">
        <f t="shared" si="0"/>
        <v>0</v>
      </c>
      <c r="K35" s="592">
        <f t="shared" si="1"/>
        <v>0</v>
      </c>
      <c r="L35" s="593" t="str">
        <f t="shared" si="2"/>
        <v>-</v>
      </c>
      <c r="M35" s="418">
        <f t="shared" si="3"/>
        <v>0</v>
      </c>
      <c r="N35" s="409"/>
      <c r="O35" s="418">
        <f t="shared" si="8"/>
        <v>0</v>
      </c>
      <c r="P35" s="418">
        <f t="shared" si="8"/>
        <v>0</v>
      </c>
      <c r="Q35" s="418">
        <f t="shared" si="8"/>
        <v>0</v>
      </c>
      <c r="R35" s="418">
        <f t="shared" si="8"/>
        <v>0</v>
      </c>
      <c r="S35" s="418">
        <f t="shared" si="8"/>
        <v>0</v>
      </c>
      <c r="T35" s="409"/>
      <c r="U35" s="418">
        <f t="shared" si="9"/>
        <v>0</v>
      </c>
      <c r="V35" s="418">
        <f t="shared" si="9"/>
        <v>0</v>
      </c>
      <c r="W35" s="418">
        <f t="shared" si="9"/>
        <v>0</v>
      </c>
      <c r="X35" s="418">
        <f t="shared" si="9"/>
        <v>0</v>
      </c>
      <c r="Y35" s="418">
        <f t="shared" si="9"/>
        <v>0</v>
      </c>
      <c r="Z35" s="149"/>
      <c r="AA35" s="117"/>
    </row>
    <row r="36" spans="2:27">
      <c r="B36" s="29"/>
      <c r="C36" s="58"/>
      <c r="D36" s="479"/>
      <c r="E36" s="479"/>
      <c r="F36" s="72"/>
      <c r="G36" s="73"/>
      <c r="H36" s="72"/>
      <c r="I36" s="409"/>
      <c r="J36" s="62">
        <f t="shared" si="0"/>
        <v>0</v>
      </c>
      <c r="K36" s="592">
        <f t="shared" si="1"/>
        <v>0</v>
      </c>
      <c r="L36" s="593" t="str">
        <f t="shared" si="2"/>
        <v>-</v>
      </c>
      <c r="M36" s="418">
        <f t="shared" si="3"/>
        <v>0</v>
      </c>
      <c r="N36" s="409"/>
      <c r="O36" s="418">
        <f t="shared" si="8"/>
        <v>0</v>
      </c>
      <c r="P36" s="418">
        <f t="shared" si="8"/>
        <v>0</v>
      </c>
      <c r="Q36" s="418">
        <f t="shared" si="8"/>
        <v>0</v>
      </c>
      <c r="R36" s="418">
        <f t="shared" si="8"/>
        <v>0</v>
      </c>
      <c r="S36" s="418">
        <f t="shared" si="8"/>
        <v>0</v>
      </c>
      <c r="T36" s="409"/>
      <c r="U36" s="418">
        <f t="shared" si="9"/>
        <v>0</v>
      </c>
      <c r="V36" s="418">
        <f t="shared" si="9"/>
        <v>0</v>
      </c>
      <c r="W36" s="418">
        <f t="shared" si="9"/>
        <v>0</v>
      </c>
      <c r="X36" s="418">
        <f t="shared" si="9"/>
        <v>0</v>
      </c>
      <c r="Y36" s="418">
        <f t="shared" si="9"/>
        <v>0</v>
      </c>
      <c r="Z36" s="149"/>
      <c r="AA36" s="117"/>
    </row>
    <row r="37" spans="2:27">
      <c r="B37" s="29"/>
      <c r="C37" s="58"/>
      <c r="D37" s="479"/>
      <c r="E37" s="479"/>
      <c r="F37" s="72"/>
      <c r="G37" s="73"/>
      <c r="H37" s="72"/>
      <c r="I37" s="409"/>
      <c r="J37" s="62">
        <f t="shared" si="0"/>
        <v>0</v>
      </c>
      <c r="K37" s="592">
        <f t="shared" si="1"/>
        <v>0</v>
      </c>
      <c r="L37" s="593" t="str">
        <f t="shared" si="2"/>
        <v>-</v>
      </c>
      <c r="M37" s="418">
        <f t="shared" si="3"/>
        <v>0</v>
      </c>
      <c r="N37" s="409"/>
      <c r="O37" s="418">
        <f t="shared" si="8"/>
        <v>0</v>
      </c>
      <c r="P37" s="418">
        <f t="shared" si="8"/>
        <v>0</v>
      </c>
      <c r="Q37" s="418">
        <f t="shared" si="8"/>
        <v>0</v>
      </c>
      <c r="R37" s="418">
        <f t="shared" si="8"/>
        <v>0</v>
      </c>
      <c r="S37" s="418">
        <f t="shared" si="8"/>
        <v>0</v>
      </c>
      <c r="T37" s="409"/>
      <c r="U37" s="418">
        <f t="shared" si="9"/>
        <v>0</v>
      </c>
      <c r="V37" s="418">
        <f t="shared" si="9"/>
        <v>0</v>
      </c>
      <c r="W37" s="418">
        <f t="shared" si="9"/>
        <v>0</v>
      </c>
      <c r="X37" s="418">
        <f t="shared" si="9"/>
        <v>0</v>
      </c>
      <c r="Y37" s="418">
        <f t="shared" si="9"/>
        <v>0</v>
      </c>
      <c r="Z37" s="149"/>
      <c r="AA37" s="117"/>
    </row>
    <row r="38" spans="2:27">
      <c r="B38" s="29"/>
      <c r="C38" s="58"/>
      <c r="D38" s="479"/>
      <c r="E38" s="479"/>
      <c r="F38" s="72"/>
      <c r="G38" s="73"/>
      <c r="H38" s="72"/>
      <c r="I38" s="409"/>
      <c r="J38" s="62">
        <f t="shared" si="0"/>
        <v>0</v>
      </c>
      <c r="K38" s="592">
        <f t="shared" si="1"/>
        <v>0</v>
      </c>
      <c r="L38" s="593" t="str">
        <f t="shared" si="2"/>
        <v>-</v>
      </c>
      <c r="M38" s="418">
        <f t="shared" si="3"/>
        <v>0</v>
      </c>
      <c r="N38" s="409"/>
      <c r="O38" s="418">
        <f t="shared" si="8"/>
        <v>0</v>
      </c>
      <c r="P38" s="418">
        <f t="shared" si="8"/>
        <v>0</v>
      </c>
      <c r="Q38" s="418">
        <f t="shared" si="8"/>
        <v>0</v>
      </c>
      <c r="R38" s="418">
        <f t="shared" si="8"/>
        <v>0</v>
      </c>
      <c r="S38" s="418">
        <f t="shared" si="8"/>
        <v>0</v>
      </c>
      <c r="T38" s="409"/>
      <c r="U38" s="418">
        <f t="shared" si="9"/>
        <v>0</v>
      </c>
      <c r="V38" s="418">
        <f t="shared" si="9"/>
        <v>0</v>
      </c>
      <c r="W38" s="418">
        <f t="shared" si="9"/>
        <v>0</v>
      </c>
      <c r="X38" s="418">
        <f t="shared" si="9"/>
        <v>0</v>
      </c>
      <c r="Y38" s="418">
        <f t="shared" si="9"/>
        <v>0</v>
      </c>
      <c r="Z38" s="149"/>
      <c r="AA38" s="117"/>
    </row>
    <row r="39" spans="2:27">
      <c r="B39" s="29"/>
      <c r="C39" s="58"/>
      <c r="D39" s="479"/>
      <c r="E39" s="479"/>
      <c r="F39" s="72"/>
      <c r="G39" s="73"/>
      <c r="H39" s="72"/>
      <c r="I39" s="409"/>
      <c r="J39" s="62">
        <f t="shared" si="0"/>
        <v>0</v>
      </c>
      <c r="K39" s="592">
        <f t="shared" si="1"/>
        <v>0</v>
      </c>
      <c r="L39" s="593" t="str">
        <f t="shared" si="2"/>
        <v>-</v>
      </c>
      <c r="M39" s="418">
        <f t="shared" si="3"/>
        <v>0</v>
      </c>
      <c r="N39" s="409"/>
      <c r="O39" s="418">
        <f t="shared" si="8"/>
        <v>0</v>
      </c>
      <c r="P39" s="418">
        <f t="shared" si="8"/>
        <v>0</v>
      </c>
      <c r="Q39" s="418">
        <f t="shared" si="8"/>
        <v>0</v>
      </c>
      <c r="R39" s="418">
        <f t="shared" si="8"/>
        <v>0</v>
      </c>
      <c r="S39" s="418">
        <f t="shared" si="8"/>
        <v>0</v>
      </c>
      <c r="T39" s="409"/>
      <c r="U39" s="418">
        <f t="shared" si="9"/>
        <v>0</v>
      </c>
      <c r="V39" s="418">
        <f t="shared" si="9"/>
        <v>0</v>
      </c>
      <c r="W39" s="418">
        <f t="shared" si="9"/>
        <v>0</v>
      </c>
      <c r="X39" s="418">
        <f t="shared" si="9"/>
        <v>0</v>
      </c>
      <c r="Y39" s="418">
        <f t="shared" si="9"/>
        <v>0</v>
      </c>
      <c r="Z39" s="149"/>
      <c r="AA39" s="117"/>
    </row>
    <row r="40" spans="2:27">
      <c r="B40" s="29"/>
      <c r="C40" s="58"/>
      <c r="D40" s="479"/>
      <c r="E40" s="479"/>
      <c r="F40" s="72"/>
      <c r="G40" s="73"/>
      <c r="H40" s="72"/>
      <c r="I40" s="409"/>
      <c r="J40" s="62">
        <f t="shared" si="0"/>
        <v>0</v>
      </c>
      <c r="K40" s="592">
        <f t="shared" si="1"/>
        <v>0</v>
      </c>
      <c r="L40" s="593" t="str">
        <f t="shared" si="2"/>
        <v>-</v>
      </c>
      <c r="M40" s="418">
        <f t="shared" si="3"/>
        <v>0</v>
      </c>
      <c r="N40" s="409"/>
      <c r="O40" s="418">
        <f t="shared" si="8"/>
        <v>0</v>
      </c>
      <c r="P40" s="418">
        <f t="shared" si="8"/>
        <v>0</v>
      </c>
      <c r="Q40" s="418">
        <f t="shared" si="8"/>
        <v>0</v>
      </c>
      <c r="R40" s="418">
        <f t="shared" si="8"/>
        <v>0</v>
      </c>
      <c r="S40" s="418">
        <f t="shared" si="8"/>
        <v>0</v>
      </c>
      <c r="T40" s="409"/>
      <c r="U40" s="418">
        <f t="shared" si="9"/>
        <v>0</v>
      </c>
      <c r="V40" s="418">
        <f t="shared" si="9"/>
        <v>0</v>
      </c>
      <c r="W40" s="418">
        <f t="shared" si="9"/>
        <v>0</v>
      </c>
      <c r="X40" s="418">
        <f t="shared" si="9"/>
        <v>0</v>
      </c>
      <c r="Y40" s="418">
        <f t="shared" si="9"/>
        <v>0</v>
      </c>
      <c r="Z40" s="149"/>
      <c r="AA40" s="117"/>
    </row>
    <row r="41" spans="2:27">
      <c r="B41" s="29"/>
      <c r="C41" s="58"/>
      <c r="D41" s="479"/>
      <c r="E41" s="479"/>
      <c r="F41" s="72"/>
      <c r="G41" s="73"/>
      <c r="H41" s="72"/>
      <c r="I41" s="409"/>
      <c r="J41" s="62">
        <f t="shared" si="0"/>
        <v>0</v>
      </c>
      <c r="K41" s="592">
        <f t="shared" si="1"/>
        <v>0</v>
      </c>
      <c r="L41" s="593" t="str">
        <f t="shared" si="2"/>
        <v>-</v>
      </c>
      <c r="M41" s="418">
        <f t="shared" si="3"/>
        <v>0</v>
      </c>
      <c r="N41" s="409"/>
      <c r="O41" s="418">
        <f t="shared" si="8"/>
        <v>0</v>
      </c>
      <c r="P41" s="418">
        <f t="shared" si="8"/>
        <v>0</v>
      </c>
      <c r="Q41" s="418">
        <f t="shared" si="8"/>
        <v>0</v>
      </c>
      <c r="R41" s="418">
        <f t="shared" si="8"/>
        <v>0</v>
      </c>
      <c r="S41" s="418">
        <f t="shared" si="8"/>
        <v>0</v>
      </c>
      <c r="T41" s="409"/>
      <c r="U41" s="418">
        <f t="shared" si="9"/>
        <v>0</v>
      </c>
      <c r="V41" s="418">
        <f t="shared" si="9"/>
        <v>0</v>
      </c>
      <c r="W41" s="418">
        <f t="shared" si="9"/>
        <v>0</v>
      </c>
      <c r="X41" s="418">
        <f t="shared" si="9"/>
        <v>0</v>
      </c>
      <c r="Y41" s="418">
        <f t="shared" si="9"/>
        <v>0</v>
      </c>
      <c r="Z41" s="149"/>
      <c r="AA41" s="117"/>
    </row>
    <row r="42" spans="2:27">
      <c r="B42" s="29"/>
      <c r="C42" s="58"/>
      <c r="D42" s="479"/>
      <c r="E42" s="479"/>
      <c r="F42" s="72"/>
      <c r="G42" s="73"/>
      <c r="H42" s="72"/>
      <c r="I42" s="409"/>
      <c r="J42" s="62">
        <f t="shared" si="0"/>
        <v>0</v>
      </c>
      <c r="K42" s="592">
        <f t="shared" si="1"/>
        <v>0</v>
      </c>
      <c r="L42" s="593" t="str">
        <f t="shared" si="2"/>
        <v>-</v>
      </c>
      <c r="M42" s="418">
        <f t="shared" si="3"/>
        <v>0</v>
      </c>
      <c r="N42" s="409"/>
      <c r="O42" s="418">
        <f t="shared" si="8"/>
        <v>0</v>
      </c>
      <c r="P42" s="418">
        <f t="shared" si="8"/>
        <v>0</v>
      </c>
      <c r="Q42" s="418">
        <f t="shared" si="8"/>
        <v>0</v>
      </c>
      <c r="R42" s="418">
        <f t="shared" si="8"/>
        <v>0</v>
      </c>
      <c r="S42" s="418">
        <f t="shared" si="8"/>
        <v>0</v>
      </c>
      <c r="T42" s="409"/>
      <c r="U42" s="418">
        <f t="shared" si="9"/>
        <v>0</v>
      </c>
      <c r="V42" s="418">
        <f t="shared" si="9"/>
        <v>0</v>
      </c>
      <c r="W42" s="418">
        <f t="shared" si="9"/>
        <v>0</v>
      </c>
      <c r="X42" s="418">
        <f t="shared" si="9"/>
        <v>0</v>
      </c>
      <c r="Y42" s="418">
        <f t="shared" si="9"/>
        <v>0</v>
      </c>
      <c r="Z42" s="149"/>
      <c r="AA42" s="117"/>
    </row>
    <row r="43" spans="2:27">
      <c r="B43" s="29"/>
      <c r="C43" s="58"/>
      <c r="D43" s="479"/>
      <c r="E43" s="479"/>
      <c r="F43" s="72"/>
      <c r="G43" s="73"/>
      <c r="H43" s="72"/>
      <c r="I43" s="409"/>
      <c r="J43" s="62">
        <f t="shared" si="0"/>
        <v>0</v>
      </c>
      <c r="K43" s="592">
        <f t="shared" si="1"/>
        <v>0</v>
      </c>
      <c r="L43" s="593" t="str">
        <f t="shared" si="2"/>
        <v>-</v>
      </c>
      <c r="M43" s="418">
        <f t="shared" si="3"/>
        <v>0</v>
      </c>
      <c r="N43" s="409"/>
      <c r="O43" s="418">
        <f t="shared" si="8"/>
        <v>0</v>
      </c>
      <c r="P43" s="418">
        <f t="shared" si="8"/>
        <v>0</v>
      </c>
      <c r="Q43" s="418">
        <f t="shared" si="8"/>
        <v>0</v>
      </c>
      <c r="R43" s="418">
        <f t="shared" si="8"/>
        <v>0</v>
      </c>
      <c r="S43" s="418">
        <f t="shared" si="8"/>
        <v>0</v>
      </c>
      <c r="T43" s="409"/>
      <c r="U43" s="418">
        <f t="shared" si="9"/>
        <v>0</v>
      </c>
      <c r="V43" s="418">
        <f t="shared" si="9"/>
        <v>0</v>
      </c>
      <c r="W43" s="418">
        <f t="shared" si="9"/>
        <v>0</v>
      </c>
      <c r="X43" s="418">
        <f t="shared" si="9"/>
        <v>0</v>
      </c>
      <c r="Y43" s="418">
        <f t="shared" si="9"/>
        <v>0</v>
      </c>
      <c r="Z43" s="149"/>
      <c r="AA43" s="117"/>
    </row>
    <row r="44" spans="2:27">
      <c r="B44" s="29"/>
      <c r="C44" s="58"/>
      <c r="D44" s="479"/>
      <c r="E44" s="479"/>
      <c r="F44" s="72"/>
      <c r="G44" s="73"/>
      <c r="H44" s="72"/>
      <c r="I44" s="409"/>
      <c r="J44" s="62">
        <f t="shared" si="0"/>
        <v>0</v>
      </c>
      <c r="K44" s="592">
        <f t="shared" si="1"/>
        <v>0</v>
      </c>
      <c r="L44" s="593" t="str">
        <f t="shared" si="2"/>
        <v>-</v>
      </c>
      <c r="M44" s="418">
        <f t="shared" si="3"/>
        <v>0</v>
      </c>
      <c r="N44" s="409"/>
      <c r="O44" s="418">
        <f t="shared" ref="O44:S53" si="10">(IF(O$8&lt;$F44,0,IF($L44&lt;=O$8-1,0,$K44)))</f>
        <v>0</v>
      </c>
      <c r="P44" s="418">
        <f t="shared" si="10"/>
        <v>0</v>
      </c>
      <c r="Q44" s="418">
        <f t="shared" si="10"/>
        <v>0</v>
      </c>
      <c r="R44" s="418">
        <f t="shared" si="10"/>
        <v>0</v>
      </c>
      <c r="S44" s="418">
        <f t="shared" si="10"/>
        <v>0</v>
      </c>
      <c r="T44" s="409"/>
      <c r="U44" s="418">
        <f t="shared" ref="U44:Y53" si="11">IF(U$8=$F44,$G44,0)</f>
        <v>0</v>
      </c>
      <c r="V44" s="418">
        <f t="shared" si="11"/>
        <v>0</v>
      </c>
      <c r="W44" s="418">
        <f t="shared" si="11"/>
        <v>0</v>
      </c>
      <c r="X44" s="418">
        <f t="shared" si="11"/>
        <v>0</v>
      </c>
      <c r="Y44" s="418">
        <f t="shared" si="11"/>
        <v>0</v>
      </c>
      <c r="Z44" s="149"/>
      <c r="AA44" s="117"/>
    </row>
    <row r="45" spans="2:27">
      <c r="B45" s="29"/>
      <c r="C45" s="58"/>
      <c r="D45" s="479"/>
      <c r="E45" s="479"/>
      <c r="F45" s="72"/>
      <c r="G45" s="73"/>
      <c r="H45" s="72"/>
      <c r="I45" s="409"/>
      <c r="J45" s="62">
        <f t="shared" si="0"/>
        <v>0</v>
      </c>
      <c r="K45" s="592">
        <f t="shared" si="1"/>
        <v>0</v>
      </c>
      <c r="L45" s="593" t="str">
        <f t="shared" si="2"/>
        <v>-</v>
      </c>
      <c r="M45" s="418">
        <f t="shared" si="3"/>
        <v>0</v>
      </c>
      <c r="N45" s="409"/>
      <c r="O45" s="418">
        <f t="shared" si="10"/>
        <v>0</v>
      </c>
      <c r="P45" s="418">
        <f t="shared" si="10"/>
        <v>0</v>
      </c>
      <c r="Q45" s="418">
        <f t="shared" si="10"/>
        <v>0</v>
      </c>
      <c r="R45" s="418">
        <f t="shared" si="10"/>
        <v>0</v>
      </c>
      <c r="S45" s="418">
        <f t="shared" si="10"/>
        <v>0</v>
      </c>
      <c r="T45" s="409"/>
      <c r="U45" s="418">
        <f t="shared" si="11"/>
        <v>0</v>
      </c>
      <c r="V45" s="418">
        <f t="shared" si="11"/>
        <v>0</v>
      </c>
      <c r="W45" s="418">
        <f t="shared" si="11"/>
        <v>0</v>
      </c>
      <c r="X45" s="418">
        <f t="shared" si="11"/>
        <v>0</v>
      </c>
      <c r="Y45" s="418">
        <f t="shared" si="11"/>
        <v>0</v>
      </c>
      <c r="Z45" s="149"/>
      <c r="AA45" s="117"/>
    </row>
    <row r="46" spans="2:27">
      <c r="B46" s="29"/>
      <c r="C46" s="58"/>
      <c r="D46" s="479"/>
      <c r="E46" s="479"/>
      <c r="F46" s="72"/>
      <c r="G46" s="73"/>
      <c r="H46" s="72"/>
      <c r="I46" s="409"/>
      <c r="J46" s="62">
        <f t="shared" ref="J46:J77" si="12">IF(H46="geen",9999999999,H46)</f>
        <v>0</v>
      </c>
      <c r="K46" s="592">
        <f t="shared" si="1"/>
        <v>0</v>
      </c>
      <c r="L46" s="593" t="str">
        <f t="shared" si="2"/>
        <v>-</v>
      </c>
      <c r="M46" s="418">
        <f t="shared" si="3"/>
        <v>0</v>
      </c>
      <c r="N46" s="409"/>
      <c r="O46" s="418">
        <f t="shared" si="10"/>
        <v>0</v>
      </c>
      <c r="P46" s="418">
        <f t="shared" si="10"/>
        <v>0</v>
      </c>
      <c r="Q46" s="418">
        <f t="shared" si="10"/>
        <v>0</v>
      </c>
      <c r="R46" s="418">
        <f t="shared" si="10"/>
        <v>0</v>
      </c>
      <c r="S46" s="418">
        <f t="shared" si="10"/>
        <v>0</v>
      </c>
      <c r="T46" s="409"/>
      <c r="U46" s="418">
        <f t="shared" si="11"/>
        <v>0</v>
      </c>
      <c r="V46" s="418">
        <f t="shared" si="11"/>
        <v>0</v>
      </c>
      <c r="W46" s="418">
        <f t="shared" si="11"/>
        <v>0</v>
      </c>
      <c r="X46" s="418">
        <f t="shared" si="11"/>
        <v>0</v>
      </c>
      <c r="Y46" s="418">
        <f t="shared" si="11"/>
        <v>0</v>
      </c>
      <c r="Z46" s="149"/>
      <c r="AA46" s="117"/>
    </row>
    <row r="47" spans="2:27">
      <c r="B47" s="29"/>
      <c r="C47" s="58"/>
      <c r="D47" s="479"/>
      <c r="E47" s="479"/>
      <c r="F47" s="72"/>
      <c r="G47" s="73"/>
      <c r="H47" s="72"/>
      <c r="I47" s="409"/>
      <c r="J47" s="62">
        <f t="shared" si="12"/>
        <v>0</v>
      </c>
      <c r="K47" s="592">
        <f t="shared" si="1"/>
        <v>0</v>
      </c>
      <c r="L47" s="593" t="str">
        <f t="shared" si="2"/>
        <v>-</v>
      </c>
      <c r="M47" s="418">
        <f t="shared" si="3"/>
        <v>0</v>
      </c>
      <c r="N47" s="409"/>
      <c r="O47" s="418">
        <f t="shared" si="10"/>
        <v>0</v>
      </c>
      <c r="P47" s="418">
        <f t="shared" si="10"/>
        <v>0</v>
      </c>
      <c r="Q47" s="418">
        <f t="shared" si="10"/>
        <v>0</v>
      </c>
      <c r="R47" s="418">
        <f t="shared" si="10"/>
        <v>0</v>
      </c>
      <c r="S47" s="418">
        <f t="shared" si="10"/>
        <v>0</v>
      </c>
      <c r="T47" s="409"/>
      <c r="U47" s="418">
        <f t="shared" si="11"/>
        <v>0</v>
      </c>
      <c r="V47" s="418">
        <f t="shared" si="11"/>
        <v>0</v>
      </c>
      <c r="W47" s="418">
        <f t="shared" si="11"/>
        <v>0</v>
      </c>
      <c r="X47" s="418">
        <f t="shared" si="11"/>
        <v>0</v>
      </c>
      <c r="Y47" s="418">
        <f t="shared" si="11"/>
        <v>0</v>
      </c>
      <c r="Z47" s="149"/>
      <c r="AA47" s="117"/>
    </row>
    <row r="48" spans="2:27">
      <c r="B48" s="29"/>
      <c r="C48" s="58"/>
      <c r="D48" s="479"/>
      <c r="E48" s="479"/>
      <c r="F48" s="72"/>
      <c r="G48" s="73"/>
      <c r="H48" s="72"/>
      <c r="I48" s="409"/>
      <c r="J48" s="62">
        <f t="shared" si="12"/>
        <v>0</v>
      </c>
      <c r="K48" s="592">
        <f t="shared" si="1"/>
        <v>0</v>
      </c>
      <c r="L48" s="593" t="str">
        <f t="shared" si="2"/>
        <v>-</v>
      </c>
      <c r="M48" s="418">
        <f t="shared" si="3"/>
        <v>0</v>
      </c>
      <c r="N48" s="409"/>
      <c r="O48" s="418">
        <f t="shared" si="10"/>
        <v>0</v>
      </c>
      <c r="P48" s="418">
        <f t="shared" si="10"/>
        <v>0</v>
      </c>
      <c r="Q48" s="418">
        <f t="shared" si="10"/>
        <v>0</v>
      </c>
      <c r="R48" s="418">
        <f t="shared" si="10"/>
        <v>0</v>
      </c>
      <c r="S48" s="418">
        <f t="shared" si="10"/>
        <v>0</v>
      </c>
      <c r="T48" s="409"/>
      <c r="U48" s="418">
        <f t="shared" si="11"/>
        <v>0</v>
      </c>
      <c r="V48" s="418">
        <f t="shared" si="11"/>
        <v>0</v>
      </c>
      <c r="W48" s="418">
        <f t="shared" si="11"/>
        <v>0</v>
      </c>
      <c r="X48" s="418">
        <f t="shared" si="11"/>
        <v>0</v>
      </c>
      <c r="Y48" s="418">
        <f t="shared" si="11"/>
        <v>0</v>
      </c>
      <c r="Z48" s="149"/>
      <c r="AA48" s="117"/>
    </row>
    <row r="49" spans="2:27">
      <c r="B49" s="29"/>
      <c r="C49" s="58"/>
      <c r="D49" s="479"/>
      <c r="E49" s="479"/>
      <c r="F49" s="72"/>
      <c r="G49" s="73"/>
      <c r="H49" s="72"/>
      <c r="I49" s="409"/>
      <c r="J49" s="62">
        <f t="shared" si="12"/>
        <v>0</v>
      </c>
      <c r="K49" s="592">
        <f t="shared" si="1"/>
        <v>0</v>
      </c>
      <c r="L49" s="593" t="str">
        <f t="shared" si="2"/>
        <v>-</v>
      </c>
      <c r="M49" s="418">
        <f t="shared" si="3"/>
        <v>0</v>
      </c>
      <c r="N49" s="409"/>
      <c r="O49" s="418">
        <f t="shared" si="10"/>
        <v>0</v>
      </c>
      <c r="P49" s="418">
        <f t="shared" si="10"/>
        <v>0</v>
      </c>
      <c r="Q49" s="418">
        <f t="shared" si="10"/>
        <v>0</v>
      </c>
      <c r="R49" s="418">
        <f t="shared" si="10"/>
        <v>0</v>
      </c>
      <c r="S49" s="418">
        <f t="shared" si="10"/>
        <v>0</v>
      </c>
      <c r="T49" s="409"/>
      <c r="U49" s="418">
        <f t="shared" si="11"/>
        <v>0</v>
      </c>
      <c r="V49" s="418">
        <f t="shared" si="11"/>
        <v>0</v>
      </c>
      <c r="W49" s="418">
        <f t="shared" si="11"/>
        <v>0</v>
      </c>
      <c r="X49" s="418">
        <f t="shared" si="11"/>
        <v>0</v>
      </c>
      <c r="Y49" s="418">
        <f t="shared" si="11"/>
        <v>0</v>
      </c>
      <c r="Z49" s="149"/>
      <c r="AA49" s="117"/>
    </row>
    <row r="50" spans="2:27">
      <c r="B50" s="29"/>
      <c r="C50" s="58"/>
      <c r="D50" s="479"/>
      <c r="E50" s="479"/>
      <c r="F50" s="72"/>
      <c r="G50" s="73"/>
      <c r="H50" s="72"/>
      <c r="I50" s="409"/>
      <c r="J50" s="62">
        <f t="shared" si="12"/>
        <v>0</v>
      </c>
      <c r="K50" s="592">
        <f t="shared" si="1"/>
        <v>0</v>
      </c>
      <c r="L50" s="593" t="str">
        <f t="shared" si="2"/>
        <v>-</v>
      </c>
      <c r="M50" s="418">
        <f t="shared" si="3"/>
        <v>0</v>
      </c>
      <c r="N50" s="409"/>
      <c r="O50" s="418">
        <f t="shared" si="10"/>
        <v>0</v>
      </c>
      <c r="P50" s="418">
        <f t="shared" si="10"/>
        <v>0</v>
      </c>
      <c r="Q50" s="418">
        <f t="shared" si="10"/>
        <v>0</v>
      </c>
      <c r="R50" s="418">
        <f t="shared" si="10"/>
        <v>0</v>
      </c>
      <c r="S50" s="418">
        <f t="shared" si="10"/>
        <v>0</v>
      </c>
      <c r="T50" s="409"/>
      <c r="U50" s="418">
        <f t="shared" si="11"/>
        <v>0</v>
      </c>
      <c r="V50" s="418">
        <f t="shared" si="11"/>
        <v>0</v>
      </c>
      <c r="W50" s="418">
        <f t="shared" si="11"/>
        <v>0</v>
      </c>
      <c r="X50" s="418">
        <f t="shared" si="11"/>
        <v>0</v>
      </c>
      <c r="Y50" s="418">
        <f t="shared" si="11"/>
        <v>0</v>
      </c>
      <c r="Z50" s="149"/>
      <c r="AA50" s="117"/>
    </row>
    <row r="51" spans="2:27">
      <c r="B51" s="29"/>
      <c r="C51" s="58"/>
      <c r="D51" s="479"/>
      <c r="E51" s="479"/>
      <c r="F51" s="72"/>
      <c r="G51" s="73"/>
      <c r="H51" s="72"/>
      <c r="I51" s="409"/>
      <c r="J51" s="62">
        <f t="shared" si="12"/>
        <v>0</v>
      </c>
      <c r="K51" s="592">
        <f t="shared" si="1"/>
        <v>0</v>
      </c>
      <c r="L51" s="593" t="str">
        <f t="shared" si="2"/>
        <v>-</v>
      </c>
      <c r="M51" s="418">
        <f t="shared" si="3"/>
        <v>0</v>
      </c>
      <c r="N51" s="409"/>
      <c r="O51" s="418">
        <f t="shared" si="10"/>
        <v>0</v>
      </c>
      <c r="P51" s="418">
        <f t="shared" si="10"/>
        <v>0</v>
      </c>
      <c r="Q51" s="418">
        <f t="shared" si="10"/>
        <v>0</v>
      </c>
      <c r="R51" s="418">
        <f t="shared" si="10"/>
        <v>0</v>
      </c>
      <c r="S51" s="418">
        <f t="shared" si="10"/>
        <v>0</v>
      </c>
      <c r="T51" s="409"/>
      <c r="U51" s="418">
        <f t="shared" si="11"/>
        <v>0</v>
      </c>
      <c r="V51" s="418">
        <f t="shared" si="11"/>
        <v>0</v>
      </c>
      <c r="W51" s="418">
        <f t="shared" si="11"/>
        <v>0</v>
      </c>
      <c r="X51" s="418">
        <f t="shared" si="11"/>
        <v>0</v>
      </c>
      <c r="Y51" s="418">
        <f t="shared" si="11"/>
        <v>0</v>
      </c>
      <c r="Z51" s="149"/>
      <c r="AA51" s="117"/>
    </row>
    <row r="52" spans="2:27">
      <c r="B52" s="29"/>
      <c r="C52" s="58"/>
      <c r="D52" s="479"/>
      <c r="E52" s="479"/>
      <c r="F52" s="72"/>
      <c r="G52" s="73"/>
      <c r="H52" s="72"/>
      <c r="I52" s="409"/>
      <c r="J52" s="62">
        <f t="shared" si="12"/>
        <v>0</v>
      </c>
      <c r="K52" s="592">
        <f t="shared" si="1"/>
        <v>0</v>
      </c>
      <c r="L52" s="593" t="str">
        <f t="shared" si="2"/>
        <v>-</v>
      </c>
      <c r="M52" s="418">
        <f t="shared" si="3"/>
        <v>0</v>
      </c>
      <c r="N52" s="409"/>
      <c r="O52" s="418">
        <f t="shared" si="10"/>
        <v>0</v>
      </c>
      <c r="P52" s="418">
        <f t="shared" si="10"/>
        <v>0</v>
      </c>
      <c r="Q52" s="418">
        <f t="shared" si="10"/>
        <v>0</v>
      </c>
      <c r="R52" s="418">
        <f t="shared" si="10"/>
        <v>0</v>
      </c>
      <c r="S52" s="418">
        <f t="shared" si="10"/>
        <v>0</v>
      </c>
      <c r="T52" s="409"/>
      <c r="U52" s="418">
        <f t="shared" si="11"/>
        <v>0</v>
      </c>
      <c r="V52" s="418">
        <f t="shared" si="11"/>
        <v>0</v>
      </c>
      <c r="W52" s="418">
        <f t="shared" si="11"/>
        <v>0</v>
      </c>
      <c r="X52" s="418">
        <f t="shared" si="11"/>
        <v>0</v>
      </c>
      <c r="Y52" s="418">
        <f t="shared" si="11"/>
        <v>0</v>
      </c>
      <c r="Z52" s="149"/>
      <c r="AA52" s="117"/>
    </row>
    <row r="53" spans="2:27">
      <c r="B53" s="29"/>
      <c r="C53" s="58"/>
      <c r="D53" s="479"/>
      <c r="E53" s="479"/>
      <c r="F53" s="72"/>
      <c r="G53" s="73"/>
      <c r="H53" s="72"/>
      <c r="I53" s="409"/>
      <c r="J53" s="62">
        <f t="shared" si="12"/>
        <v>0</v>
      </c>
      <c r="K53" s="592">
        <f t="shared" si="1"/>
        <v>0</v>
      </c>
      <c r="L53" s="593" t="str">
        <f t="shared" si="2"/>
        <v>-</v>
      </c>
      <c r="M53" s="418">
        <f t="shared" si="3"/>
        <v>0</v>
      </c>
      <c r="N53" s="409"/>
      <c r="O53" s="418">
        <f t="shared" si="10"/>
        <v>0</v>
      </c>
      <c r="P53" s="418">
        <f t="shared" si="10"/>
        <v>0</v>
      </c>
      <c r="Q53" s="418">
        <f t="shared" si="10"/>
        <v>0</v>
      </c>
      <c r="R53" s="418">
        <f t="shared" si="10"/>
        <v>0</v>
      </c>
      <c r="S53" s="418">
        <f t="shared" si="10"/>
        <v>0</v>
      </c>
      <c r="T53" s="409"/>
      <c r="U53" s="418">
        <f t="shared" si="11"/>
        <v>0</v>
      </c>
      <c r="V53" s="418">
        <f t="shared" si="11"/>
        <v>0</v>
      </c>
      <c r="W53" s="418">
        <f t="shared" si="11"/>
        <v>0</v>
      </c>
      <c r="X53" s="418">
        <f t="shared" si="11"/>
        <v>0</v>
      </c>
      <c r="Y53" s="418">
        <f t="shared" si="11"/>
        <v>0</v>
      </c>
      <c r="Z53" s="149"/>
      <c r="AA53" s="117"/>
    </row>
    <row r="54" spans="2:27">
      <c r="B54" s="29"/>
      <c r="C54" s="58"/>
      <c r="D54" s="479"/>
      <c r="E54" s="479"/>
      <c r="F54" s="72"/>
      <c r="G54" s="73"/>
      <c r="H54" s="72"/>
      <c r="I54" s="409"/>
      <c r="J54" s="62">
        <f t="shared" si="12"/>
        <v>0</v>
      </c>
      <c r="K54" s="592">
        <f t="shared" si="1"/>
        <v>0</v>
      </c>
      <c r="L54" s="593" t="str">
        <f t="shared" si="2"/>
        <v>-</v>
      </c>
      <c r="M54" s="418">
        <f t="shared" si="3"/>
        <v>0</v>
      </c>
      <c r="N54" s="409"/>
      <c r="O54" s="418">
        <f t="shared" ref="O54:S63" si="13">(IF(O$8&lt;$F54,0,IF($L54&lt;=O$8-1,0,$K54)))</f>
        <v>0</v>
      </c>
      <c r="P54" s="418">
        <f t="shared" si="13"/>
        <v>0</v>
      </c>
      <c r="Q54" s="418">
        <f t="shared" si="13"/>
        <v>0</v>
      </c>
      <c r="R54" s="418">
        <f t="shared" si="13"/>
        <v>0</v>
      </c>
      <c r="S54" s="418">
        <f t="shared" si="13"/>
        <v>0</v>
      </c>
      <c r="T54" s="409"/>
      <c r="U54" s="418">
        <f t="shared" ref="U54:Y63" si="14">IF(U$8=$F54,$G54,0)</f>
        <v>0</v>
      </c>
      <c r="V54" s="418">
        <f t="shared" si="14"/>
        <v>0</v>
      </c>
      <c r="W54" s="418">
        <f t="shared" si="14"/>
        <v>0</v>
      </c>
      <c r="X54" s="418">
        <f t="shared" si="14"/>
        <v>0</v>
      </c>
      <c r="Y54" s="418">
        <f t="shared" si="14"/>
        <v>0</v>
      </c>
      <c r="Z54" s="149"/>
      <c r="AA54" s="117"/>
    </row>
    <row r="55" spans="2:27">
      <c r="B55" s="29"/>
      <c r="C55" s="58"/>
      <c r="D55" s="479"/>
      <c r="E55" s="479"/>
      <c r="F55" s="72"/>
      <c r="G55" s="73"/>
      <c r="H55" s="72"/>
      <c r="I55" s="409"/>
      <c r="J55" s="62">
        <f t="shared" si="12"/>
        <v>0</v>
      </c>
      <c r="K55" s="592">
        <f t="shared" si="1"/>
        <v>0</v>
      </c>
      <c r="L55" s="593" t="str">
        <f t="shared" si="2"/>
        <v>-</v>
      </c>
      <c r="M55" s="418">
        <f t="shared" si="3"/>
        <v>0</v>
      </c>
      <c r="N55" s="409"/>
      <c r="O55" s="418">
        <f t="shared" si="13"/>
        <v>0</v>
      </c>
      <c r="P55" s="418">
        <f t="shared" si="13"/>
        <v>0</v>
      </c>
      <c r="Q55" s="418">
        <f t="shared" si="13"/>
        <v>0</v>
      </c>
      <c r="R55" s="418">
        <f t="shared" si="13"/>
        <v>0</v>
      </c>
      <c r="S55" s="418">
        <f t="shared" si="13"/>
        <v>0</v>
      </c>
      <c r="T55" s="409"/>
      <c r="U55" s="418">
        <f t="shared" si="14"/>
        <v>0</v>
      </c>
      <c r="V55" s="418">
        <f t="shared" si="14"/>
        <v>0</v>
      </c>
      <c r="W55" s="418">
        <f t="shared" si="14"/>
        <v>0</v>
      </c>
      <c r="X55" s="418">
        <f t="shared" si="14"/>
        <v>0</v>
      </c>
      <c r="Y55" s="418">
        <f t="shared" si="14"/>
        <v>0</v>
      </c>
      <c r="Z55" s="149"/>
      <c r="AA55" s="117"/>
    </row>
    <row r="56" spans="2:27">
      <c r="B56" s="29"/>
      <c r="C56" s="58"/>
      <c r="D56" s="479"/>
      <c r="E56" s="479"/>
      <c r="F56" s="72"/>
      <c r="G56" s="73"/>
      <c r="H56" s="72"/>
      <c r="I56" s="409"/>
      <c r="J56" s="62">
        <f t="shared" si="12"/>
        <v>0</v>
      </c>
      <c r="K56" s="592">
        <f t="shared" si="1"/>
        <v>0</v>
      </c>
      <c r="L56" s="593" t="str">
        <f t="shared" si="2"/>
        <v>-</v>
      </c>
      <c r="M56" s="418">
        <f t="shared" si="3"/>
        <v>0</v>
      </c>
      <c r="N56" s="409"/>
      <c r="O56" s="418">
        <f t="shared" si="13"/>
        <v>0</v>
      </c>
      <c r="P56" s="418">
        <f t="shared" si="13"/>
        <v>0</v>
      </c>
      <c r="Q56" s="418">
        <f t="shared" si="13"/>
        <v>0</v>
      </c>
      <c r="R56" s="418">
        <f t="shared" si="13"/>
        <v>0</v>
      </c>
      <c r="S56" s="418">
        <f t="shared" si="13"/>
        <v>0</v>
      </c>
      <c r="T56" s="409"/>
      <c r="U56" s="418">
        <f t="shared" si="14"/>
        <v>0</v>
      </c>
      <c r="V56" s="418">
        <f t="shared" si="14"/>
        <v>0</v>
      </c>
      <c r="W56" s="418">
        <f t="shared" si="14"/>
        <v>0</v>
      </c>
      <c r="X56" s="418">
        <f t="shared" si="14"/>
        <v>0</v>
      </c>
      <c r="Y56" s="418">
        <f t="shared" si="14"/>
        <v>0</v>
      </c>
      <c r="Z56" s="149"/>
      <c r="AA56" s="117"/>
    </row>
    <row r="57" spans="2:27">
      <c r="B57" s="29"/>
      <c r="C57" s="58"/>
      <c r="D57" s="479"/>
      <c r="E57" s="479"/>
      <c r="F57" s="72"/>
      <c r="G57" s="73"/>
      <c r="H57" s="72"/>
      <c r="I57" s="409"/>
      <c r="J57" s="62">
        <f t="shared" si="12"/>
        <v>0</v>
      </c>
      <c r="K57" s="592">
        <f t="shared" si="1"/>
        <v>0</v>
      </c>
      <c r="L57" s="593" t="str">
        <f t="shared" si="2"/>
        <v>-</v>
      </c>
      <c r="M57" s="418">
        <f t="shared" si="3"/>
        <v>0</v>
      </c>
      <c r="N57" s="409"/>
      <c r="O57" s="418">
        <f t="shared" si="13"/>
        <v>0</v>
      </c>
      <c r="P57" s="418">
        <f t="shared" si="13"/>
        <v>0</v>
      </c>
      <c r="Q57" s="418">
        <f t="shared" si="13"/>
        <v>0</v>
      </c>
      <c r="R57" s="418">
        <f t="shared" si="13"/>
        <v>0</v>
      </c>
      <c r="S57" s="418">
        <f t="shared" si="13"/>
        <v>0</v>
      </c>
      <c r="T57" s="409"/>
      <c r="U57" s="418">
        <f t="shared" si="14"/>
        <v>0</v>
      </c>
      <c r="V57" s="418">
        <f t="shared" si="14"/>
        <v>0</v>
      </c>
      <c r="W57" s="418">
        <f t="shared" si="14"/>
        <v>0</v>
      </c>
      <c r="X57" s="418">
        <f t="shared" si="14"/>
        <v>0</v>
      </c>
      <c r="Y57" s="418">
        <f t="shared" si="14"/>
        <v>0</v>
      </c>
      <c r="Z57" s="149"/>
      <c r="AA57" s="117"/>
    </row>
    <row r="58" spans="2:27">
      <c r="B58" s="29"/>
      <c r="C58" s="58"/>
      <c r="D58" s="479"/>
      <c r="E58" s="479"/>
      <c r="F58" s="72"/>
      <c r="G58" s="73"/>
      <c r="H58" s="72"/>
      <c r="I58" s="409"/>
      <c r="J58" s="62">
        <f t="shared" si="12"/>
        <v>0</v>
      </c>
      <c r="K58" s="592">
        <f t="shared" si="1"/>
        <v>0</v>
      </c>
      <c r="L58" s="593" t="str">
        <f t="shared" si="2"/>
        <v>-</v>
      </c>
      <c r="M58" s="418">
        <f t="shared" si="3"/>
        <v>0</v>
      </c>
      <c r="N58" s="409"/>
      <c r="O58" s="418">
        <f t="shared" si="13"/>
        <v>0</v>
      </c>
      <c r="P58" s="418">
        <f t="shared" si="13"/>
        <v>0</v>
      </c>
      <c r="Q58" s="418">
        <f t="shared" si="13"/>
        <v>0</v>
      </c>
      <c r="R58" s="418">
        <f t="shared" si="13"/>
        <v>0</v>
      </c>
      <c r="S58" s="418">
        <f t="shared" si="13"/>
        <v>0</v>
      </c>
      <c r="T58" s="409"/>
      <c r="U58" s="418">
        <f t="shared" si="14"/>
        <v>0</v>
      </c>
      <c r="V58" s="418">
        <f t="shared" si="14"/>
        <v>0</v>
      </c>
      <c r="W58" s="418">
        <f t="shared" si="14"/>
        <v>0</v>
      </c>
      <c r="X58" s="418">
        <f t="shared" si="14"/>
        <v>0</v>
      </c>
      <c r="Y58" s="418">
        <f t="shared" si="14"/>
        <v>0</v>
      </c>
      <c r="Z58" s="149"/>
      <c r="AA58" s="117"/>
    </row>
    <row r="59" spans="2:27">
      <c r="B59" s="29"/>
      <c r="C59" s="58"/>
      <c r="D59" s="479"/>
      <c r="E59" s="479"/>
      <c r="F59" s="72"/>
      <c r="G59" s="73"/>
      <c r="H59" s="72"/>
      <c r="I59" s="409"/>
      <c r="J59" s="62">
        <f t="shared" si="12"/>
        <v>0</v>
      </c>
      <c r="K59" s="592">
        <f t="shared" si="1"/>
        <v>0</v>
      </c>
      <c r="L59" s="593" t="str">
        <f t="shared" si="2"/>
        <v>-</v>
      </c>
      <c r="M59" s="418">
        <f t="shared" si="3"/>
        <v>0</v>
      </c>
      <c r="N59" s="409"/>
      <c r="O59" s="418">
        <f t="shared" si="13"/>
        <v>0</v>
      </c>
      <c r="P59" s="418">
        <f t="shared" si="13"/>
        <v>0</v>
      </c>
      <c r="Q59" s="418">
        <f t="shared" si="13"/>
        <v>0</v>
      </c>
      <c r="R59" s="418">
        <f t="shared" si="13"/>
        <v>0</v>
      </c>
      <c r="S59" s="418">
        <f t="shared" si="13"/>
        <v>0</v>
      </c>
      <c r="T59" s="409"/>
      <c r="U59" s="418">
        <f t="shared" si="14"/>
        <v>0</v>
      </c>
      <c r="V59" s="418">
        <f t="shared" si="14"/>
        <v>0</v>
      </c>
      <c r="W59" s="418">
        <f t="shared" si="14"/>
        <v>0</v>
      </c>
      <c r="X59" s="418">
        <f t="shared" si="14"/>
        <v>0</v>
      </c>
      <c r="Y59" s="418">
        <f t="shared" si="14"/>
        <v>0</v>
      </c>
      <c r="Z59" s="149"/>
      <c r="AA59" s="117"/>
    </row>
    <row r="60" spans="2:27">
      <c r="B60" s="29"/>
      <c r="C60" s="58"/>
      <c r="D60" s="479"/>
      <c r="E60" s="479"/>
      <c r="F60" s="72"/>
      <c r="G60" s="73"/>
      <c r="H60" s="72"/>
      <c r="I60" s="409"/>
      <c r="J60" s="62">
        <f t="shared" si="12"/>
        <v>0</v>
      </c>
      <c r="K60" s="592">
        <f t="shared" si="1"/>
        <v>0</v>
      </c>
      <c r="L60" s="593" t="str">
        <f t="shared" si="2"/>
        <v>-</v>
      </c>
      <c r="M60" s="418">
        <f t="shared" si="3"/>
        <v>0</v>
      </c>
      <c r="N60" s="409"/>
      <c r="O60" s="418">
        <f t="shared" si="13"/>
        <v>0</v>
      </c>
      <c r="P60" s="418">
        <f t="shared" si="13"/>
        <v>0</v>
      </c>
      <c r="Q60" s="418">
        <f t="shared" si="13"/>
        <v>0</v>
      </c>
      <c r="R60" s="418">
        <f t="shared" si="13"/>
        <v>0</v>
      </c>
      <c r="S60" s="418">
        <f t="shared" si="13"/>
        <v>0</v>
      </c>
      <c r="T60" s="409"/>
      <c r="U60" s="418">
        <f t="shared" si="14"/>
        <v>0</v>
      </c>
      <c r="V60" s="418">
        <f t="shared" si="14"/>
        <v>0</v>
      </c>
      <c r="W60" s="418">
        <f t="shared" si="14"/>
        <v>0</v>
      </c>
      <c r="X60" s="418">
        <f t="shared" si="14"/>
        <v>0</v>
      </c>
      <c r="Y60" s="418">
        <f t="shared" si="14"/>
        <v>0</v>
      </c>
      <c r="Z60" s="149"/>
      <c r="AA60" s="117"/>
    </row>
    <row r="61" spans="2:27">
      <c r="B61" s="29"/>
      <c r="C61" s="58"/>
      <c r="D61" s="479"/>
      <c r="E61" s="479"/>
      <c r="F61" s="72"/>
      <c r="G61" s="73"/>
      <c r="H61" s="72"/>
      <c r="I61" s="409"/>
      <c r="J61" s="62">
        <f t="shared" si="12"/>
        <v>0</v>
      </c>
      <c r="K61" s="592">
        <f t="shared" si="1"/>
        <v>0</v>
      </c>
      <c r="L61" s="593" t="str">
        <f t="shared" si="2"/>
        <v>-</v>
      </c>
      <c r="M61" s="418">
        <f t="shared" si="3"/>
        <v>0</v>
      </c>
      <c r="N61" s="409"/>
      <c r="O61" s="418">
        <f t="shared" si="13"/>
        <v>0</v>
      </c>
      <c r="P61" s="418">
        <f t="shared" si="13"/>
        <v>0</v>
      </c>
      <c r="Q61" s="418">
        <f t="shared" si="13"/>
        <v>0</v>
      </c>
      <c r="R61" s="418">
        <f t="shared" si="13"/>
        <v>0</v>
      </c>
      <c r="S61" s="418">
        <f t="shared" si="13"/>
        <v>0</v>
      </c>
      <c r="T61" s="409"/>
      <c r="U61" s="418">
        <f t="shared" si="14"/>
        <v>0</v>
      </c>
      <c r="V61" s="418">
        <f t="shared" si="14"/>
        <v>0</v>
      </c>
      <c r="W61" s="418">
        <f t="shared" si="14"/>
        <v>0</v>
      </c>
      <c r="X61" s="418">
        <f t="shared" si="14"/>
        <v>0</v>
      </c>
      <c r="Y61" s="418">
        <f t="shared" si="14"/>
        <v>0</v>
      </c>
      <c r="Z61" s="149"/>
      <c r="AA61" s="117"/>
    </row>
    <row r="62" spans="2:27">
      <c r="B62" s="29"/>
      <c r="C62" s="58"/>
      <c r="D62" s="479"/>
      <c r="E62" s="479"/>
      <c r="F62" s="72"/>
      <c r="G62" s="73"/>
      <c r="H62" s="72"/>
      <c r="I62" s="409"/>
      <c r="J62" s="62">
        <f t="shared" si="12"/>
        <v>0</v>
      </c>
      <c r="K62" s="592">
        <f t="shared" si="1"/>
        <v>0</v>
      </c>
      <c r="L62" s="593" t="str">
        <f t="shared" si="2"/>
        <v>-</v>
      </c>
      <c r="M62" s="418">
        <f t="shared" si="3"/>
        <v>0</v>
      </c>
      <c r="N62" s="409"/>
      <c r="O62" s="418">
        <f t="shared" si="13"/>
        <v>0</v>
      </c>
      <c r="P62" s="418">
        <f t="shared" si="13"/>
        <v>0</v>
      </c>
      <c r="Q62" s="418">
        <f t="shared" si="13"/>
        <v>0</v>
      </c>
      <c r="R62" s="418">
        <f t="shared" si="13"/>
        <v>0</v>
      </c>
      <c r="S62" s="418">
        <f t="shared" si="13"/>
        <v>0</v>
      </c>
      <c r="T62" s="409"/>
      <c r="U62" s="418">
        <f t="shared" si="14"/>
        <v>0</v>
      </c>
      <c r="V62" s="418">
        <f t="shared" si="14"/>
        <v>0</v>
      </c>
      <c r="W62" s="418">
        <f t="shared" si="14"/>
        <v>0</v>
      </c>
      <c r="X62" s="418">
        <f t="shared" si="14"/>
        <v>0</v>
      </c>
      <c r="Y62" s="418">
        <f t="shared" si="14"/>
        <v>0</v>
      </c>
      <c r="Z62" s="149"/>
      <c r="AA62" s="117"/>
    </row>
    <row r="63" spans="2:27">
      <c r="B63" s="29"/>
      <c r="C63" s="58"/>
      <c r="D63" s="479"/>
      <c r="E63" s="479"/>
      <c r="F63" s="72"/>
      <c r="G63" s="73"/>
      <c r="H63" s="72"/>
      <c r="I63" s="409"/>
      <c r="J63" s="62">
        <f t="shared" si="12"/>
        <v>0</v>
      </c>
      <c r="K63" s="592">
        <f t="shared" si="1"/>
        <v>0</v>
      </c>
      <c r="L63" s="593" t="str">
        <f t="shared" si="2"/>
        <v>-</v>
      </c>
      <c r="M63" s="418">
        <f t="shared" si="3"/>
        <v>0</v>
      </c>
      <c r="N63" s="409"/>
      <c r="O63" s="418">
        <f t="shared" si="13"/>
        <v>0</v>
      </c>
      <c r="P63" s="418">
        <f t="shared" si="13"/>
        <v>0</v>
      </c>
      <c r="Q63" s="418">
        <f t="shared" si="13"/>
        <v>0</v>
      </c>
      <c r="R63" s="418">
        <f t="shared" si="13"/>
        <v>0</v>
      </c>
      <c r="S63" s="418">
        <f t="shared" si="13"/>
        <v>0</v>
      </c>
      <c r="T63" s="409"/>
      <c r="U63" s="418">
        <f t="shared" si="14"/>
        <v>0</v>
      </c>
      <c r="V63" s="418">
        <f t="shared" si="14"/>
        <v>0</v>
      </c>
      <c r="W63" s="418">
        <f t="shared" si="14"/>
        <v>0</v>
      </c>
      <c r="X63" s="418">
        <f t="shared" si="14"/>
        <v>0</v>
      </c>
      <c r="Y63" s="418">
        <f t="shared" si="14"/>
        <v>0</v>
      </c>
      <c r="Z63" s="149"/>
      <c r="AA63" s="117"/>
    </row>
    <row r="64" spans="2:27">
      <c r="B64" s="29"/>
      <c r="C64" s="58"/>
      <c r="D64" s="479"/>
      <c r="E64" s="479"/>
      <c r="F64" s="72"/>
      <c r="G64" s="73"/>
      <c r="H64" s="72"/>
      <c r="I64" s="409"/>
      <c r="J64" s="62">
        <f t="shared" si="12"/>
        <v>0</v>
      </c>
      <c r="K64" s="592">
        <f t="shared" si="1"/>
        <v>0</v>
      </c>
      <c r="L64" s="593" t="str">
        <f t="shared" si="2"/>
        <v>-</v>
      </c>
      <c r="M64" s="418">
        <f t="shared" si="3"/>
        <v>0</v>
      </c>
      <c r="N64" s="409"/>
      <c r="O64" s="418">
        <f t="shared" ref="O64:S73" si="15">(IF(O$8&lt;$F64,0,IF($L64&lt;=O$8-1,0,$K64)))</f>
        <v>0</v>
      </c>
      <c r="P64" s="418">
        <f t="shared" si="15"/>
        <v>0</v>
      </c>
      <c r="Q64" s="418">
        <f t="shared" si="15"/>
        <v>0</v>
      </c>
      <c r="R64" s="418">
        <f t="shared" si="15"/>
        <v>0</v>
      </c>
      <c r="S64" s="418">
        <f t="shared" si="15"/>
        <v>0</v>
      </c>
      <c r="T64" s="409"/>
      <c r="U64" s="418">
        <f t="shared" ref="U64:Y73" si="16">IF(U$8=$F64,$G64,0)</f>
        <v>0</v>
      </c>
      <c r="V64" s="418">
        <f t="shared" si="16"/>
        <v>0</v>
      </c>
      <c r="W64" s="418">
        <f t="shared" si="16"/>
        <v>0</v>
      </c>
      <c r="X64" s="418">
        <f t="shared" si="16"/>
        <v>0</v>
      </c>
      <c r="Y64" s="418">
        <f t="shared" si="16"/>
        <v>0</v>
      </c>
      <c r="Z64" s="149"/>
      <c r="AA64" s="117"/>
    </row>
    <row r="65" spans="2:27">
      <c r="B65" s="29"/>
      <c r="C65" s="58"/>
      <c r="D65" s="479"/>
      <c r="E65" s="479"/>
      <c r="F65" s="72"/>
      <c r="G65" s="73"/>
      <c r="H65" s="72"/>
      <c r="I65" s="409"/>
      <c r="J65" s="62">
        <f t="shared" si="12"/>
        <v>0</v>
      </c>
      <c r="K65" s="592">
        <f t="shared" si="1"/>
        <v>0</v>
      </c>
      <c r="L65" s="593" t="str">
        <f t="shared" si="2"/>
        <v>-</v>
      </c>
      <c r="M65" s="418">
        <f t="shared" si="3"/>
        <v>0</v>
      </c>
      <c r="N65" s="409"/>
      <c r="O65" s="418">
        <f t="shared" si="15"/>
        <v>0</v>
      </c>
      <c r="P65" s="418">
        <f t="shared" si="15"/>
        <v>0</v>
      </c>
      <c r="Q65" s="418">
        <f t="shared" si="15"/>
        <v>0</v>
      </c>
      <c r="R65" s="418">
        <f t="shared" si="15"/>
        <v>0</v>
      </c>
      <c r="S65" s="418">
        <f t="shared" si="15"/>
        <v>0</v>
      </c>
      <c r="T65" s="409"/>
      <c r="U65" s="418">
        <f t="shared" si="16"/>
        <v>0</v>
      </c>
      <c r="V65" s="418">
        <f t="shared" si="16"/>
        <v>0</v>
      </c>
      <c r="W65" s="418">
        <f t="shared" si="16"/>
        <v>0</v>
      </c>
      <c r="X65" s="418">
        <f t="shared" si="16"/>
        <v>0</v>
      </c>
      <c r="Y65" s="418">
        <f t="shared" si="16"/>
        <v>0</v>
      </c>
      <c r="Z65" s="149"/>
      <c r="AA65" s="117"/>
    </row>
    <row r="66" spans="2:27">
      <c r="B66" s="29"/>
      <c r="C66" s="58"/>
      <c r="D66" s="479"/>
      <c r="E66" s="479"/>
      <c r="F66" s="72"/>
      <c r="G66" s="73"/>
      <c r="H66" s="72"/>
      <c r="I66" s="409"/>
      <c r="J66" s="62">
        <f t="shared" si="12"/>
        <v>0</v>
      </c>
      <c r="K66" s="592">
        <f t="shared" si="1"/>
        <v>0</v>
      </c>
      <c r="L66" s="593" t="str">
        <f t="shared" si="2"/>
        <v>-</v>
      </c>
      <c r="M66" s="418">
        <f t="shared" si="3"/>
        <v>0</v>
      </c>
      <c r="N66" s="409"/>
      <c r="O66" s="418">
        <f t="shared" si="15"/>
        <v>0</v>
      </c>
      <c r="P66" s="418">
        <f t="shared" si="15"/>
        <v>0</v>
      </c>
      <c r="Q66" s="418">
        <f t="shared" si="15"/>
        <v>0</v>
      </c>
      <c r="R66" s="418">
        <f t="shared" si="15"/>
        <v>0</v>
      </c>
      <c r="S66" s="418">
        <f t="shared" si="15"/>
        <v>0</v>
      </c>
      <c r="T66" s="409"/>
      <c r="U66" s="418">
        <f t="shared" si="16"/>
        <v>0</v>
      </c>
      <c r="V66" s="418">
        <f t="shared" si="16"/>
        <v>0</v>
      </c>
      <c r="W66" s="418">
        <f t="shared" si="16"/>
        <v>0</v>
      </c>
      <c r="X66" s="418">
        <f t="shared" si="16"/>
        <v>0</v>
      </c>
      <c r="Y66" s="418">
        <f t="shared" si="16"/>
        <v>0</v>
      </c>
      <c r="Z66" s="149"/>
      <c r="AA66" s="117"/>
    </row>
    <row r="67" spans="2:27">
      <c r="B67" s="29"/>
      <c r="C67" s="58"/>
      <c r="D67" s="479"/>
      <c r="E67" s="479"/>
      <c r="F67" s="72"/>
      <c r="G67" s="73"/>
      <c r="H67" s="72"/>
      <c r="I67" s="409"/>
      <c r="J67" s="62">
        <f t="shared" si="12"/>
        <v>0</v>
      </c>
      <c r="K67" s="592">
        <f t="shared" si="1"/>
        <v>0</v>
      </c>
      <c r="L67" s="593" t="str">
        <f t="shared" si="2"/>
        <v>-</v>
      </c>
      <c r="M67" s="418">
        <f t="shared" si="3"/>
        <v>0</v>
      </c>
      <c r="N67" s="409"/>
      <c r="O67" s="418">
        <f t="shared" si="15"/>
        <v>0</v>
      </c>
      <c r="P67" s="418">
        <f t="shared" si="15"/>
        <v>0</v>
      </c>
      <c r="Q67" s="418">
        <f t="shared" si="15"/>
        <v>0</v>
      </c>
      <c r="R67" s="418">
        <f t="shared" si="15"/>
        <v>0</v>
      </c>
      <c r="S67" s="418">
        <f t="shared" si="15"/>
        <v>0</v>
      </c>
      <c r="T67" s="409"/>
      <c r="U67" s="418">
        <f t="shared" si="16"/>
        <v>0</v>
      </c>
      <c r="V67" s="418">
        <f t="shared" si="16"/>
        <v>0</v>
      </c>
      <c r="W67" s="418">
        <f t="shared" si="16"/>
        <v>0</v>
      </c>
      <c r="X67" s="418">
        <f t="shared" si="16"/>
        <v>0</v>
      </c>
      <c r="Y67" s="418">
        <f t="shared" si="16"/>
        <v>0</v>
      </c>
      <c r="Z67" s="149"/>
      <c r="AA67" s="117"/>
    </row>
    <row r="68" spans="2:27">
      <c r="B68" s="29"/>
      <c r="C68" s="58"/>
      <c r="D68" s="479"/>
      <c r="E68" s="479"/>
      <c r="F68" s="72"/>
      <c r="G68" s="73"/>
      <c r="H68" s="72"/>
      <c r="I68" s="409"/>
      <c r="J68" s="62">
        <f t="shared" si="12"/>
        <v>0</v>
      </c>
      <c r="K68" s="592">
        <f t="shared" si="1"/>
        <v>0</v>
      </c>
      <c r="L68" s="593" t="str">
        <f t="shared" si="2"/>
        <v>-</v>
      </c>
      <c r="M68" s="418">
        <f t="shared" si="3"/>
        <v>0</v>
      </c>
      <c r="N68" s="409"/>
      <c r="O68" s="418">
        <f t="shared" si="15"/>
        <v>0</v>
      </c>
      <c r="P68" s="418">
        <f t="shared" si="15"/>
        <v>0</v>
      </c>
      <c r="Q68" s="418">
        <f t="shared" si="15"/>
        <v>0</v>
      </c>
      <c r="R68" s="418">
        <f t="shared" si="15"/>
        <v>0</v>
      </c>
      <c r="S68" s="418">
        <f t="shared" si="15"/>
        <v>0</v>
      </c>
      <c r="T68" s="409"/>
      <c r="U68" s="418">
        <f t="shared" si="16"/>
        <v>0</v>
      </c>
      <c r="V68" s="418">
        <f t="shared" si="16"/>
        <v>0</v>
      </c>
      <c r="W68" s="418">
        <f t="shared" si="16"/>
        <v>0</v>
      </c>
      <c r="X68" s="418">
        <f t="shared" si="16"/>
        <v>0</v>
      </c>
      <c r="Y68" s="418">
        <f t="shared" si="16"/>
        <v>0</v>
      </c>
      <c r="Z68" s="149"/>
      <c r="AA68" s="117"/>
    </row>
    <row r="69" spans="2:27">
      <c r="B69" s="29"/>
      <c r="C69" s="58"/>
      <c r="D69" s="479"/>
      <c r="E69" s="479"/>
      <c r="F69" s="72"/>
      <c r="G69" s="73"/>
      <c r="H69" s="72"/>
      <c r="I69" s="409"/>
      <c r="J69" s="62">
        <f t="shared" si="12"/>
        <v>0</v>
      </c>
      <c r="K69" s="592">
        <f t="shared" si="1"/>
        <v>0</v>
      </c>
      <c r="L69" s="593" t="str">
        <f t="shared" si="2"/>
        <v>-</v>
      </c>
      <c r="M69" s="418">
        <f t="shared" si="3"/>
        <v>0</v>
      </c>
      <c r="N69" s="409"/>
      <c r="O69" s="418">
        <f t="shared" si="15"/>
        <v>0</v>
      </c>
      <c r="P69" s="418">
        <f t="shared" si="15"/>
        <v>0</v>
      </c>
      <c r="Q69" s="418">
        <f t="shared" si="15"/>
        <v>0</v>
      </c>
      <c r="R69" s="418">
        <f t="shared" si="15"/>
        <v>0</v>
      </c>
      <c r="S69" s="418">
        <f t="shared" si="15"/>
        <v>0</v>
      </c>
      <c r="T69" s="409"/>
      <c r="U69" s="418">
        <f t="shared" si="16"/>
        <v>0</v>
      </c>
      <c r="V69" s="418">
        <f t="shared" si="16"/>
        <v>0</v>
      </c>
      <c r="W69" s="418">
        <f t="shared" si="16"/>
        <v>0</v>
      </c>
      <c r="X69" s="418">
        <f t="shared" si="16"/>
        <v>0</v>
      </c>
      <c r="Y69" s="418">
        <f t="shared" si="16"/>
        <v>0</v>
      </c>
      <c r="Z69" s="149"/>
      <c r="AA69" s="117"/>
    </row>
    <row r="70" spans="2:27">
      <c r="B70" s="29"/>
      <c r="C70" s="58"/>
      <c r="D70" s="479"/>
      <c r="E70" s="479"/>
      <c r="F70" s="72"/>
      <c r="G70" s="73"/>
      <c r="H70" s="72"/>
      <c r="I70" s="409"/>
      <c r="J70" s="62">
        <f t="shared" si="12"/>
        <v>0</v>
      </c>
      <c r="K70" s="592">
        <f t="shared" si="1"/>
        <v>0</v>
      </c>
      <c r="L70" s="593" t="str">
        <f t="shared" si="2"/>
        <v>-</v>
      </c>
      <c r="M70" s="418">
        <f t="shared" si="3"/>
        <v>0</v>
      </c>
      <c r="N70" s="409"/>
      <c r="O70" s="418">
        <f t="shared" si="15"/>
        <v>0</v>
      </c>
      <c r="P70" s="418">
        <f t="shared" si="15"/>
        <v>0</v>
      </c>
      <c r="Q70" s="418">
        <f t="shared" si="15"/>
        <v>0</v>
      </c>
      <c r="R70" s="418">
        <f t="shared" si="15"/>
        <v>0</v>
      </c>
      <c r="S70" s="418">
        <f t="shared" si="15"/>
        <v>0</v>
      </c>
      <c r="T70" s="409"/>
      <c r="U70" s="418">
        <f t="shared" si="16"/>
        <v>0</v>
      </c>
      <c r="V70" s="418">
        <f t="shared" si="16"/>
        <v>0</v>
      </c>
      <c r="W70" s="418">
        <f t="shared" si="16"/>
        <v>0</v>
      </c>
      <c r="X70" s="418">
        <f t="shared" si="16"/>
        <v>0</v>
      </c>
      <c r="Y70" s="418">
        <f t="shared" si="16"/>
        <v>0</v>
      </c>
      <c r="Z70" s="149"/>
      <c r="AA70" s="117"/>
    </row>
    <row r="71" spans="2:27">
      <c r="B71" s="29"/>
      <c r="C71" s="58"/>
      <c r="D71" s="479"/>
      <c r="E71" s="479"/>
      <c r="F71" s="72"/>
      <c r="G71" s="73"/>
      <c r="H71" s="72"/>
      <c r="I71" s="409"/>
      <c r="J71" s="62">
        <f t="shared" si="12"/>
        <v>0</v>
      </c>
      <c r="K71" s="592">
        <f t="shared" si="1"/>
        <v>0</v>
      </c>
      <c r="L71" s="593" t="str">
        <f t="shared" si="2"/>
        <v>-</v>
      </c>
      <c r="M71" s="418">
        <f t="shared" si="3"/>
        <v>0</v>
      </c>
      <c r="N71" s="409"/>
      <c r="O71" s="418">
        <f t="shared" si="15"/>
        <v>0</v>
      </c>
      <c r="P71" s="418">
        <f t="shared" si="15"/>
        <v>0</v>
      </c>
      <c r="Q71" s="418">
        <f t="shared" si="15"/>
        <v>0</v>
      </c>
      <c r="R71" s="418">
        <f t="shared" si="15"/>
        <v>0</v>
      </c>
      <c r="S71" s="418">
        <f t="shared" si="15"/>
        <v>0</v>
      </c>
      <c r="T71" s="409"/>
      <c r="U71" s="418">
        <f t="shared" si="16"/>
        <v>0</v>
      </c>
      <c r="V71" s="418">
        <f t="shared" si="16"/>
        <v>0</v>
      </c>
      <c r="W71" s="418">
        <f t="shared" si="16"/>
        <v>0</v>
      </c>
      <c r="X71" s="418">
        <f t="shared" si="16"/>
        <v>0</v>
      </c>
      <c r="Y71" s="418">
        <f t="shared" si="16"/>
        <v>0</v>
      </c>
      <c r="Z71" s="149"/>
      <c r="AA71" s="117"/>
    </row>
    <row r="72" spans="2:27">
      <c r="B72" s="29"/>
      <c r="C72" s="58"/>
      <c r="D72" s="479"/>
      <c r="E72" s="479"/>
      <c r="F72" s="72"/>
      <c r="G72" s="73"/>
      <c r="H72" s="72"/>
      <c r="I72" s="409"/>
      <c r="J72" s="62">
        <f t="shared" si="12"/>
        <v>0</v>
      </c>
      <c r="K72" s="592">
        <f t="shared" si="1"/>
        <v>0</v>
      </c>
      <c r="L72" s="593" t="str">
        <f t="shared" si="2"/>
        <v>-</v>
      </c>
      <c r="M72" s="418">
        <f t="shared" si="3"/>
        <v>0</v>
      </c>
      <c r="N72" s="409"/>
      <c r="O72" s="418">
        <f t="shared" si="15"/>
        <v>0</v>
      </c>
      <c r="P72" s="418">
        <f t="shared" si="15"/>
        <v>0</v>
      </c>
      <c r="Q72" s="418">
        <f t="shared" si="15"/>
        <v>0</v>
      </c>
      <c r="R72" s="418">
        <f t="shared" si="15"/>
        <v>0</v>
      </c>
      <c r="S72" s="418">
        <f t="shared" si="15"/>
        <v>0</v>
      </c>
      <c r="T72" s="409"/>
      <c r="U72" s="418">
        <f t="shared" si="16"/>
        <v>0</v>
      </c>
      <c r="V72" s="418">
        <f t="shared" si="16"/>
        <v>0</v>
      </c>
      <c r="W72" s="418">
        <f t="shared" si="16"/>
        <v>0</v>
      </c>
      <c r="X72" s="418">
        <f t="shared" si="16"/>
        <v>0</v>
      </c>
      <c r="Y72" s="418">
        <f t="shared" si="16"/>
        <v>0</v>
      </c>
      <c r="Z72" s="149"/>
      <c r="AA72" s="117"/>
    </row>
    <row r="73" spans="2:27">
      <c r="B73" s="29"/>
      <c r="C73" s="58"/>
      <c r="D73" s="479"/>
      <c r="E73" s="479"/>
      <c r="F73" s="72"/>
      <c r="G73" s="73"/>
      <c r="H73" s="72"/>
      <c r="I73" s="409"/>
      <c r="J73" s="62">
        <f t="shared" si="12"/>
        <v>0</v>
      </c>
      <c r="K73" s="592">
        <f t="shared" si="1"/>
        <v>0</v>
      </c>
      <c r="L73" s="593" t="str">
        <f t="shared" si="2"/>
        <v>-</v>
      </c>
      <c r="M73" s="418">
        <f t="shared" si="3"/>
        <v>0</v>
      </c>
      <c r="N73" s="409"/>
      <c r="O73" s="418">
        <f t="shared" si="15"/>
        <v>0</v>
      </c>
      <c r="P73" s="418">
        <f t="shared" si="15"/>
        <v>0</v>
      </c>
      <c r="Q73" s="418">
        <f t="shared" si="15"/>
        <v>0</v>
      </c>
      <c r="R73" s="418">
        <f t="shared" si="15"/>
        <v>0</v>
      </c>
      <c r="S73" s="418">
        <f t="shared" si="15"/>
        <v>0</v>
      </c>
      <c r="T73" s="409"/>
      <c r="U73" s="418">
        <f t="shared" si="16"/>
        <v>0</v>
      </c>
      <c r="V73" s="418">
        <f t="shared" si="16"/>
        <v>0</v>
      </c>
      <c r="W73" s="418">
        <f t="shared" si="16"/>
        <v>0</v>
      </c>
      <c r="X73" s="418">
        <f t="shared" si="16"/>
        <v>0</v>
      </c>
      <c r="Y73" s="418">
        <f t="shared" si="16"/>
        <v>0</v>
      </c>
      <c r="Z73" s="149"/>
      <c r="AA73" s="117"/>
    </row>
    <row r="74" spans="2:27">
      <c r="B74" s="29"/>
      <c r="C74" s="58"/>
      <c r="D74" s="479"/>
      <c r="E74" s="479"/>
      <c r="F74" s="72"/>
      <c r="G74" s="73"/>
      <c r="H74" s="72"/>
      <c r="I74" s="409"/>
      <c r="J74" s="62">
        <f t="shared" si="12"/>
        <v>0</v>
      </c>
      <c r="K74" s="592">
        <f t="shared" si="1"/>
        <v>0</v>
      </c>
      <c r="L74" s="593" t="str">
        <f t="shared" si="2"/>
        <v>-</v>
      </c>
      <c r="M74" s="418">
        <f t="shared" si="3"/>
        <v>0</v>
      </c>
      <c r="N74" s="409"/>
      <c r="O74" s="418">
        <f t="shared" ref="O74:S83" si="17">(IF(O$8&lt;$F74,0,IF($L74&lt;=O$8-1,0,$K74)))</f>
        <v>0</v>
      </c>
      <c r="P74" s="418">
        <f t="shared" si="17"/>
        <v>0</v>
      </c>
      <c r="Q74" s="418">
        <f t="shared" si="17"/>
        <v>0</v>
      </c>
      <c r="R74" s="418">
        <f t="shared" si="17"/>
        <v>0</v>
      </c>
      <c r="S74" s="418">
        <f t="shared" si="17"/>
        <v>0</v>
      </c>
      <c r="T74" s="409"/>
      <c r="U74" s="418">
        <f t="shared" ref="U74:Y83" si="18">IF(U$8=$F74,$G74,0)</f>
        <v>0</v>
      </c>
      <c r="V74" s="418">
        <f t="shared" si="18"/>
        <v>0</v>
      </c>
      <c r="W74" s="418">
        <f t="shared" si="18"/>
        <v>0</v>
      </c>
      <c r="X74" s="418">
        <f t="shared" si="18"/>
        <v>0</v>
      </c>
      <c r="Y74" s="418">
        <f t="shared" si="18"/>
        <v>0</v>
      </c>
      <c r="Z74" s="149"/>
      <c r="AA74" s="117"/>
    </row>
    <row r="75" spans="2:27">
      <c r="B75" s="29"/>
      <c r="C75" s="58"/>
      <c r="D75" s="479"/>
      <c r="E75" s="479"/>
      <c r="F75" s="72"/>
      <c r="G75" s="73"/>
      <c r="H75" s="72"/>
      <c r="I75" s="409"/>
      <c r="J75" s="62">
        <f t="shared" si="12"/>
        <v>0</v>
      </c>
      <c r="K75" s="592">
        <f t="shared" si="1"/>
        <v>0</v>
      </c>
      <c r="L75" s="593" t="str">
        <f t="shared" si="2"/>
        <v>-</v>
      </c>
      <c r="M75" s="418">
        <f t="shared" si="3"/>
        <v>0</v>
      </c>
      <c r="N75" s="409"/>
      <c r="O75" s="418">
        <f t="shared" si="17"/>
        <v>0</v>
      </c>
      <c r="P75" s="418">
        <f t="shared" si="17"/>
        <v>0</v>
      </c>
      <c r="Q75" s="418">
        <f t="shared" si="17"/>
        <v>0</v>
      </c>
      <c r="R75" s="418">
        <f t="shared" si="17"/>
        <v>0</v>
      </c>
      <c r="S75" s="418">
        <f t="shared" si="17"/>
        <v>0</v>
      </c>
      <c r="T75" s="409"/>
      <c r="U75" s="418">
        <f t="shared" si="18"/>
        <v>0</v>
      </c>
      <c r="V75" s="418">
        <f t="shared" si="18"/>
        <v>0</v>
      </c>
      <c r="W75" s="418">
        <f t="shared" si="18"/>
        <v>0</v>
      </c>
      <c r="X75" s="418">
        <f t="shared" si="18"/>
        <v>0</v>
      </c>
      <c r="Y75" s="418">
        <f t="shared" si="18"/>
        <v>0</v>
      </c>
      <c r="Z75" s="149"/>
      <c r="AA75" s="117"/>
    </row>
    <row r="76" spans="2:27">
      <c r="B76" s="29"/>
      <c r="C76" s="58"/>
      <c r="D76" s="479"/>
      <c r="E76" s="479"/>
      <c r="F76" s="72"/>
      <c r="G76" s="73"/>
      <c r="H76" s="72"/>
      <c r="I76" s="409"/>
      <c r="J76" s="62">
        <f t="shared" si="12"/>
        <v>0</v>
      </c>
      <c r="K76" s="592">
        <f t="shared" si="1"/>
        <v>0</v>
      </c>
      <c r="L76" s="593" t="str">
        <f t="shared" si="2"/>
        <v>-</v>
      </c>
      <c r="M76" s="418">
        <f t="shared" si="3"/>
        <v>0</v>
      </c>
      <c r="N76" s="409"/>
      <c r="O76" s="418">
        <f t="shared" si="17"/>
        <v>0</v>
      </c>
      <c r="P76" s="418">
        <f t="shared" si="17"/>
        <v>0</v>
      </c>
      <c r="Q76" s="418">
        <f t="shared" si="17"/>
        <v>0</v>
      </c>
      <c r="R76" s="418">
        <f t="shared" si="17"/>
        <v>0</v>
      </c>
      <c r="S76" s="418">
        <f t="shared" si="17"/>
        <v>0</v>
      </c>
      <c r="T76" s="409"/>
      <c r="U76" s="418">
        <f t="shared" si="18"/>
        <v>0</v>
      </c>
      <c r="V76" s="418">
        <f t="shared" si="18"/>
        <v>0</v>
      </c>
      <c r="W76" s="418">
        <f t="shared" si="18"/>
        <v>0</v>
      </c>
      <c r="X76" s="418">
        <f t="shared" si="18"/>
        <v>0</v>
      </c>
      <c r="Y76" s="418">
        <f t="shared" si="18"/>
        <v>0</v>
      </c>
      <c r="Z76" s="149"/>
      <c r="AA76" s="117"/>
    </row>
    <row r="77" spans="2:27">
      <c r="B77" s="29"/>
      <c r="C77" s="58"/>
      <c r="D77" s="479"/>
      <c r="E77" s="479"/>
      <c r="F77" s="72"/>
      <c r="G77" s="73"/>
      <c r="H77" s="72"/>
      <c r="I77" s="409"/>
      <c r="J77" s="62">
        <f t="shared" si="12"/>
        <v>0</v>
      </c>
      <c r="K77" s="592">
        <f t="shared" si="1"/>
        <v>0</v>
      </c>
      <c r="L77" s="593" t="str">
        <f t="shared" si="2"/>
        <v>-</v>
      </c>
      <c r="M77" s="418">
        <f t="shared" si="3"/>
        <v>0</v>
      </c>
      <c r="N77" s="409"/>
      <c r="O77" s="418">
        <f t="shared" si="17"/>
        <v>0</v>
      </c>
      <c r="P77" s="418">
        <f t="shared" si="17"/>
        <v>0</v>
      </c>
      <c r="Q77" s="418">
        <f t="shared" si="17"/>
        <v>0</v>
      </c>
      <c r="R77" s="418">
        <f t="shared" si="17"/>
        <v>0</v>
      </c>
      <c r="S77" s="418">
        <f t="shared" si="17"/>
        <v>0</v>
      </c>
      <c r="T77" s="409"/>
      <c r="U77" s="418">
        <f t="shared" si="18"/>
        <v>0</v>
      </c>
      <c r="V77" s="418">
        <f t="shared" si="18"/>
        <v>0</v>
      </c>
      <c r="W77" s="418">
        <f t="shared" si="18"/>
        <v>0</v>
      </c>
      <c r="X77" s="418">
        <f t="shared" si="18"/>
        <v>0</v>
      </c>
      <c r="Y77" s="418">
        <f t="shared" si="18"/>
        <v>0</v>
      </c>
      <c r="Z77" s="149"/>
      <c r="AA77" s="117"/>
    </row>
    <row r="78" spans="2:27">
      <c r="B78" s="29"/>
      <c r="C78" s="58"/>
      <c r="D78" s="479"/>
      <c r="E78" s="479"/>
      <c r="F78" s="72"/>
      <c r="G78" s="73"/>
      <c r="H78" s="72"/>
      <c r="I78" s="409"/>
      <c r="J78" s="62">
        <f t="shared" ref="J78:J94" si="19">IF(H78="geen",9999999999,H78)</f>
        <v>0</v>
      </c>
      <c r="K78" s="592">
        <f t="shared" ref="K78:K141" si="20">IF(G78=0,0,(G78/J78))</f>
        <v>0</v>
      </c>
      <c r="L78" s="593" t="str">
        <f t="shared" ref="L78:L94" si="21">IF(J78=0,"-",(IF(J78&gt;3000,"-",F78+J78-1)))</f>
        <v>-</v>
      </c>
      <c r="M78" s="418">
        <f t="shared" ref="M78:M141" si="22">IF(H78="geen",IF(F78&lt;$O$8,G78,0),IF(F78&gt;=$O$8,0,IF((G78-($O$8-F78)*K78)&lt;0,0,G78-($O$8-F78)*K78)))</f>
        <v>0</v>
      </c>
      <c r="N78" s="409"/>
      <c r="O78" s="418">
        <f t="shared" si="17"/>
        <v>0</v>
      </c>
      <c r="P78" s="418">
        <f t="shared" si="17"/>
        <v>0</v>
      </c>
      <c r="Q78" s="418">
        <f t="shared" si="17"/>
        <v>0</v>
      </c>
      <c r="R78" s="418">
        <f t="shared" si="17"/>
        <v>0</v>
      </c>
      <c r="S78" s="418">
        <f t="shared" si="17"/>
        <v>0</v>
      </c>
      <c r="T78" s="409"/>
      <c r="U78" s="418">
        <f t="shared" si="18"/>
        <v>0</v>
      </c>
      <c r="V78" s="418">
        <f t="shared" si="18"/>
        <v>0</v>
      </c>
      <c r="W78" s="418">
        <f t="shared" si="18"/>
        <v>0</v>
      </c>
      <c r="X78" s="418">
        <f t="shared" si="18"/>
        <v>0</v>
      </c>
      <c r="Y78" s="418">
        <f t="shared" si="18"/>
        <v>0</v>
      </c>
      <c r="Z78" s="149"/>
      <c r="AA78" s="117"/>
    </row>
    <row r="79" spans="2:27">
      <c r="B79" s="29"/>
      <c r="C79" s="58"/>
      <c r="D79" s="479"/>
      <c r="E79" s="479"/>
      <c r="F79" s="72"/>
      <c r="G79" s="73"/>
      <c r="H79" s="72"/>
      <c r="I79" s="409"/>
      <c r="J79" s="62">
        <f t="shared" si="19"/>
        <v>0</v>
      </c>
      <c r="K79" s="592">
        <f t="shared" si="20"/>
        <v>0</v>
      </c>
      <c r="L79" s="593" t="str">
        <f t="shared" si="21"/>
        <v>-</v>
      </c>
      <c r="M79" s="418">
        <f t="shared" si="22"/>
        <v>0</v>
      </c>
      <c r="N79" s="409"/>
      <c r="O79" s="418">
        <f t="shared" si="17"/>
        <v>0</v>
      </c>
      <c r="P79" s="418">
        <f t="shared" si="17"/>
        <v>0</v>
      </c>
      <c r="Q79" s="418">
        <f t="shared" si="17"/>
        <v>0</v>
      </c>
      <c r="R79" s="418">
        <f t="shared" si="17"/>
        <v>0</v>
      </c>
      <c r="S79" s="418">
        <f t="shared" si="17"/>
        <v>0</v>
      </c>
      <c r="T79" s="409"/>
      <c r="U79" s="418">
        <f t="shared" si="18"/>
        <v>0</v>
      </c>
      <c r="V79" s="418">
        <f t="shared" si="18"/>
        <v>0</v>
      </c>
      <c r="W79" s="418">
        <f t="shared" si="18"/>
        <v>0</v>
      </c>
      <c r="X79" s="418">
        <f t="shared" si="18"/>
        <v>0</v>
      </c>
      <c r="Y79" s="418">
        <f t="shared" si="18"/>
        <v>0</v>
      </c>
      <c r="Z79" s="149"/>
      <c r="AA79" s="117"/>
    </row>
    <row r="80" spans="2:27">
      <c r="B80" s="29"/>
      <c r="C80" s="58"/>
      <c r="D80" s="479"/>
      <c r="E80" s="479"/>
      <c r="F80" s="72"/>
      <c r="G80" s="73"/>
      <c r="H80" s="72"/>
      <c r="I80" s="409"/>
      <c r="J80" s="62">
        <f t="shared" si="19"/>
        <v>0</v>
      </c>
      <c r="K80" s="592">
        <f t="shared" si="20"/>
        <v>0</v>
      </c>
      <c r="L80" s="593" t="str">
        <f t="shared" si="21"/>
        <v>-</v>
      </c>
      <c r="M80" s="418">
        <f t="shared" si="22"/>
        <v>0</v>
      </c>
      <c r="N80" s="409"/>
      <c r="O80" s="418">
        <f t="shared" si="17"/>
        <v>0</v>
      </c>
      <c r="P80" s="418">
        <f t="shared" si="17"/>
        <v>0</v>
      </c>
      <c r="Q80" s="418">
        <f t="shared" si="17"/>
        <v>0</v>
      </c>
      <c r="R80" s="418">
        <f t="shared" si="17"/>
        <v>0</v>
      </c>
      <c r="S80" s="418">
        <f t="shared" si="17"/>
        <v>0</v>
      </c>
      <c r="T80" s="409"/>
      <c r="U80" s="418">
        <f t="shared" si="18"/>
        <v>0</v>
      </c>
      <c r="V80" s="418">
        <f t="shared" si="18"/>
        <v>0</v>
      </c>
      <c r="W80" s="418">
        <f t="shared" si="18"/>
        <v>0</v>
      </c>
      <c r="X80" s="418">
        <f t="shared" si="18"/>
        <v>0</v>
      </c>
      <c r="Y80" s="418">
        <f t="shared" si="18"/>
        <v>0</v>
      </c>
      <c r="Z80" s="149"/>
      <c r="AA80" s="117"/>
    </row>
    <row r="81" spans="2:27">
      <c r="B81" s="29"/>
      <c r="C81" s="58"/>
      <c r="D81" s="479"/>
      <c r="E81" s="479"/>
      <c r="F81" s="72"/>
      <c r="G81" s="73"/>
      <c r="H81" s="72"/>
      <c r="I81" s="409"/>
      <c r="J81" s="62">
        <f t="shared" si="19"/>
        <v>0</v>
      </c>
      <c r="K81" s="592">
        <f t="shared" si="20"/>
        <v>0</v>
      </c>
      <c r="L81" s="593" t="str">
        <f t="shared" si="21"/>
        <v>-</v>
      </c>
      <c r="M81" s="418">
        <f t="shared" si="22"/>
        <v>0</v>
      </c>
      <c r="N81" s="409"/>
      <c r="O81" s="418">
        <f t="shared" si="17"/>
        <v>0</v>
      </c>
      <c r="P81" s="418">
        <f t="shared" si="17"/>
        <v>0</v>
      </c>
      <c r="Q81" s="418">
        <f t="shared" si="17"/>
        <v>0</v>
      </c>
      <c r="R81" s="418">
        <f t="shared" si="17"/>
        <v>0</v>
      </c>
      <c r="S81" s="418">
        <f t="shared" si="17"/>
        <v>0</v>
      </c>
      <c r="T81" s="409"/>
      <c r="U81" s="418">
        <f t="shared" si="18"/>
        <v>0</v>
      </c>
      <c r="V81" s="418">
        <f t="shared" si="18"/>
        <v>0</v>
      </c>
      <c r="W81" s="418">
        <f t="shared" si="18"/>
        <v>0</v>
      </c>
      <c r="X81" s="418">
        <f t="shared" si="18"/>
        <v>0</v>
      </c>
      <c r="Y81" s="418">
        <f t="shared" si="18"/>
        <v>0</v>
      </c>
      <c r="Z81" s="149"/>
      <c r="AA81" s="117"/>
    </row>
    <row r="82" spans="2:27">
      <c r="B82" s="29"/>
      <c r="C82" s="58"/>
      <c r="D82" s="479"/>
      <c r="E82" s="479"/>
      <c r="F82" s="72"/>
      <c r="G82" s="73"/>
      <c r="H82" s="72"/>
      <c r="I82" s="409"/>
      <c r="J82" s="62">
        <f t="shared" si="19"/>
        <v>0</v>
      </c>
      <c r="K82" s="592">
        <f t="shared" si="20"/>
        <v>0</v>
      </c>
      <c r="L82" s="593" t="str">
        <f t="shared" si="21"/>
        <v>-</v>
      </c>
      <c r="M82" s="418">
        <f t="shared" si="22"/>
        <v>0</v>
      </c>
      <c r="N82" s="409"/>
      <c r="O82" s="418">
        <f t="shared" si="17"/>
        <v>0</v>
      </c>
      <c r="P82" s="418">
        <f t="shared" si="17"/>
        <v>0</v>
      </c>
      <c r="Q82" s="418">
        <f t="shared" si="17"/>
        <v>0</v>
      </c>
      <c r="R82" s="418">
        <f t="shared" si="17"/>
        <v>0</v>
      </c>
      <c r="S82" s="418">
        <f t="shared" si="17"/>
        <v>0</v>
      </c>
      <c r="T82" s="409"/>
      <c r="U82" s="418">
        <f t="shared" si="18"/>
        <v>0</v>
      </c>
      <c r="V82" s="418">
        <f t="shared" si="18"/>
        <v>0</v>
      </c>
      <c r="W82" s="418">
        <f t="shared" si="18"/>
        <v>0</v>
      </c>
      <c r="X82" s="418">
        <f t="shared" si="18"/>
        <v>0</v>
      </c>
      <c r="Y82" s="418">
        <f t="shared" si="18"/>
        <v>0</v>
      </c>
      <c r="Z82" s="149"/>
      <c r="AA82" s="117"/>
    </row>
    <row r="83" spans="2:27">
      <c r="B83" s="29"/>
      <c r="C83" s="58"/>
      <c r="D83" s="479"/>
      <c r="E83" s="479"/>
      <c r="F83" s="72"/>
      <c r="G83" s="73"/>
      <c r="H83" s="72"/>
      <c r="I83" s="409"/>
      <c r="J83" s="62">
        <f t="shared" si="19"/>
        <v>0</v>
      </c>
      <c r="K83" s="592">
        <f t="shared" si="20"/>
        <v>0</v>
      </c>
      <c r="L83" s="593" t="str">
        <f t="shared" si="21"/>
        <v>-</v>
      </c>
      <c r="M83" s="418">
        <f t="shared" si="22"/>
        <v>0</v>
      </c>
      <c r="N83" s="409"/>
      <c r="O83" s="418">
        <f t="shared" si="17"/>
        <v>0</v>
      </c>
      <c r="P83" s="418">
        <f t="shared" si="17"/>
        <v>0</v>
      </c>
      <c r="Q83" s="418">
        <f t="shared" si="17"/>
        <v>0</v>
      </c>
      <c r="R83" s="418">
        <f t="shared" si="17"/>
        <v>0</v>
      </c>
      <c r="S83" s="418">
        <f t="shared" si="17"/>
        <v>0</v>
      </c>
      <c r="T83" s="409"/>
      <c r="U83" s="418">
        <f t="shared" si="18"/>
        <v>0</v>
      </c>
      <c r="V83" s="418">
        <f t="shared" si="18"/>
        <v>0</v>
      </c>
      <c r="W83" s="418">
        <f t="shared" si="18"/>
        <v>0</v>
      </c>
      <c r="X83" s="418">
        <f t="shared" si="18"/>
        <v>0</v>
      </c>
      <c r="Y83" s="418">
        <f t="shared" si="18"/>
        <v>0</v>
      </c>
      <c r="Z83" s="149"/>
      <c r="AA83" s="117"/>
    </row>
    <row r="84" spans="2:27">
      <c r="B84" s="29"/>
      <c r="C84" s="58"/>
      <c r="D84" s="479"/>
      <c r="E84" s="479"/>
      <c r="F84" s="72"/>
      <c r="G84" s="73"/>
      <c r="H84" s="72"/>
      <c r="I84" s="409"/>
      <c r="J84" s="62">
        <f t="shared" si="19"/>
        <v>0</v>
      </c>
      <c r="K84" s="592">
        <f t="shared" si="20"/>
        <v>0</v>
      </c>
      <c r="L84" s="593" t="str">
        <f t="shared" si="21"/>
        <v>-</v>
      </c>
      <c r="M84" s="418">
        <f t="shared" si="22"/>
        <v>0</v>
      </c>
      <c r="N84" s="409"/>
      <c r="O84" s="418">
        <f t="shared" ref="O84:S93" si="23">(IF(O$8&lt;$F84,0,IF($L84&lt;=O$8-1,0,$K84)))</f>
        <v>0</v>
      </c>
      <c r="P84" s="418">
        <f t="shared" si="23"/>
        <v>0</v>
      </c>
      <c r="Q84" s="418">
        <f t="shared" si="23"/>
        <v>0</v>
      </c>
      <c r="R84" s="418">
        <f t="shared" si="23"/>
        <v>0</v>
      </c>
      <c r="S84" s="418">
        <f t="shared" si="23"/>
        <v>0</v>
      </c>
      <c r="T84" s="409"/>
      <c r="U84" s="418">
        <f t="shared" ref="U84:Y91" si="24">IF(U$8=$F84,$G84,0)</f>
        <v>0</v>
      </c>
      <c r="V84" s="418">
        <f t="shared" si="24"/>
        <v>0</v>
      </c>
      <c r="W84" s="418">
        <f t="shared" si="24"/>
        <v>0</v>
      </c>
      <c r="X84" s="418">
        <f t="shared" si="24"/>
        <v>0</v>
      </c>
      <c r="Y84" s="418">
        <f t="shared" si="24"/>
        <v>0</v>
      </c>
      <c r="Z84" s="149"/>
      <c r="AA84" s="117"/>
    </row>
    <row r="85" spans="2:27">
      <c r="B85" s="29"/>
      <c r="C85" s="58"/>
      <c r="D85" s="479"/>
      <c r="E85" s="479"/>
      <c r="F85" s="72"/>
      <c r="G85" s="73"/>
      <c r="H85" s="72"/>
      <c r="I85" s="409"/>
      <c r="J85" s="62">
        <f t="shared" si="19"/>
        <v>0</v>
      </c>
      <c r="K85" s="592">
        <f t="shared" si="20"/>
        <v>0</v>
      </c>
      <c r="L85" s="593" t="str">
        <f t="shared" si="21"/>
        <v>-</v>
      </c>
      <c r="M85" s="418">
        <f t="shared" si="22"/>
        <v>0</v>
      </c>
      <c r="N85" s="409"/>
      <c r="O85" s="418">
        <f t="shared" si="23"/>
        <v>0</v>
      </c>
      <c r="P85" s="418">
        <f t="shared" si="23"/>
        <v>0</v>
      </c>
      <c r="Q85" s="418">
        <f t="shared" si="23"/>
        <v>0</v>
      </c>
      <c r="R85" s="418">
        <f t="shared" si="23"/>
        <v>0</v>
      </c>
      <c r="S85" s="418">
        <f t="shared" si="23"/>
        <v>0</v>
      </c>
      <c r="T85" s="409"/>
      <c r="U85" s="418">
        <f t="shared" si="24"/>
        <v>0</v>
      </c>
      <c r="V85" s="418">
        <f t="shared" si="24"/>
        <v>0</v>
      </c>
      <c r="W85" s="418">
        <f t="shared" si="24"/>
        <v>0</v>
      </c>
      <c r="X85" s="418">
        <f t="shared" si="24"/>
        <v>0</v>
      </c>
      <c r="Y85" s="418">
        <f t="shared" si="24"/>
        <v>0</v>
      </c>
      <c r="Z85" s="149"/>
      <c r="AA85" s="117"/>
    </row>
    <row r="86" spans="2:27">
      <c r="B86" s="29"/>
      <c r="C86" s="58"/>
      <c r="D86" s="479"/>
      <c r="E86" s="479"/>
      <c r="F86" s="72"/>
      <c r="G86" s="73"/>
      <c r="H86" s="72"/>
      <c r="I86" s="409"/>
      <c r="J86" s="62">
        <f t="shared" si="19"/>
        <v>0</v>
      </c>
      <c r="K86" s="592">
        <f t="shared" si="20"/>
        <v>0</v>
      </c>
      <c r="L86" s="593" t="str">
        <f t="shared" si="21"/>
        <v>-</v>
      </c>
      <c r="M86" s="418">
        <f t="shared" si="22"/>
        <v>0</v>
      </c>
      <c r="N86" s="409"/>
      <c r="O86" s="418">
        <f t="shared" si="23"/>
        <v>0</v>
      </c>
      <c r="P86" s="418">
        <f t="shared" si="23"/>
        <v>0</v>
      </c>
      <c r="Q86" s="418">
        <f t="shared" si="23"/>
        <v>0</v>
      </c>
      <c r="R86" s="418">
        <f t="shared" si="23"/>
        <v>0</v>
      </c>
      <c r="S86" s="418">
        <f t="shared" si="23"/>
        <v>0</v>
      </c>
      <c r="T86" s="409"/>
      <c r="U86" s="418">
        <f t="shared" si="24"/>
        <v>0</v>
      </c>
      <c r="V86" s="418">
        <f t="shared" si="24"/>
        <v>0</v>
      </c>
      <c r="W86" s="418">
        <f t="shared" si="24"/>
        <v>0</v>
      </c>
      <c r="X86" s="418">
        <f t="shared" si="24"/>
        <v>0</v>
      </c>
      <c r="Y86" s="418">
        <f t="shared" si="24"/>
        <v>0</v>
      </c>
      <c r="Z86" s="149"/>
      <c r="AA86" s="117"/>
    </row>
    <row r="87" spans="2:27">
      <c r="B87" s="29"/>
      <c r="C87" s="58"/>
      <c r="D87" s="479"/>
      <c r="E87" s="479"/>
      <c r="F87" s="72"/>
      <c r="G87" s="73"/>
      <c r="H87" s="72"/>
      <c r="I87" s="409"/>
      <c r="J87" s="62">
        <f t="shared" si="19"/>
        <v>0</v>
      </c>
      <c r="K87" s="592">
        <f t="shared" si="20"/>
        <v>0</v>
      </c>
      <c r="L87" s="593" t="str">
        <f t="shared" si="21"/>
        <v>-</v>
      </c>
      <c r="M87" s="418">
        <f t="shared" si="22"/>
        <v>0</v>
      </c>
      <c r="N87" s="409"/>
      <c r="O87" s="418">
        <f t="shared" si="23"/>
        <v>0</v>
      </c>
      <c r="P87" s="418">
        <f t="shared" si="23"/>
        <v>0</v>
      </c>
      <c r="Q87" s="418">
        <f t="shared" si="23"/>
        <v>0</v>
      </c>
      <c r="R87" s="418">
        <f t="shared" si="23"/>
        <v>0</v>
      </c>
      <c r="S87" s="418">
        <f t="shared" si="23"/>
        <v>0</v>
      </c>
      <c r="T87" s="409"/>
      <c r="U87" s="418">
        <f t="shared" si="24"/>
        <v>0</v>
      </c>
      <c r="V87" s="418">
        <f t="shared" si="24"/>
        <v>0</v>
      </c>
      <c r="W87" s="418">
        <f t="shared" si="24"/>
        <v>0</v>
      </c>
      <c r="X87" s="418">
        <f t="shared" si="24"/>
        <v>0</v>
      </c>
      <c r="Y87" s="418">
        <f t="shared" si="24"/>
        <v>0</v>
      </c>
      <c r="Z87" s="149"/>
      <c r="AA87" s="117"/>
    </row>
    <row r="88" spans="2:27">
      <c r="B88" s="29"/>
      <c r="C88" s="58"/>
      <c r="D88" s="479"/>
      <c r="E88" s="479"/>
      <c r="F88" s="72"/>
      <c r="G88" s="73"/>
      <c r="H88" s="72"/>
      <c r="I88" s="409"/>
      <c r="J88" s="62">
        <f t="shared" si="19"/>
        <v>0</v>
      </c>
      <c r="K88" s="592">
        <f t="shared" si="20"/>
        <v>0</v>
      </c>
      <c r="L88" s="593" t="str">
        <f t="shared" si="21"/>
        <v>-</v>
      </c>
      <c r="M88" s="418">
        <f t="shared" si="22"/>
        <v>0</v>
      </c>
      <c r="N88" s="409"/>
      <c r="O88" s="418">
        <f t="shared" si="23"/>
        <v>0</v>
      </c>
      <c r="P88" s="418">
        <f t="shared" si="23"/>
        <v>0</v>
      </c>
      <c r="Q88" s="418">
        <f t="shared" si="23"/>
        <v>0</v>
      </c>
      <c r="R88" s="418">
        <f t="shared" si="23"/>
        <v>0</v>
      </c>
      <c r="S88" s="418">
        <f t="shared" si="23"/>
        <v>0</v>
      </c>
      <c r="T88" s="409"/>
      <c r="U88" s="418">
        <f t="shared" si="24"/>
        <v>0</v>
      </c>
      <c r="V88" s="418">
        <f t="shared" si="24"/>
        <v>0</v>
      </c>
      <c r="W88" s="418">
        <f t="shared" si="24"/>
        <v>0</v>
      </c>
      <c r="X88" s="418">
        <f t="shared" si="24"/>
        <v>0</v>
      </c>
      <c r="Y88" s="418">
        <f t="shared" si="24"/>
        <v>0</v>
      </c>
      <c r="Z88" s="149"/>
      <c r="AA88" s="117"/>
    </row>
    <row r="89" spans="2:27">
      <c r="B89" s="29"/>
      <c r="C89" s="58"/>
      <c r="D89" s="479"/>
      <c r="E89" s="479"/>
      <c r="F89" s="72"/>
      <c r="G89" s="73"/>
      <c r="H89" s="72"/>
      <c r="I89" s="409"/>
      <c r="J89" s="62">
        <f t="shared" si="19"/>
        <v>0</v>
      </c>
      <c r="K89" s="592">
        <f t="shared" si="20"/>
        <v>0</v>
      </c>
      <c r="L89" s="593" t="str">
        <f t="shared" si="21"/>
        <v>-</v>
      </c>
      <c r="M89" s="418">
        <f t="shared" si="22"/>
        <v>0</v>
      </c>
      <c r="N89" s="409"/>
      <c r="O89" s="418">
        <f t="shared" si="23"/>
        <v>0</v>
      </c>
      <c r="P89" s="418">
        <f t="shared" si="23"/>
        <v>0</v>
      </c>
      <c r="Q89" s="418">
        <f t="shared" si="23"/>
        <v>0</v>
      </c>
      <c r="R89" s="418">
        <f t="shared" si="23"/>
        <v>0</v>
      </c>
      <c r="S89" s="418">
        <f t="shared" si="23"/>
        <v>0</v>
      </c>
      <c r="T89" s="409"/>
      <c r="U89" s="418">
        <f t="shared" si="24"/>
        <v>0</v>
      </c>
      <c r="V89" s="418">
        <f t="shared" si="24"/>
        <v>0</v>
      </c>
      <c r="W89" s="418">
        <f t="shared" si="24"/>
        <v>0</v>
      </c>
      <c r="X89" s="418">
        <f t="shared" si="24"/>
        <v>0</v>
      </c>
      <c r="Y89" s="418">
        <f t="shared" si="24"/>
        <v>0</v>
      </c>
      <c r="Z89" s="149"/>
      <c r="AA89" s="117"/>
    </row>
    <row r="90" spans="2:27">
      <c r="B90" s="29"/>
      <c r="C90" s="58"/>
      <c r="D90" s="479"/>
      <c r="E90" s="479"/>
      <c r="F90" s="72"/>
      <c r="G90" s="73"/>
      <c r="H90" s="72"/>
      <c r="I90" s="409"/>
      <c r="J90" s="62">
        <f t="shared" si="19"/>
        <v>0</v>
      </c>
      <c r="K90" s="592">
        <f t="shared" si="20"/>
        <v>0</v>
      </c>
      <c r="L90" s="593" t="str">
        <f t="shared" si="21"/>
        <v>-</v>
      </c>
      <c r="M90" s="418">
        <f t="shared" si="22"/>
        <v>0</v>
      </c>
      <c r="N90" s="409"/>
      <c r="O90" s="418">
        <f t="shared" si="23"/>
        <v>0</v>
      </c>
      <c r="P90" s="418">
        <f t="shared" si="23"/>
        <v>0</v>
      </c>
      <c r="Q90" s="418">
        <f t="shared" si="23"/>
        <v>0</v>
      </c>
      <c r="R90" s="418">
        <f t="shared" si="23"/>
        <v>0</v>
      </c>
      <c r="S90" s="418">
        <f t="shared" si="23"/>
        <v>0</v>
      </c>
      <c r="T90" s="409"/>
      <c r="U90" s="418">
        <f t="shared" si="24"/>
        <v>0</v>
      </c>
      <c r="V90" s="418">
        <f t="shared" si="24"/>
        <v>0</v>
      </c>
      <c r="W90" s="418">
        <f t="shared" si="24"/>
        <v>0</v>
      </c>
      <c r="X90" s="418">
        <f t="shared" si="24"/>
        <v>0</v>
      </c>
      <c r="Y90" s="418">
        <f t="shared" si="24"/>
        <v>0</v>
      </c>
      <c r="Z90" s="149"/>
      <c r="AA90" s="117"/>
    </row>
    <row r="91" spans="2:27">
      <c r="B91" s="29"/>
      <c r="C91" s="58"/>
      <c r="D91" s="479"/>
      <c r="E91" s="479"/>
      <c r="F91" s="72"/>
      <c r="G91" s="73"/>
      <c r="H91" s="72"/>
      <c r="I91" s="409"/>
      <c r="J91" s="62">
        <f t="shared" si="19"/>
        <v>0</v>
      </c>
      <c r="K91" s="592">
        <f t="shared" si="20"/>
        <v>0</v>
      </c>
      <c r="L91" s="593" t="str">
        <f t="shared" si="21"/>
        <v>-</v>
      </c>
      <c r="M91" s="418">
        <f t="shared" si="22"/>
        <v>0</v>
      </c>
      <c r="N91" s="409"/>
      <c r="O91" s="418">
        <f t="shared" si="23"/>
        <v>0</v>
      </c>
      <c r="P91" s="418">
        <f t="shared" si="23"/>
        <v>0</v>
      </c>
      <c r="Q91" s="418">
        <f t="shared" si="23"/>
        <v>0</v>
      </c>
      <c r="R91" s="418">
        <f t="shared" si="23"/>
        <v>0</v>
      </c>
      <c r="S91" s="418">
        <f t="shared" si="23"/>
        <v>0</v>
      </c>
      <c r="T91" s="409"/>
      <c r="U91" s="418">
        <f t="shared" si="24"/>
        <v>0</v>
      </c>
      <c r="V91" s="418">
        <f t="shared" si="24"/>
        <v>0</v>
      </c>
      <c r="W91" s="418">
        <f t="shared" si="24"/>
        <v>0</v>
      </c>
      <c r="X91" s="418">
        <f t="shared" si="24"/>
        <v>0</v>
      </c>
      <c r="Y91" s="418">
        <f t="shared" si="24"/>
        <v>0</v>
      </c>
      <c r="Z91" s="149"/>
      <c r="AA91" s="117"/>
    </row>
    <row r="92" spans="2:27">
      <c r="B92" s="29"/>
      <c r="C92" s="58"/>
      <c r="D92" s="479"/>
      <c r="E92" s="479"/>
      <c r="F92" s="72"/>
      <c r="G92" s="73"/>
      <c r="H92" s="72"/>
      <c r="I92" s="409"/>
      <c r="J92" s="62">
        <f t="shared" si="19"/>
        <v>0</v>
      </c>
      <c r="K92" s="592">
        <f t="shared" si="20"/>
        <v>0</v>
      </c>
      <c r="L92" s="593" t="str">
        <f t="shared" si="21"/>
        <v>-</v>
      </c>
      <c r="M92" s="418">
        <f t="shared" si="22"/>
        <v>0</v>
      </c>
      <c r="N92" s="409"/>
      <c r="O92" s="418">
        <f t="shared" si="23"/>
        <v>0</v>
      </c>
      <c r="P92" s="418">
        <f t="shared" si="23"/>
        <v>0</v>
      </c>
      <c r="Q92" s="418">
        <f t="shared" si="23"/>
        <v>0</v>
      </c>
      <c r="R92" s="418">
        <f t="shared" si="23"/>
        <v>0</v>
      </c>
      <c r="S92" s="418">
        <f t="shared" si="23"/>
        <v>0</v>
      </c>
      <c r="T92" s="409"/>
      <c r="U92" s="418">
        <f t="shared" ref="U92:Y101" si="25">IF(U$8=$F92,$G92,0)</f>
        <v>0</v>
      </c>
      <c r="V92" s="418">
        <f t="shared" si="25"/>
        <v>0</v>
      </c>
      <c r="W92" s="418">
        <f t="shared" si="25"/>
        <v>0</v>
      </c>
      <c r="X92" s="418">
        <f t="shared" si="25"/>
        <v>0</v>
      </c>
      <c r="Y92" s="418">
        <f t="shared" si="25"/>
        <v>0</v>
      </c>
      <c r="Z92" s="149"/>
      <c r="AA92" s="117"/>
    </row>
    <row r="93" spans="2:27">
      <c r="B93" s="29"/>
      <c r="C93" s="58"/>
      <c r="D93" s="479"/>
      <c r="E93" s="479"/>
      <c r="F93" s="72"/>
      <c r="G93" s="73"/>
      <c r="H93" s="72"/>
      <c r="I93" s="409"/>
      <c r="J93" s="62">
        <f t="shared" si="19"/>
        <v>0</v>
      </c>
      <c r="K93" s="592">
        <f t="shared" si="20"/>
        <v>0</v>
      </c>
      <c r="L93" s="593" t="str">
        <f t="shared" si="21"/>
        <v>-</v>
      </c>
      <c r="M93" s="418">
        <f t="shared" si="22"/>
        <v>0</v>
      </c>
      <c r="N93" s="409"/>
      <c r="O93" s="418">
        <f t="shared" si="23"/>
        <v>0</v>
      </c>
      <c r="P93" s="418">
        <f t="shared" si="23"/>
        <v>0</v>
      </c>
      <c r="Q93" s="418">
        <f t="shared" si="23"/>
        <v>0</v>
      </c>
      <c r="R93" s="418">
        <f t="shared" si="23"/>
        <v>0</v>
      </c>
      <c r="S93" s="418">
        <f t="shared" si="23"/>
        <v>0</v>
      </c>
      <c r="T93" s="409"/>
      <c r="U93" s="418">
        <f t="shared" si="25"/>
        <v>0</v>
      </c>
      <c r="V93" s="418">
        <f t="shared" si="25"/>
        <v>0</v>
      </c>
      <c r="W93" s="418">
        <f t="shared" si="25"/>
        <v>0</v>
      </c>
      <c r="X93" s="418">
        <f t="shared" si="25"/>
        <v>0</v>
      </c>
      <c r="Y93" s="418">
        <f t="shared" si="25"/>
        <v>0</v>
      </c>
      <c r="Z93" s="149"/>
      <c r="AA93" s="117"/>
    </row>
    <row r="94" spans="2:27">
      <c r="B94" s="29"/>
      <c r="C94" s="58"/>
      <c r="D94" s="479"/>
      <c r="E94" s="479"/>
      <c r="F94" s="72"/>
      <c r="G94" s="73"/>
      <c r="H94" s="72"/>
      <c r="I94" s="409"/>
      <c r="J94" s="62">
        <f t="shared" si="19"/>
        <v>0</v>
      </c>
      <c r="K94" s="592">
        <f t="shared" si="20"/>
        <v>0</v>
      </c>
      <c r="L94" s="593" t="str">
        <f t="shared" si="21"/>
        <v>-</v>
      </c>
      <c r="M94" s="418">
        <f t="shared" si="22"/>
        <v>0</v>
      </c>
      <c r="N94" s="409"/>
      <c r="O94" s="418">
        <f t="shared" ref="O94:S103" si="26">(IF(O$8&lt;$F94,0,IF($L94&lt;=O$8-1,0,$K94)))</f>
        <v>0</v>
      </c>
      <c r="P94" s="418">
        <f t="shared" si="26"/>
        <v>0</v>
      </c>
      <c r="Q94" s="418">
        <f t="shared" si="26"/>
        <v>0</v>
      </c>
      <c r="R94" s="418">
        <f t="shared" si="26"/>
        <v>0</v>
      </c>
      <c r="S94" s="418">
        <f t="shared" si="26"/>
        <v>0</v>
      </c>
      <c r="T94" s="409"/>
      <c r="U94" s="418">
        <f t="shared" si="25"/>
        <v>0</v>
      </c>
      <c r="V94" s="418">
        <f t="shared" si="25"/>
        <v>0</v>
      </c>
      <c r="W94" s="418">
        <f t="shared" si="25"/>
        <v>0</v>
      </c>
      <c r="X94" s="418">
        <f t="shared" si="25"/>
        <v>0</v>
      </c>
      <c r="Y94" s="418">
        <f t="shared" si="25"/>
        <v>0</v>
      </c>
      <c r="Z94" s="149"/>
      <c r="AA94" s="117"/>
    </row>
    <row r="95" spans="2:27">
      <c r="B95" s="29"/>
      <c r="C95" s="58"/>
      <c r="D95" s="479"/>
      <c r="E95" s="479"/>
      <c r="F95" s="72"/>
      <c r="G95" s="73"/>
      <c r="H95" s="72"/>
      <c r="I95" s="409"/>
      <c r="J95" s="62">
        <f t="shared" ref="J95:J177" si="27">IF(H95="geen",9999999999,H95)</f>
        <v>0</v>
      </c>
      <c r="K95" s="592">
        <f t="shared" si="20"/>
        <v>0</v>
      </c>
      <c r="L95" s="593" t="str">
        <f t="shared" ref="L95:L177" si="28">IF(J95=0,"-",(IF(J95&gt;3000,"-",F95+J95-1)))</f>
        <v>-</v>
      </c>
      <c r="M95" s="418">
        <f t="shared" si="22"/>
        <v>0</v>
      </c>
      <c r="N95" s="409"/>
      <c r="O95" s="418">
        <f t="shared" si="26"/>
        <v>0</v>
      </c>
      <c r="P95" s="418">
        <f t="shared" si="26"/>
        <v>0</v>
      </c>
      <c r="Q95" s="418">
        <f t="shared" si="26"/>
        <v>0</v>
      </c>
      <c r="R95" s="418">
        <f t="shared" si="26"/>
        <v>0</v>
      </c>
      <c r="S95" s="418">
        <f t="shared" si="26"/>
        <v>0</v>
      </c>
      <c r="T95" s="409"/>
      <c r="U95" s="418">
        <f t="shared" si="25"/>
        <v>0</v>
      </c>
      <c r="V95" s="418">
        <f t="shared" si="25"/>
        <v>0</v>
      </c>
      <c r="W95" s="418">
        <f t="shared" si="25"/>
        <v>0</v>
      </c>
      <c r="X95" s="418">
        <f t="shared" si="25"/>
        <v>0</v>
      </c>
      <c r="Y95" s="418">
        <f t="shared" si="25"/>
        <v>0</v>
      </c>
      <c r="Z95" s="149"/>
      <c r="AA95" s="117"/>
    </row>
    <row r="96" spans="2:27">
      <c r="B96" s="29"/>
      <c r="C96" s="58"/>
      <c r="D96" s="479"/>
      <c r="E96" s="479"/>
      <c r="F96" s="72"/>
      <c r="G96" s="73"/>
      <c r="H96" s="72"/>
      <c r="I96" s="409"/>
      <c r="J96" s="62">
        <f t="shared" si="27"/>
        <v>0</v>
      </c>
      <c r="K96" s="592">
        <f t="shared" si="20"/>
        <v>0</v>
      </c>
      <c r="L96" s="593" t="str">
        <f t="shared" si="28"/>
        <v>-</v>
      </c>
      <c r="M96" s="418">
        <f t="shared" si="22"/>
        <v>0</v>
      </c>
      <c r="N96" s="409"/>
      <c r="O96" s="418">
        <f t="shared" si="26"/>
        <v>0</v>
      </c>
      <c r="P96" s="418">
        <f t="shared" si="26"/>
        <v>0</v>
      </c>
      <c r="Q96" s="418">
        <f t="shared" si="26"/>
        <v>0</v>
      </c>
      <c r="R96" s="418">
        <f t="shared" si="26"/>
        <v>0</v>
      </c>
      <c r="S96" s="418">
        <f t="shared" si="26"/>
        <v>0</v>
      </c>
      <c r="T96" s="409"/>
      <c r="U96" s="418">
        <f t="shared" si="25"/>
        <v>0</v>
      </c>
      <c r="V96" s="418">
        <f t="shared" si="25"/>
        <v>0</v>
      </c>
      <c r="W96" s="418">
        <f t="shared" si="25"/>
        <v>0</v>
      </c>
      <c r="X96" s="418">
        <f t="shared" si="25"/>
        <v>0</v>
      </c>
      <c r="Y96" s="418">
        <f t="shared" si="25"/>
        <v>0</v>
      </c>
      <c r="Z96" s="149"/>
      <c r="AA96" s="117"/>
    </row>
    <row r="97" spans="2:27">
      <c r="B97" s="29"/>
      <c r="C97" s="58"/>
      <c r="D97" s="479"/>
      <c r="E97" s="479"/>
      <c r="F97" s="72"/>
      <c r="G97" s="73"/>
      <c r="H97" s="72"/>
      <c r="I97" s="409"/>
      <c r="J97" s="62">
        <f t="shared" si="27"/>
        <v>0</v>
      </c>
      <c r="K97" s="592">
        <f t="shared" si="20"/>
        <v>0</v>
      </c>
      <c r="L97" s="593" t="str">
        <f t="shared" si="28"/>
        <v>-</v>
      </c>
      <c r="M97" s="418">
        <f t="shared" si="22"/>
        <v>0</v>
      </c>
      <c r="N97" s="409"/>
      <c r="O97" s="418">
        <f t="shared" si="26"/>
        <v>0</v>
      </c>
      <c r="P97" s="418">
        <f t="shared" si="26"/>
        <v>0</v>
      </c>
      <c r="Q97" s="418">
        <f t="shared" si="26"/>
        <v>0</v>
      </c>
      <c r="R97" s="418">
        <f t="shared" si="26"/>
        <v>0</v>
      </c>
      <c r="S97" s="418">
        <f t="shared" si="26"/>
        <v>0</v>
      </c>
      <c r="T97" s="409"/>
      <c r="U97" s="418">
        <f t="shared" si="25"/>
        <v>0</v>
      </c>
      <c r="V97" s="418">
        <f t="shared" si="25"/>
        <v>0</v>
      </c>
      <c r="W97" s="418">
        <f t="shared" si="25"/>
        <v>0</v>
      </c>
      <c r="X97" s="418">
        <f t="shared" si="25"/>
        <v>0</v>
      </c>
      <c r="Y97" s="418">
        <f t="shared" si="25"/>
        <v>0</v>
      </c>
      <c r="Z97" s="149"/>
      <c r="AA97" s="117"/>
    </row>
    <row r="98" spans="2:27">
      <c r="B98" s="29"/>
      <c r="C98" s="58"/>
      <c r="D98" s="479"/>
      <c r="E98" s="479"/>
      <c r="F98" s="72"/>
      <c r="G98" s="73"/>
      <c r="H98" s="72"/>
      <c r="I98" s="409"/>
      <c r="J98" s="62">
        <f t="shared" si="27"/>
        <v>0</v>
      </c>
      <c r="K98" s="592">
        <f t="shared" si="20"/>
        <v>0</v>
      </c>
      <c r="L98" s="593" t="str">
        <f t="shared" si="28"/>
        <v>-</v>
      </c>
      <c r="M98" s="418">
        <f t="shared" si="22"/>
        <v>0</v>
      </c>
      <c r="N98" s="409"/>
      <c r="O98" s="418">
        <f t="shared" si="26"/>
        <v>0</v>
      </c>
      <c r="P98" s="418">
        <f t="shared" si="26"/>
        <v>0</v>
      </c>
      <c r="Q98" s="418">
        <f t="shared" si="26"/>
        <v>0</v>
      </c>
      <c r="R98" s="418">
        <f t="shared" si="26"/>
        <v>0</v>
      </c>
      <c r="S98" s="418">
        <f t="shared" si="26"/>
        <v>0</v>
      </c>
      <c r="T98" s="409"/>
      <c r="U98" s="418">
        <f t="shared" si="25"/>
        <v>0</v>
      </c>
      <c r="V98" s="418">
        <f t="shared" si="25"/>
        <v>0</v>
      </c>
      <c r="W98" s="418">
        <f t="shared" si="25"/>
        <v>0</v>
      </c>
      <c r="X98" s="418">
        <f t="shared" si="25"/>
        <v>0</v>
      </c>
      <c r="Y98" s="418">
        <f t="shared" si="25"/>
        <v>0</v>
      </c>
      <c r="Z98" s="149"/>
      <c r="AA98" s="117"/>
    </row>
    <row r="99" spans="2:27">
      <c r="B99" s="29"/>
      <c r="C99" s="58"/>
      <c r="D99" s="479"/>
      <c r="E99" s="479"/>
      <c r="F99" s="72"/>
      <c r="G99" s="73"/>
      <c r="H99" s="72"/>
      <c r="I99" s="409"/>
      <c r="J99" s="62">
        <f t="shared" si="27"/>
        <v>0</v>
      </c>
      <c r="K99" s="592">
        <f t="shared" si="20"/>
        <v>0</v>
      </c>
      <c r="L99" s="593" t="str">
        <f t="shared" si="28"/>
        <v>-</v>
      </c>
      <c r="M99" s="418">
        <f t="shared" si="22"/>
        <v>0</v>
      </c>
      <c r="N99" s="409"/>
      <c r="O99" s="418">
        <f t="shared" si="26"/>
        <v>0</v>
      </c>
      <c r="P99" s="418">
        <f t="shared" si="26"/>
        <v>0</v>
      </c>
      <c r="Q99" s="418">
        <f t="shared" si="26"/>
        <v>0</v>
      </c>
      <c r="R99" s="418">
        <f t="shared" si="26"/>
        <v>0</v>
      </c>
      <c r="S99" s="418">
        <f t="shared" si="26"/>
        <v>0</v>
      </c>
      <c r="T99" s="409"/>
      <c r="U99" s="418">
        <f t="shared" si="25"/>
        <v>0</v>
      </c>
      <c r="V99" s="418">
        <f t="shared" si="25"/>
        <v>0</v>
      </c>
      <c r="W99" s="418">
        <f t="shared" si="25"/>
        <v>0</v>
      </c>
      <c r="X99" s="418">
        <f t="shared" si="25"/>
        <v>0</v>
      </c>
      <c r="Y99" s="418">
        <f t="shared" si="25"/>
        <v>0</v>
      </c>
      <c r="Z99" s="149"/>
      <c r="AA99" s="117"/>
    </row>
    <row r="100" spans="2:27">
      <c r="B100" s="29"/>
      <c r="C100" s="58"/>
      <c r="D100" s="479"/>
      <c r="E100" s="479"/>
      <c r="F100" s="72"/>
      <c r="G100" s="73"/>
      <c r="H100" s="72"/>
      <c r="I100" s="409"/>
      <c r="J100" s="62">
        <f t="shared" si="27"/>
        <v>0</v>
      </c>
      <c r="K100" s="592">
        <f t="shared" si="20"/>
        <v>0</v>
      </c>
      <c r="L100" s="593" t="str">
        <f t="shared" si="28"/>
        <v>-</v>
      </c>
      <c r="M100" s="418">
        <f t="shared" si="22"/>
        <v>0</v>
      </c>
      <c r="N100" s="409"/>
      <c r="O100" s="418">
        <f t="shared" si="26"/>
        <v>0</v>
      </c>
      <c r="P100" s="418">
        <f t="shared" si="26"/>
        <v>0</v>
      </c>
      <c r="Q100" s="418">
        <f t="shared" si="26"/>
        <v>0</v>
      </c>
      <c r="R100" s="418">
        <f t="shared" si="26"/>
        <v>0</v>
      </c>
      <c r="S100" s="418">
        <f t="shared" si="26"/>
        <v>0</v>
      </c>
      <c r="T100" s="409"/>
      <c r="U100" s="418">
        <f t="shared" si="25"/>
        <v>0</v>
      </c>
      <c r="V100" s="418">
        <f t="shared" si="25"/>
        <v>0</v>
      </c>
      <c r="W100" s="418">
        <f t="shared" si="25"/>
        <v>0</v>
      </c>
      <c r="X100" s="418">
        <f t="shared" si="25"/>
        <v>0</v>
      </c>
      <c r="Y100" s="418">
        <f t="shared" si="25"/>
        <v>0</v>
      </c>
      <c r="Z100" s="149"/>
      <c r="AA100" s="117"/>
    </row>
    <row r="101" spans="2:27">
      <c r="B101" s="29"/>
      <c r="C101" s="58"/>
      <c r="D101" s="479"/>
      <c r="E101" s="479"/>
      <c r="F101" s="72"/>
      <c r="G101" s="73"/>
      <c r="H101" s="72"/>
      <c r="I101" s="409"/>
      <c r="J101" s="62">
        <f t="shared" si="27"/>
        <v>0</v>
      </c>
      <c r="K101" s="592">
        <f t="shared" si="20"/>
        <v>0</v>
      </c>
      <c r="L101" s="593" t="str">
        <f t="shared" si="28"/>
        <v>-</v>
      </c>
      <c r="M101" s="418">
        <f t="shared" si="22"/>
        <v>0</v>
      </c>
      <c r="N101" s="409"/>
      <c r="O101" s="418">
        <f t="shared" si="26"/>
        <v>0</v>
      </c>
      <c r="P101" s="418">
        <f t="shared" si="26"/>
        <v>0</v>
      </c>
      <c r="Q101" s="418">
        <f t="shared" si="26"/>
        <v>0</v>
      </c>
      <c r="R101" s="418">
        <f t="shared" si="26"/>
        <v>0</v>
      </c>
      <c r="S101" s="418">
        <f t="shared" si="26"/>
        <v>0</v>
      </c>
      <c r="T101" s="409"/>
      <c r="U101" s="418">
        <f t="shared" si="25"/>
        <v>0</v>
      </c>
      <c r="V101" s="418">
        <f t="shared" si="25"/>
        <v>0</v>
      </c>
      <c r="W101" s="418">
        <f t="shared" si="25"/>
        <v>0</v>
      </c>
      <c r="X101" s="418">
        <f t="shared" si="25"/>
        <v>0</v>
      </c>
      <c r="Y101" s="418">
        <f t="shared" si="25"/>
        <v>0</v>
      </c>
      <c r="Z101" s="149"/>
      <c r="AA101" s="117"/>
    </row>
    <row r="102" spans="2:27">
      <c r="B102" s="29"/>
      <c r="C102" s="58"/>
      <c r="D102" s="479"/>
      <c r="E102" s="479"/>
      <c r="F102" s="72"/>
      <c r="G102" s="73"/>
      <c r="H102" s="72"/>
      <c r="I102" s="409"/>
      <c r="J102" s="62">
        <f t="shared" si="27"/>
        <v>0</v>
      </c>
      <c r="K102" s="592">
        <f t="shared" si="20"/>
        <v>0</v>
      </c>
      <c r="L102" s="593" t="str">
        <f t="shared" si="28"/>
        <v>-</v>
      </c>
      <c r="M102" s="418">
        <f t="shared" si="22"/>
        <v>0</v>
      </c>
      <c r="N102" s="409"/>
      <c r="O102" s="418">
        <f t="shared" si="26"/>
        <v>0</v>
      </c>
      <c r="P102" s="418">
        <f t="shared" si="26"/>
        <v>0</v>
      </c>
      <c r="Q102" s="418">
        <f t="shared" si="26"/>
        <v>0</v>
      </c>
      <c r="R102" s="418">
        <f t="shared" si="26"/>
        <v>0</v>
      </c>
      <c r="S102" s="418">
        <f t="shared" si="26"/>
        <v>0</v>
      </c>
      <c r="T102" s="409"/>
      <c r="U102" s="418">
        <f t="shared" ref="U102:Y111" si="29">IF(U$8=$F102,$G102,0)</f>
        <v>0</v>
      </c>
      <c r="V102" s="418">
        <f t="shared" si="29"/>
        <v>0</v>
      </c>
      <c r="W102" s="418">
        <f t="shared" si="29"/>
        <v>0</v>
      </c>
      <c r="X102" s="418">
        <f t="shared" si="29"/>
        <v>0</v>
      </c>
      <c r="Y102" s="418">
        <f t="shared" si="29"/>
        <v>0</v>
      </c>
      <c r="Z102" s="149"/>
      <c r="AA102" s="117"/>
    </row>
    <row r="103" spans="2:27">
      <c r="B103" s="29"/>
      <c r="C103" s="58"/>
      <c r="D103" s="479"/>
      <c r="E103" s="479"/>
      <c r="F103" s="72"/>
      <c r="G103" s="73"/>
      <c r="H103" s="72"/>
      <c r="I103" s="409"/>
      <c r="J103" s="62">
        <f t="shared" si="27"/>
        <v>0</v>
      </c>
      <c r="K103" s="592">
        <f t="shared" si="20"/>
        <v>0</v>
      </c>
      <c r="L103" s="593" t="str">
        <f t="shared" si="28"/>
        <v>-</v>
      </c>
      <c r="M103" s="418">
        <f t="shared" si="22"/>
        <v>0</v>
      </c>
      <c r="N103" s="409"/>
      <c r="O103" s="418">
        <f t="shared" si="26"/>
        <v>0</v>
      </c>
      <c r="P103" s="418">
        <f t="shared" si="26"/>
        <v>0</v>
      </c>
      <c r="Q103" s="418">
        <f t="shared" si="26"/>
        <v>0</v>
      </c>
      <c r="R103" s="418">
        <f t="shared" si="26"/>
        <v>0</v>
      </c>
      <c r="S103" s="418">
        <f t="shared" si="26"/>
        <v>0</v>
      </c>
      <c r="T103" s="409"/>
      <c r="U103" s="418">
        <f t="shared" si="29"/>
        <v>0</v>
      </c>
      <c r="V103" s="418">
        <f t="shared" si="29"/>
        <v>0</v>
      </c>
      <c r="W103" s="418">
        <f t="shared" si="29"/>
        <v>0</v>
      </c>
      <c r="X103" s="418">
        <f t="shared" si="29"/>
        <v>0</v>
      </c>
      <c r="Y103" s="418">
        <f t="shared" si="29"/>
        <v>0</v>
      </c>
      <c r="Z103" s="149"/>
      <c r="AA103" s="117"/>
    </row>
    <row r="104" spans="2:27">
      <c r="B104" s="29"/>
      <c r="C104" s="58"/>
      <c r="D104" s="479"/>
      <c r="E104" s="479"/>
      <c r="F104" s="72"/>
      <c r="G104" s="73"/>
      <c r="H104" s="72"/>
      <c r="I104" s="409"/>
      <c r="J104" s="62">
        <f t="shared" si="27"/>
        <v>0</v>
      </c>
      <c r="K104" s="592">
        <f t="shared" si="20"/>
        <v>0</v>
      </c>
      <c r="L104" s="593" t="str">
        <f t="shared" si="28"/>
        <v>-</v>
      </c>
      <c r="M104" s="418">
        <f t="shared" si="22"/>
        <v>0</v>
      </c>
      <c r="N104" s="409"/>
      <c r="O104" s="418">
        <f t="shared" ref="O104:S113" si="30">(IF(O$8&lt;$F104,0,IF($L104&lt;=O$8-1,0,$K104)))</f>
        <v>0</v>
      </c>
      <c r="P104" s="418">
        <f t="shared" si="30"/>
        <v>0</v>
      </c>
      <c r="Q104" s="418">
        <f t="shared" si="30"/>
        <v>0</v>
      </c>
      <c r="R104" s="418">
        <f t="shared" si="30"/>
        <v>0</v>
      </c>
      <c r="S104" s="418">
        <f t="shared" si="30"/>
        <v>0</v>
      </c>
      <c r="T104" s="409"/>
      <c r="U104" s="418">
        <f t="shared" si="29"/>
        <v>0</v>
      </c>
      <c r="V104" s="418">
        <f t="shared" si="29"/>
        <v>0</v>
      </c>
      <c r="W104" s="418">
        <f t="shared" si="29"/>
        <v>0</v>
      </c>
      <c r="X104" s="418">
        <f t="shared" si="29"/>
        <v>0</v>
      </c>
      <c r="Y104" s="418">
        <f t="shared" si="29"/>
        <v>0</v>
      </c>
      <c r="Z104" s="149"/>
      <c r="AA104" s="117"/>
    </row>
    <row r="105" spans="2:27">
      <c r="B105" s="29"/>
      <c r="C105" s="58"/>
      <c r="D105" s="479"/>
      <c r="E105" s="479"/>
      <c r="F105" s="72"/>
      <c r="G105" s="73"/>
      <c r="H105" s="72"/>
      <c r="I105" s="409"/>
      <c r="J105" s="62">
        <f t="shared" si="27"/>
        <v>0</v>
      </c>
      <c r="K105" s="592">
        <f t="shared" si="20"/>
        <v>0</v>
      </c>
      <c r="L105" s="593" t="str">
        <f t="shared" si="28"/>
        <v>-</v>
      </c>
      <c r="M105" s="418">
        <f t="shared" si="22"/>
        <v>0</v>
      </c>
      <c r="N105" s="409"/>
      <c r="O105" s="418">
        <f t="shared" si="30"/>
        <v>0</v>
      </c>
      <c r="P105" s="418">
        <f t="shared" si="30"/>
        <v>0</v>
      </c>
      <c r="Q105" s="418">
        <f t="shared" si="30"/>
        <v>0</v>
      </c>
      <c r="R105" s="418">
        <f t="shared" si="30"/>
        <v>0</v>
      </c>
      <c r="S105" s="418">
        <f t="shared" si="30"/>
        <v>0</v>
      </c>
      <c r="T105" s="409"/>
      <c r="U105" s="418">
        <f t="shared" si="29"/>
        <v>0</v>
      </c>
      <c r="V105" s="418">
        <f t="shared" si="29"/>
        <v>0</v>
      </c>
      <c r="W105" s="418">
        <f t="shared" si="29"/>
        <v>0</v>
      </c>
      <c r="X105" s="418">
        <f t="shared" si="29"/>
        <v>0</v>
      </c>
      <c r="Y105" s="418">
        <f t="shared" si="29"/>
        <v>0</v>
      </c>
      <c r="Z105" s="149"/>
      <c r="AA105" s="117"/>
    </row>
    <row r="106" spans="2:27">
      <c r="B106" s="29"/>
      <c r="C106" s="58"/>
      <c r="D106" s="479"/>
      <c r="E106" s="479"/>
      <c r="F106" s="72"/>
      <c r="G106" s="73"/>
      <c r="H106" s="72"/>
      <c r="I106" s="409"/>
      <c r="J106" s="62">
        <f t="shared" si="27"/>
        <v>0</v>
      </c>
      <c r="K106" s="592">
        <f t="shared" si="20"/>
        <v>0</v>
      </c>
      <c r="L106" s="593" t="str">
        <f t="shared" si="28"/>
        <v>-</v>
      </c>
      <c r="M106" s="418">
        <f t="shared" si="22"/>
        <v>0</v>
      </c>
      <c r="N106" s="409"/>
      <c r="O106" s="418">
        <f t="shared" si="30"/>
        <v>0</v>
      </c>
      <c r="P106" s="418">
        <f t="shared" si="30"/>
        <v>0</v>
      </c>
      <c r="Q106" s="418">
        <f t="shared" si="30"/>
        <v>0</v>
      </c>
      <c r="R106" s="418">
        <f t="shared" si="30"/>
        <v>0</v>
      </c>
      <c r="S106" s="418">
        <f t="shared" si="30"/>
        <v>0</v>
      </c>
      <c r="T106" s="409"/>
      <c r="U106" s="418">
        <f t="shared" si="29"/>
        <v>0</v>
      </c>
      <c r="V106" s="418">
        <f t="shared" si="29"/>
        <v>0</v>
      </c>
      <c r="W106" s="418">
        <f t="shared" si="29"/>
        <v>0</v>
      </c>
      <c r="X106" s="418">
        <f t="shared" si="29"/>
        <v>0</v>
      </c>
      <c r="Y106" s="418">
        <f t="shared" si="29"/>
        <v>0</v>
      </c>
      <c r="Z106" s="149"/>
      <c r="AA106" s="117"/>
    </row>
    <row r="107" spans="2:27">
      <c r="B107" s="29"/>
      <c r="C107" s="58"/>
      <c r="D107" s="479"/>
      <c r="E107" s="479"/>
      <c r="F107" s="72"/>
      <c r="G107" s="73"/>
      <c r="H107" s="72"/>
      <c r="I107" s="409"/>
      <c r="J107" s="62">
        <f t="shared" si="27"/>
        <v>0</v>
      </c>
      <c r="K107" s="592">
        <f t="shared" si="20"/>
        <v>0</v>
      </c>
      <c r="L107" s="593" t="str">
        <f t="shared" si="28"/>
        <v>-</v>
      </c>
      <c r="M107" s="418">
        <f t="shared" si="22"/>
        <v>0</v>
      </c>
      <c r="N107" s="409"/>
      <c r="O107" s="418">
        <f t="shared" si="30"/>
        <v>0</v>
      </c>
      <c r="P107" s="418">
        <f t="shared" si="30"/>
        <v>0</v>
      </c>
      <c r="Q107" s="418">
        <f t="shared" si="30"/>
        <v>0</v>
      </c>
      <c r="R107" s="418">
        <f t="shared" si="30"/>
        <v>0</v>
      </c>
      <c r="S107" s="418">
        <f t="shared" si="30"/>
        <v>0</v>
      </c>
      <c r="T107" s="409"/>
      <c r="U107" s="418">
        <f t="shared" si="29"/>
        <v>0</v>
      </c>
      <c r="V107" s="418">
        <f t="shared" si="29"/>
        <v>0</v>
      </c>
      <c r="W107" s="418">
        <f t="shared" si="29"/>
        <v>0</v>
      </c>
      <c r="X107" s="418">
        <f t="shared" si="29"/>
        <v>0</v>
      </c>
      <c r="Y107" s="418">
        <f t="shared" si="29"/>
        <v>0</v>
      </c>
      <c r="Z107" s="149"/>
      <c r="AA107" s="117"/>
    </row>
    <row r="108" spans="2:27">
      <c r="B108" s="29"/>
      <c r="C108" s="58"/>
      <c r="D108" s="479"/>
      <c r="E108" s="479"/>
      <c r="F108" s="72"/>
      <c r="G108" s="73"/>
      <c r="H108" s="72"/>
      <c r="I108" s="409"/>
      <c r="J108" s="62">
        <f t="shared" si="27"/>
        <v>0</v>
      </c>
      <c r="K108" s="592">
        <f t="shared" si="20"/>
        <v>0</v>
      </c>
      <c r="L108" s="593" t="str">
        <f t="shared" si="28"/>
        <v>-</v>
      </c>
      <c r="M108" s="418">
        <f t="shared" si="22"/>
        <v>0</v>
      </c>
      <c r="N108" s="409"/>
      <c r="O108" s="418">
        <f t="shared" si="30"/>
        <v>0</v>
      </c>
      <c r="P108" s="418">
        <f t="shared" si="30"/>
        <v>0</v>
      </c>
      <c r="Q108" s="418">
        <f t="shared" si="30"/>
        <v>0</v>
      </c>
      <c r="R108" s="418">
        <f t="shared" si="30"/>
        <v>0</v>
      </c>
      <c r="S108" s="418">
        <f t="shared" si="30"/>
        <v>0</v>
      </c>
      <c r="T108" s="409"/>
      <c r="U108" s="418">
        <f t="shared" si="29"/>
        <v>0</v>
      </c>
      <c r="V108" s="418">
        <f t="shared" si="29"/>
        <v>0</v>
      </c>
      <c r="W108" s="418">
        <f t="shared" si="29"/>
        <v>0</v>
      </c>
      <c r="X108" s="418">
        <f t="shared" si="29"/>
        <v>0</v>
      </c>
      <c r="Y108" s="418">
        <f t="shared" si="29"/>
        <v>0</v>
      </c>
      <c r="Z108" s="149"/>
      <c r="AA108" s="117"/>
    </row>
    <row r="109" spans="2:27">
      <c r="B109" s="29"/>
      <c r="C109" s="58"/>
      <c r="D109" s="479"/>
      <c r="E109" s="479"/>
      <c r="F109" s="72"/>
      <c r="G109" s="73"/>
      <c r="H109" s="72"/>
      <c r="I109" s="409"/>
      <c r="J109" s="62">
        <f t="shared" si="27"/>
        <v>0</v>
      </c>
      <c r="K109" s="592">
        <f t="shared" si="20"/>
        <v>0</v>
      </c>
      <c r="L109" s="593" t="str">
        <f t="shared" si="28"/>
        <v>-</v>
      </c>
      <c r="M109" s="418">
        <f t="shared" si="22"/>
        <v>0</v>
      </c>
      <c r="N109" s="409"/>
      <c r="O109" s="418">
        <f t="shared" si="30"/>
        <v>0</v>
      </c>
      <c r="P109" s="418">
        <f t="shared" si="30"/>
        <v>0</v>
      </c>
      <c r="Q109" s="418">
        <f t="shared" si="30"/>
        <v>0</v>
      </c>
      <c r="R109" s="418">
        <f t="shared" si="30"/>
        <v>0</v>
      </c>
      <c r="S109" s="418">
        <f t="shared" si="30"/>
        <v>0</v>
      </c>
      <c r="T109" s="409"/>
      <c r="U109" s="418">
        <f t="shared" si="29"/>
        <v>0</v>
      </c>
      <c r="V109" s="418">
        <f t="shared" si="29"/>
        <v>0</v>
      </c>
      <c r="W109" s="418">
        <f t="shared" si="29"/>
        <v>0</v>
      </c>
      <c r="X109" s="418">
        <f t="shared" si="29"/>
        <v>0</v>
      </c>
      <c r="Y109" s="418">
        <f t="shared" si="29"/>
        <v>0</v>
      </c>
      <c r="Z109" s="149"/>
      <c r="AA109" s="117"/>
    </row>
    <row r="110" spans="2:27">
      <c r="B110" s="29"/>
      <c r="C110" s="58"/>
      <c r="D110" s="479"/>
      <c r="E110" s="479"/>
      <c r="F110" s="72"/>
      <c r="G110" s="73"/>
      <c r="H110" s="72"/>
      <c r="I110" s="409"/>
      <c r="J110" s="62">
        <f t="shared" si="27"/>
        <v>0</v>
      </c>
      <c r="K110" s="592">
        <f t="shared" si="20"/>
        <v>0</v>
      </c>
      <c r="L110" s="593" t="str">
        <f t="shared" si="28"/>
        <v>-</v>
      </c>
      <c r="M110" s="418">
        <f t="shared" si="22"/>
        <v>0</v>
      </c>
      <c r="N110" s="409"/>
      <c r="O110" s="418">
        <f t="shared" si="30"/>
        <v>0</v>
      </c>
      <c r="P110" s="418">
        <f t="shared" si="30"/>
        <v>0</v>
      </c>
      <c r="Q110" s="418">
        <f t="shared" si="30"/>
        <v>0</v>
      </c>
      <c r="R110" s="418">
        <f t="shared" si="30"/>
        <v>0</v>
      </c>
      <c r="S110" s="418">
        <f t="shared" si="30"/>
        <v>0</v>
      </c>
      <c r="T110" s="409"/>
      <c r="U110" s="418">
        <f t="shared" si="29"/>
        <v>0</v>
      </c>
      <c r="V110" s="418">
        <f t="shared" si="29"/>
        <v>0</v>
      </c>
      <c r="W110" s="418">
        <f t="shared" si="29"/>
        <v>0</v>
      </c>
      <c r="X110" s="418">
        <f t="shared" si="29"/>
        <v>0</v>
      </c>
      <c r="Y110" s="418">
        <f t="shared" si="29"/>
        <v>0</v>
      </c>
      <c r="Z110" s="149"/>
      <c r="AA110" s="117"/>
    </row>
    <row r="111" spans="2:27">
      <c r="B111" s="29"/>
      <c r="C111" s="58"/>
      <c r="D111" s="479"/>
      <c r="E111" s="479"/>
      <c r="F111" s="72"/>
      <c r="G111" s="73"/>
      <c r="H111" s="72"/>
      <c r="I111" s="409"/>
      <c r="J111" s="62">
        <f t="shared" si="27"/>
        <v>0</v>
      </c>
      <c r="K111" s="592">
        <f t="shared" si="20"/>
        <v>0</v>
      </c>
      <c r="L111" s="593" t="str">
        <f t="shared" si="28"/>
        <v>-</v>
      </c>
      <c r="M111" s="418">
        <f t="shared" si="22"/>
        <v>0</v>
      </c>
      <c r="N111" s="409"/>
      <c r="O111" s="418">
        <f t="shared" si="30"/>
        <v>0</v>
      </c>
      <c r="P111" s="418">
        <f t="shared" si="30"/>
        <v>0</v>
      </c>
      <c r="Q111" s="418">
        <f t="shared" si="30"/>
        <v>0</v>
      </c>
      <c r="R111" s="418">
        <f t="shared" si="30"/>
        <v>0</v>
      </c>
      <c r="S111" s="418">
        <f t="shared" si="30"/>
        <v>0</v>
      </c>
      <c r="T111" s="409"/>
      <c r="U111" s="418">
        <f t="shared" si="29"/>
        <v>0</v>
      </c>
      <c r="V111" s="418">
        <f t="shared" si="29"/>
        <v>0</v>
      </c>
      <c r="W111" s="418">
        <f t="shared" si="29"/>
        <v>0</v>
      </c>
      <c r="X111" s="418">
        <f t="shared" si="29"/>
        <v>0</v>
      </c>
      <c r="Y111" s="418">
        <f t="shared" si="29"/>
        <v>0</v>
      </c>
      <c r="Z111" s="149"/>
      <c r="AA111" s="117"/>
    </row>
    <row r="112" spans="2:27">
      <c r="B112" s="29"/>
      <c r="C112" s="58"/>
      <c r="D112" s="479"/>
      <c r="E112" s="479"/>
      <c r="F112" s="72"/>
      <c r="G112" s="73"/>
      <c r="H112" s="72"/>
      <c r="I112" s="409"/>
      <c r="J112" s="62">
        <f t="shared" si="27"/>
        <v>0</v>
      </c>
      <c r="K112" s="592">
        <f t="shared" si="20"/>
        <v>0</v>
      </c>
      <c r="L112" s="593" t="str">
        <f t="shared" si="28"/>
        <v>-</v>
      </c>
      <c r="M112" s="418">
        <f t="shared" si="22"/>
        <v>0</v>
      </c>
      <c r="N112" s="409"/>
      <c r="O112" s="418">
        <f t="shared" si="30"/>
        <v>0</v>
      </c>
      <c r="P112" s="418">
        <f t="shared" si="30"/>
        <v>0</v>
      </c>
      <c r="Q112" s="418">
        <f t="shared" si="30"/>
        <v>0</v>
      </c>
      <c r="R112" s="418">
        <f t="shared" si="30"/>
        <v>0</v>
      </c>
      <c r="S112" s="418">
        <f t="shared" si="30"/>
        <v>0</v>
      </c>
      <c r="T112" s="409"/>
      <c r="U112" s="418">
        <f t="shared" ref="U112:Y121" si="31">IF(U$8=$F112,$G112,0)</f>
        <v>0</v>
      </c>
      <c r="V112" s="418">
        <f t="shared" si="31"/>
        <v>0</v>
      </c>
      <c r="W112" s="418">
        <f t="shared" si="31"/>
        <v>0</v>
      </c>
      <c r="X112" s="418">
        <f t="shared" si="31"/>
        <v>0</v>
      </c>
      <c r="Y112" s="418">
        <f t="shared" si="31"/>
        <v>0</v>
      </c>
      <c r="Z112" s="149"/>
      <c r="AA112" s="117"/>
    </row>
    <row r="113" spans="2:27">
      <c r="B113" s="29"/>
      <c r="C113" s="58"/>
      <c r="D113" s="479"/>
      <c r="E113" s="479"/>
      <c r="F113" s="72"/>
      <c r="G113" s="73"/>
      <c r="H113" s="72"/>
      <c r="I113" s="409"/>
      <c r="J113" s="62">
        <f t="shared" si="27"/>
        <v>0</v>
      </c>
      <c r="K113" s="592">
        <f t="shared" si="20"/>
        <v>0</v>
      </c>
      <c r="L113" s="593" t="str">
        <f t="shared" si="28"/>
        <v>-</v>
      </c>
      <c r="M113" s="418">
        <f t="shared" si="22"/>
        <v>0</v>
      </c>
      <c r="N113" s="409"/>
      <c r="O113" s="418">
        <f t="shared" si="30"/>
        <v>0</v>
      </c>
      <c r="P113" s="418">
        <f t="shared" si="30"/>
        <v>0</v>
      </c>
      <c r="Q113" s="418">
        <f t="shared" si="30"/>
        <v>0</v>
      </c>
      <c r="R113" s="418">
        <f t="shared" si="30"/>
        <v>0</v>
      </c>
      <c r="S113" s="418">
        <f t="shared" si="30"/>
        <v>0</v>
      </c>
      <c r="T113" s="409"/>
      <c r="U113" s="418">
        <f t="shared" si="31"/>
        <v>0</v>
      </c>
      <c r="V113" s="418">
        <f t="shared" si="31"/>
        <v>0</v>
      </c>
      <c r="W113" s="418">
        <f t="shared" si="31"/>
        <v>0</v>
      </c>
      <c r="X113" s="418">
        <f t="shared" si="31"/>
        <v>0</v>
      </c>
      <c r="Y113" s="418">
        <f t="shared" si="31"/>
        <v>0</v>
      </c>
      <c r="Z113" s="149"/>
      <c r="AA113" s="117"/>
    </row>
    <row r="114" spans="2:27">
      <c r="B114" s="29"/>
      <c r="C114" s="58"/>
      <c r="D114" s="479"/>
      <c r="E114" s="479"/>
      <c r="F114" s="72"/>
      <c r="G114" s="73"/>
      <c r="H114" s="72"/>
      <c r="I114" s="409"/>
      <c r="J114" s="62">
        <f t="shared" si="27"/>
        <v>0</v>
      </c>
      <c r="K114" s="592">
        <f t="shared" si="20"/>
        <v>0</v>
      </c>
      <c r="L114" s="593" t="str">
        <f t="shared" si="28"/>
        <v>-</v>
      </c>
      <c r="M114" s="418">
        <f t="shared" si="22"/>
        <v>0</v>
      </c>
      <c r="N114" s="409"/>
      <c r="O114" s="418">
        <f t="shared" ref="O114:S123" si="32">(IF(O$8&lt;$F114,0,IF($L114&lt;=O$8-1,0,$K114)))</f>
        <v>0</v>
      </c>
      <c r="P114" s="418">
        <f t="shared" si="32"/>
        <v>0</v>
      </c>
      <c r="Q114" s="418">
        <f t="shared" si="32"/>
        <v>0</v>
      </c>
      <c r="R114" s="418">
        <f t="shared" si="32"/>
        <v>0</v>
      </c>
      <c r="S114" s="418">
        <f t="shared" si="32"/>
        <v>0</v>
      </c>
      <c r="T114" s="409"/>
      <c r="U114" s="418">
        <f t="shared" si="31"/>
        <v>0</v>
      </c>
      <c r="V114" s="418">
        <f t="shared" si="31"/>
        <v>0</v>
      </c>
      <c r="W114" s="418">
        <f t="shared" si="31"/>
        <v>0</v>
      </c>
      <c r="X114" s="418">
        <f t="shared" si="31"/>
        <v>0</v>
      </c>
      <c r="Y114" s="418">
        <f t="shared" si="31"/>
        <v>0</v>
      </c>
      <c r="Z114" s="149"/>
      <c r="AA114" s="117"/>
    </row>
    <row r="115" spans="2:27">
      <c r="B115" s="29"/>
      <c r="C115" s="58"/>
      <c r="D115" s="479"/>
      <c r="E115" s="479"/>
      <c r="F115" s="72"/>
      <c r="G115" s="73"/>
      <c r="H115" s="72"/>
      <c r="I115" s="409"/>
      <c r="J115" s="62">
        <f t="shared" si="27"/>
        <v>0</v>
      </c>
      <c r="K115" s="592">
        <f t="shared" si="20"/>
        <v>0</v>
      </c>
      <c r="L115" s="593" t="str">
        <f t="shared" si="28"/>
        <v>-</v>
      </c>
      <c r="M115" s="418">
        <f t="shared" si="22"/>
        <v>0</v>
      </c>
      <c r="N115" s="409"/>
      <c r="O115" s="418">
        <f t="shared" si="32"/>
        <v>0</v>
      </c>
      <c r="P115" s="418">
        <f t="shared" si="32"/>
        <v>0</v>
      </c>
      <c r="Q115" s="418">
        <f t="shared" si="32"/>
        <v>0</v>
      </c>
      <c r="R115" s="418">
        <f t="shared" si="32"/>
        <v>0</v>
      </c>
      <c r="S115" s="418">
        <f t="shared" si="32"/>
        <v>0</v>
      </c>
      <c r="T115" s="409"/>
      <c r="U115" s="418">
        <f t="shared" si="31"/>
        <v>0</v>
      </c>
      <c r="V115" s="418">
        <f t="shared" si="31"/>
        <v>0</v>
      </c>
      <c r="W115" s="418">
        <f t="shared" si="31"/>
        <v>0</v>
      </c>
      <c r="X115" s="418">
        <f t="shared" si="31"/>
        <v>0</v>
      </c>
      <c r="Y115" s="418">
        <f t="shared" si="31"/>
        <v>0</v>
      </c>
      <c r="Z115" s="149"/>
      <c r="AA115" s="117"/>
    </row>
    <row r="116" spans="2:27">
      <c r="B116" s="29"/>
      <c r="C116" s="58"/>
      <c r="D116" s="479"/>
      <c r="E116" s="479"/>
      <c r="F116" s="72"/>
      <c r="G116" s="73"/>
      <c r="H116" s="72"/>
      <c r="I116" s="409"/>
      <c r="J116" s="62">
        <f t="shared" si="27"/>
        <v>0</v>
      </c>
      <c r="K116" s="592">
        <f t="shared" si="20"/>
        <v>0</v>
      </c>
      <c r="L116" s="593" t="str">
        <f t="shared" si="28"/>
        <v>-</v>
      </c>
      <c r="M116" s="418">
        <f t="shared" si="22"/>
        <v>0</v>
      </c>
      <c r="N116" s="409"/>
      <c r="O116" s="418">
        <f t="shared" si="32"/>
        <v>0</v>
      </c>
      <c r="P116" s="418">
        <f t="shared" si="32"/>
        <v>0</v>
      </c>
      <c r="Q116" s="418">
        <f t="shared" si="32"/>
        <v>0</v>
      </c>
      <c r="R116" s="418">
        <f t="shared" si="32"/>
        <v>0</v>
      </c>
      <c r="S116" s="418">
        <f t="shared" si="32"/>
        <v>0</v>
      </c>
      <c r="T116" s="409"/>
      <c r="U116" s="418">
        <f t="shared" si="31"/>
        <v>0</v>
      </c>
      <c r="V116" s="418">
        <f t="shared" si="31"/>
        <v>0</v>
      </c>
      <c r="W116" s="418">
        <f t="shared" si="31"/>
        <v>0</v>
      </c>
      <c r="X116" s="418">
        <f t="shared" si="31"/>
        <v>0</v>
      </c>
      <c r="Y116" s="418">
        <f t="shared" si="31"/>
        <v>0</v>
      </c>
      <c r="Z116" s="149"/>
      <c r="AA116" s="117"/>
    </row>
    <row r="117" spans="2:27">
      <c r="B117" s="29"/>
      <c r="C117" s="58"/>
      <c r="D117" s="479"/>
      <c r="E117" s="479"/>
      <c r="F117" s="72"/>
      <c r="G117" s="73"/>
      <c r="H117" s="72"/>
      <c r="I117" s="409"/>
      <c r="J117" s="62">
        <f t="shared" si="27"/>
        <v>0</v>
      </c>
      <c r="K117" s="592">
        <f t="shared" si="20"/>
        <v>0</v>
      </c>
      <c r="L117" s="593" t="str">
        <f t="shared" si="28"/>
        <v>-</v>
      </c>
      <c r="M117" s="418">
        <f t="shared" si="22"/>
        <v>0</v>
      </c>
      <c r="N117" s="409"/>
      <c r="O117" s="418">
        <f t="shared" si="32"/>
        <v>0</v>
      </c>
      <c r="P117" s="418">
        <f t="shared" si="32"/>
        <v>0</v>
      </c>
      <c r="Q117" s="418">
        <f t="shared" si="32"/>
        <v>0</v>
      </c>
      <c r="R117" s="418">
        <f t="shared" si="32"/>
        <v>0</v>
      </c>
      <c r="S117" s="418">
        <f t="shared" si="32"/>
        <v>0</v>
      </c>
      <c r="T117" s="409"/>
      <c r="U117" s="418">
        <f t="shared" si="31"/>
        <v>0</v>
      </c>
      <c r="V117" s="418">
        <f t="shared" si="31"/>
        <v>0</v>
      </c>
      <c r="W117" s="418">
        <f t="shared" si="31"/>
        <v>0</v>
      </c>
      <c r="X117" s="418">
        <f t="shared" si="31"/>
        <v>0</v>
      </c>
      <c r="Y117" s="418">
        <f t="shared" si="31"/>
        <v>0</v>
      </c>
      <c r="Z117" s="149"/>
      <c r="AA117" s="117"/>
    </row>
    <row r="118" spans="2:27">
      <c r="B118" s="29"/>
      <c r="C118" s="58"/>
      <c r="D118" s="479"/>
      <c r="E118" s="479"/>
      <c r="F118" s="72"/>
      <c r="G118" s="73"/>
      <c r="H118" s="72"/>
      <c r="I118" s="409"/>
      <c r="J118" s="62">
        <f t="shared" si="27"/>
        <v>0</v>
      </c>
      <c r="K118" s="592">
        <f t="shared" si="20"/>
        <v>0</v>
      </c>
      <c r="L118" s="593" t="str">
        <f t="shared" si="28"/>
        <v>-</v>
      </c>
      <c r="M118" s="418">
        <f t="shared" si="22"/>
        <v>0</v>
      </c>
      <c r="N118" s="409"/>
      <c r="O118" s="418">
        <f t="shared" si="32"/>
        <v>0</v>
      </c>
      <c r="P118" s="418">
        <f t="shared" si="32"/>
        <v>0</v>
      </c>
      <c r="Q118" s="418">
        <f t="shared" si="32"/>
        <v>0</v>
      </c>
      <c r="R118" s="418">
        <f t="shared" si="32"/>
        <v>0</v>
      </c>
      <c r="S118" s="418">
        <f t="shared" si="32"/>
        <v>0</v>
      </c>
      <c r="T118" s="409"/>
      <c r="U118" s="418">
        <f t="shared" si="31"/>
        <v>0</v>
      </c>
      <c r="V118" s="418">
        <f t="shared" si="31"/>
        <v>0</v>
      </c>
      <c r="W118" s="418">
        <f t="shared" si="31"/>
        <v>0</v>
      </c>
      <c r="X118" s="418">
        <f t="shared" si="31"/>
        <v>0</v>
      </c>
      <c r="Y118" s="418">
        <f t="shared" si="31"/>
        <v>0</v>
      </c>
      <c r="Z118" s="149"/>
      <c r="AA118" s="117"/>
    </row>
    <row r="119" spans="2:27">
      <c r="B119" s="29"/>
      <c r="C119" s="58"/>
      <c r="D119" s="479"/>
      <c r="E119" s="479"/>
      <c r="F119" s="72"/>
      <c r="G119" s="73"/>
      <c r="H119" s="72"/>
      <c r="I119" s="409"/>
      <c r="J119" s="62">
        <f t="shared" si="27"/>
        <v>0</v>
      </c>
      <c r="K119" s="592">
        <f t="shared" si="20"/>
        <v>0</v>
      </c>
      <c r="L119" s="593" t="str">
        <f t="shared" si="28"/>
        <v>-</v>
      </c>
      <c r="M119" s="418">
        <f t="shared" si="22"/>
        <v>0</v>
      </c>
      <c r="N119" s="409"/>
      <c r="O119" s="418">
        <f t="shared" si="32"/>
        <v>0</v>
      </c>
      <c r="P119" s="418">
        <f t="shared" si="32"/>
        <v>0</v>
      </c>
      <c r="Q119" s="418">
        <f t="shared" si="32"/>
        <v>0</v>
      </c>
      <c r="R119" s="418">
        <f t="shared" si="32"/>
        <v>0</v>
      </c>
      <c r="S119" s="418">
        <f t="shared" si="32"/>
        <v>0</v>
      </c>
      <c r="T119" s="409"/>
      <c r="U119" s="418">
        <f t="shared" si="31"/>
        <v>0</v>
      </c>
      <c r="V119" s="418">
        <f t="shared" si="31"/>
        <v>0</v>
      </c>
      <c r="W119" s="418">
        <f t="shared" si="31"/>
        <v>0</v>
      </c>
      <c r="X119" s="418">
        <f t="shared" si="31"/>
        <v>0</v>
      </c>
      <c r="Y119" s="418">
        <f t="shared" si="31"/>
        <v>0</v>
      </c>
      <c r="Z119" s="149"/>
      <c r="AA119" s="117"/>
    </row>
    <row r="120" spans="2:27">
      <c r="B120" s="29"/>
      <c r="C120" s="58"/>
      <c r="D120" s="479"/>
      <c r="E120" s="479"/>
      <c r="F120" s="72"/>
      <c r="G120" s="73"/>
      <c r="H120" s="72"/>
      <c r="I120" s="409"/>
      <c r="J120" s="62">
        <f t="shared" si="27"/>
        <v>0</v>
      </c>
      <c r="K120" s="592">
        <f t="shared" si="20"/>
        <v>0</v>
      </c>
      <c r="L120" s="593" t="str">
        <f t="shared" si="28"/>
        <v>-</v>
      </c>
      <c r="M120" s="418">
        <f t="shared" si="22"/>
        <v>0</v>
      </c>
      <c r="N120" s="409"/>
      <c r="O120" s="418">
        <f t="shared" si="32"/>
        <v>0</v>
      </c>
      <c r="P120" s="418">
        <f t="shared" si="32"/>
        <v>0</v>
      </c>
      <c r="Q120" s="418">
        <f t="shared" si="32"/>
        <v>0</v>
      </c>
      <c r="R120" s="418">
        <f t="shared" si="32"/>
        <v>0</v>
      </c>
      <c r="S120" s="418">
        <f t="shared" si="32"/>
        <v>0</v>
      </c>
      <c r="T120" s="409"/>
      <c r="U120" s="418">
        <f t="shared" si="31"/>
        <v>0</v>
      </c>
      <c r="V120" s="418">
        <f t="shared" si="31"/>
        <v>0</v>
      </c>
      <c r="W120" s="418">
        <f t="shared" si="31"/>
        <v>0</v>
      </c>
      <c r="X120" s="418">
        <f t="shared" si="31"/>
        <v>0</v>
      </c>
      <c r="Y120" s="418">
        <f t="shared" si="31"/>
        <v>0</v>
      </c>
      <c r="Z120" s="149"/>
      <c r="AA120" s="117"/>
    </row>
    <row r="121" spans="2:27">
      <c r="B121" s="29"/>
      <c r="C121" s="58"/>
      <c r="D121" s="479"/>
      <c r="E121" s="479"/>
      <c r="F121" s="72"/>
      <c r="G121" s="73"/>
      <c r="H121" s="72"/>
      <c r="I121" s="409"/>
      <c r="J121" s="62">
        <f t="shared" si="27"/>
        <v>0</v>
      </c>
      <c r="K121" s="592">
        <f t="shared" si="20"/>
        <v>0</v>
      </c>
      <c r="L121" s="593" t="str">
        <f t="shared" si="28"/>
        <v>-</v>
      </c>
      <c r="M121" s="418">
        <f t="shared" si="22"/>
        <v>0</v>
      </c>
      <c r="N121" s="409"/>
      <c r="O121" s="418">
        <f t="shared" si="32"/>
        <v>0</v>
      </c>
      <c r="P121" s="418">
        <f t="shared" si="32"/>
        <v>0</v>
      </c>
      <c r="Q121" s="418">
        <f t="shared" si="32"/>
        <v>0</v>
      </c>
      <c r="R121" s="418">
        <f t="shared" si="32"/>
        <v>0</v>
      </c>
      <c r="S121" s="418">
        <f t="shared" si="32"/>
        <v>0</v>
      </c>
      <c r="T121" s="409"/>
      <c r="U121" s="418">
        <f t="shared" si="31"/>
        <v>0</v>
      </c>
      <c r="V121" s="418">
        <f t="shared" si="31"/>
        <v>0</v>
      </c>
      <c r="W121" s="418">
        <f t="shared" si="31"/>
        <v>0</v>
      </c>
      <c r="X121" s="418">
        <f t="shared" si="31"/>
        <v>0</v>
      </c>
      <c r="Y121" s="418">
        <f t="shared" si="31"/>
        <v>0</v>
      </c>
      <c r="Z121" s="149"/>
      <c r="AA121" s="117"/>
    </row>
    <row r="122" spans="2:27">
      <c r="B122" s="29"/>
      <c r="C122" s="58"/>
      <c r="D122" s="479"/>
      <c r="E122" s="479"/>
      <c r="F122" s="72"/>
      <c r="G122" s="73"/>
      <c r="H122" s="72"/>
      <c r="I122" s="409"/>
      <c r="J122" s="62">
        <f t="shared" si="27"/>
        <v>0</v>
      </c>
      <c r="K122" s="592">
        <f t="shared" si="20"/>
        <v>0</v>
      </c>
      <c r="L122" s="593" t="str">
        <f t="shared" si="28"/>
        <v>-</v>
      </c>
      <c r="M122" s="418">
        <f t="shared" si="22"/>
        <v>0</v>
      </c>
      <c r="N122" s="409"/>
      <c r="O122" s="418">
        <f t="shared" si="32"/>
        <v>0</v>
      </c>
      <c r="P122" s="418">
        <f t="shared" si="32"/>
        <v>0</v>
      </c>
      <c r="Q122" s="418">
        <f t="shared" si="32"/>
        <v>0</v>
      </c>
      <c r="R122" s="418">
        <f t="shared" si="32"/>
        <v>0</v>
      </c>
      <c r="S122" s="418">
        <f t="shared" si="32"/>
        <v>0</v>
      </c>
      <c r="T122" s="409"/>
      <c r="U122" s="418">
        <f t="shared" ref="U122:Y131" si="33">IF(U$8=$F122,$G122,0)</f>
        <v>0</v>
      </c>
      <c r="V122" s="418">
        <f t="shared" si="33"/>
        <v>0</v>
      </c>
      <c r="W122" s="418">
        <f t="shared" si="33"/>
        <v>0</v>
      </c>
      <c r="X122" s="418">
        <f t="shared" si="33"/>
        <v>0</v>
      </c>
      <c r="Y122" s="418">
        <f t="shared" si="33"/>
        <v>0</v>
      </c>
      <c r="Z122" s="149"/>
      <c r="AA122" s="117"/>
    </row>
    <row r="123" spans="2:27">
      <c r="B123" s="29"/>
      <c r="C123" s="58"/>
      <c r="D123" s="479"/>
      <c r="E123" s="479"/>
      <c r="F123" s="72"/>
      <c r="G123" s="73"/>
      <c r="H123" s="72"/>
      <c r="I123" s="409"/>
      <c r="J123" s="62">
        <f t="shared" si="27"/>
        <v>0</v>
      </c>
      <c r="K123" s="592">
        <f t="shared" si="20"/>
        <v>0</v>
      </c>
      <c r="L123" s="593" t="str">
        <f t="shared" si="28"/>
        <v>-</v>
      </c>
      <c r="M123" s="418">
        <f t="shared" si="22"/>
        <v>0</v>
      </c>
      <c r="N123" s="409"/>
      <c r="O123" s="418">
        <f t="shared" si="32"/>
        <v>0</v>
      </c>
      <c r="P123" s="418">
        <f t="shared" si="32"/>
        <v>0</v>
      </c>
      <c r="Q123" s="418">
        <f t="shared" si="32"/>
        <v>0</v>
      </c>
      <c r="R123" s="418">
        <f t="shared" si="32"/>
        <v>0</v>
      </c>
      <c r="S123" s="418">
        <f t="shared" si="32"/>
        <v>0</v>
      </c>
      <c r="T123" s="409"/>
      <c r="U123" s="418">
        <f t="shared" si="33"/>
        <v>0</v>
      </c>
      <c r="V123" s="418">
        <f t="shared" si="33"/>
        <v>0</v>
      </c>
      <c r="W123" s="418">
        <f t="shared" si="33"/>
        <v>0</v>
      </c>
      <c r="X123" s="418">
        <f t="shared" si="33"/>
        <v>0</v>
      </c>
      <c r="Y123" s="418">
        <f t="shared" si="33"/>
        <v>0</v>
      </c>
      <c r="Z123" s="149"/>
      <c r="AA123" s="117"/>
    </row>
    <row r="124" spans="2:27">
      <c r="B124" s="29"/>
      <c r="C124" s="58"/>
      <c r="D124" s="479"/>
      <c r="E124" s="479"/>
      <c r="F124" s="72"/>
      <c r="G124" s="73"/>
      <c r="H124" s="72"/>
      <c r="I124" s="409"/>
      <c r="J124" s="62">
        <f t="shared" si="27"/>
        <v>0</v>
      </c>
      <c r="K124" s="592">
        <f t="shared" si="20"/>
        <v>0</v>
      </c>
      <c r="L124" s="593" t="str">
        <f t="shared" si="28"/>
        <v>-</v>
      </c>
      <c r="M124" s="418">
        <f t="shared" si="22"/>
        <v>0</v>
      </c>
      <c r="N124" s="409"/>
      <c r="O124" s="418">
        <f t="shared" ref="O124:S133" si="34">(IF(O$8&lt;$F124,0,IF($L124&lt;=O$8-1,0,$K124)))</f>
        <v>0</v>
      </c>
      <c r="P124" s="418">
        <f t="shared" si="34"/>
        <v>0</v>
      </c>
      <c r="Q124" s="418">
        <f t="shared" si="34"/>
        <v>0</v>
      </c>
      <c r="R124" s="418">
        <f t="shared" si="34"/>
        <v>0</v>
      </c>
      <c r="S124" s="418">
        <f t="shared" si="34"/>
        <v>0</v>
      </c>
      <c r="T124" s="409"/>
      <c r="U124" s="418">
        <f t="shared" si="33"/>
        <v>0</v>
      </c>
      <c r="V124" s="418">
        <f t="shared" si="33"/>
        <v>0</v>
      </c>
      <c r="W124" s="418">
        <f t="shared" si="33"/>
        <v>0</v>
      </c>
      <c r="X124" s="418">
        <f t="shared" si="33"/>
        <v>0</v>
      </c>
      <c r="Y124" s="418">
        <f t="shared" si="33"/>
        <v>0</v>
      </c>
      <c r="Z124" s="149"/>
      <c r="AA124" s="117"/>
    </row>
    <row r="125" spans="2:27">
      <c r="B125" s="29"/>
      <c r="C125" s="58"/>
      <c r="D125" s="479"/>
      <c r="E125" s="479"/>
      <c r="F125" s="72"/>
      <c r="G125" s="73"/>
      <c r="H125" s="72"/>
      <c r="I125" s="409"/>
      <c r="J125" s="62">
        <f t="shared" si="27"/>
        <v>0</v>
      </c>
      <c r="K125" s="592">
        <f t="shared" si="20"/>
        <v>0</v>
      </c>
      <c r="L125" s="593" t="str">
        <f t="shared" si="28"/>
        <v>-</v>
      </c>
      <c r="M125" s="418">
        <f t="shared" si="22"/>
        <v>0</v>
      </c>
      <c r="N125" s="409"/>
      <c r="O125" s="418">
        <f t="shared" si="34"/>
        <v>0</v>
      </c>
      <c r="P125" s="418">
        <f t="shared" si="34"/>
        <v>0</v>
      </c>
      <c r="Q125" s="418">
        <f t="shared" si="34"/>
        <v>0</v>
      </c>
      <c r="R125" s="418">
        <f t="shared" si="34"/>
        <v>0</v>
      </c>
      <c r="S125" s="418">
        <f t="shared" si="34"/>
        <v>0</v>
      </c>
      <c r="T125" s="409"/>
      <c r="U125" s="418">
        <f t="shared" si="33"/>
        <v>0</v>
      </c>
      <c r="V125" s="418">
        <f t="shared" si="33"/>
        <v>0</v>
      </c>
      <c r="W125" s="418">
        <f t="shared" si="33"/>
        <v>0</v>
      </c>
      <c r="X125" s="418">
        <f t="shared" si="33"/>
        <v>0</v>
      </c>
      <c r="Y125" s="418">
        <f t="shared" si="33"/>
        <v>0</v>
      </c>
      <c r="Z125" s="149"/>
      <c r="AA125" s="117"/>
    </row>
    <row r="126" spans="2:27">
      <c r="B126" s="29"/>
      <c r="C126" s="58"/>
      <c r="D126" s="479"/>
      <c r="E126" s="479"/>
      <c r="F126" s="72"/>
      <c r="G126" s="73"/>
      <c r="H126" s="72"/>
      <c r="I126" s="409"/>
      <c r="J126" s="62">
        <f t="shared" si="27"/>
        <v>0</v>
      </c>
      <c r="K126" s="592">
        <f t="shared" si="20"/>
        <v>0</v>
      </c>
      <c r="L126" s="593" t="str">
        <f t="shared" si="28"/>
        <v>-</v>
      </c>
      <c r="M126" s="418">
        <f t="shared" si="22"/>
        <v>0</v>
      </c>
      <c r="N126" s="409"/>
      <c r="O126" s="418">
        <f t="shared" si="34"/>
        <v>0</v>
      </c>
      <c r="P126" s="418">
        <f t="shared" si="34"/>
        <v>0</v>
      </c>
      <c r="Q126" s="418">
        <f t="shared" si="34"/>
        <v>0</v>
      </c>
      <c r="R126" s="418">
        <f t="shared" si="34"/>
        <v>0</v>
      </c>
      <c r="S126" s="418">
        <f t="shared" si="34"/>
        <v>0</v>
      </c>
      <c r="T126" s="409"/>
      <c r="U126" s="418">
        <f t="shared" si="33"/>
        <v>0</v>
      </c>
      <c r="V126" s="418">
        <f t="shared" si="33"/>
        <v>0</v>
      </c>
      <c r="W126" s="418">
        <f t="shared" si="33"/>
        <v>0</v>
      </c>
      <c r="X126" s="418">
        <f t="shared" si="33"/>
        <v>0</v>
      </c>
      <c r="Y126" s="418">
        <f t="shared" si="33"/>
        <v>0</v>
      </c>
      <c r="Z126" s="149"/>
      <c r="AA126" s="117"/>
    </row>
    <row r="127" spans="2:27">
      <c r="B127" s="29"/>
      <c r="C127" s="58"/>
      <c r="D127" s="479"/>
      <c r="E127" s="479"/>
      <c r="F127" s="72"/>
      <c r="G127" s="73"/>
      <c r="H127" s="72"/>
      <c r="I127" s="409"/>
      <c r="J127" s="62">
        <f t="shared" si="27"/>
        <v>0</v>
      </c>
      <c r="K127" s="592">
        <f t="shared" si="20"/>
        <v>0</v>
      </c>
      <c r="L127" s="593" t="str">
        <f t="shared" si="28"/>
        <v>-</v>
      </c>
      <c r="M127" s="418">
        <f t="shared" si="22"/>
        <v>0</v>
      </c>
      <c r="N127" s="409"/>
      <c r="O127" s="418">
        <f t="shared" si="34"/>
        <v>0</v>
      </c>
      <c r="P127" s="418">
        <f t="shared" si="34"/>
        <v>0</v>
      </c>
      <c r="Q127" s="418">
        <f t="shared" si="34"/>
        <v>0</v>
      </c>
      <c r="R127" s="418">
        <f t="shared" si="34"/>
        <v>0</v>
      </c>
      <c r="S127" s="418">
        <f t="shared" si="34"/>
        <v>0</v>
      </c>
      <c r="T127" s="409"/>
      <c r="U127" s="418">
        <f t="shared" si="33"/>
        <v>0</v>
      </c>
      <c r="V127" s="418">
        <f t="shared" si="33"/>
        <v>0</v>
      </c>
      <c r="W127" s="418">
        <f t="shared" si="33"/>
        <v>0</v>
      </c>
      <c r="X127" s="418">
        <f t="shared" si="33"/>
        <v>0</v>
      </c>
      <c r="Y127" s="418">
        <f t="shared" si="33"/>
        <v>0</v>
      </c>
      <c r="Z127" s="149"/>
      <c r="AA127" s="117"/>
    </row>
    <row r="128" spans="2:27">
      <c r="B128" s="29"/>
      <c r="C128" s="58"/>
      <c r="D128" s="479"/>
      <c r="E128" s="479"/>
      <c r="F128" s="72"/>
      <c r="G128" s="73"/>
      <c r="H128" s="72"/>
      <c r="I128" s="409"/>
      <c r="J128" s="62">
        <f t="shared" si="27"/>
        <v>0</v>
      </c>
      <c r="K128" s="592">
        <f t="shared" si="20"/>
        <v>0</v>
      </c>
      <c r="L128" s="593" t="str">
        <f t="shared" si="28"/>
        <v>-</v>
      </c>
      <c r="M128" s="418">
        <f t="shared" si="22"/>
        <v>0</v>
      </c>
      <c r="N128" s="409"/>
      <c r="O128" s="418">
        <f t="shared" si="34"/>
        <v>0</v>
      </c>
      <c r="P128" s="418">
        <f t="shared" si="34"/>
        <v>0</v>
      </c>
      <c r="Q128" s="418">
        <f t="shared" si="34"/>
        <v>0</v>
      </c>
      <c r="R128" s="418">
        <f t="shared" si="34"/>
        <v>0</v>
      </c>
      <c r="S128" s="418">
        <f t="shared" si="34"/>
        <v>0</v>
      </c>
      <c r="T128" s="409"/>
      <c r="U128" s="418">
        <f t="shared" si="33"/>
        <v>0</v>
      </c>
      <c r="V128" s="418">
        <f t="shared" si="33"/>
        <v>0</v>
      </c>
      <c r="W128" s="418">
        <f t="shared" si="33"/>
        <v>0</v>
      </c>
      <c r="X128" s="418">
        <f t="shared" si="33"/>
        <v>0</v>
      </c>
      <c r="Y128" s="418">
        <f t="shared" si="33"/>
        <v>0</v>
      </c>
      <c r="Z128" s="149"/>
      <c r="AA128" s="117"/>
    </row>
    <row r="129" spans="2:27">
      <c r="B129" s="29"/>
      <c r="C129" s="58"/>
      <c r="D129" s="479"/>
      <c r="E129" s="479"/>
      <c r="F129" s="72"/>
      <c r="G129" s="73"/>
      <c r="H129" s="72"/>
      <c r="I129" s="409"/>
      <c r="J129" s="62">
        <f t="shared" si="27"/>
        <v>0</v>
      </c>
      <c r="K129" s="592">
        <f t="shared" si="20"/>
        <v>0</v>
      </c>
      <c r="L129" s="593" t="str">
        <f t="shared" si="28"/>
        <v>-</v>
      </c>
      <c r="M129" s="418">
        <f t="shared" si="22"/>
        <v>0</v>
      </c>
      <c r="N129" s="409"/>
      <c r="O129" s="418">
        <f t="shared" si="34"/>
        <v>0</v>
      </c>
      <c r="P129" s="418">
        <f t="shared" si="34"/>
        <v>0</v>
      </c>
      <c r="Q129" s="418">
        <f t="shared" si="34"/>
        <v>0</v>
      </c>
      <c r="R129" s="418">
        <f t="shared" si="34"/>
        <v>0</v>
      </c>
      <c r="S129" s="418">
        <f t="shared" si="34"/>
        <v>0</v>
      </c>
      <c r="T129" s="409"/>
      <c r="U129" s="418">
        <f t="shared" si="33"/>
        <v>0</v>
      </c>
      <c r="V129" s="418">
        <f t="shared" si="33"/>
        <v>0</v>
      </c>
      <c r="W129" s="418">
        <f t="shared" si="33"/>
        <v>0</v>
      </c>
      <c r="X129" s="418">
        <f t="shared" si="33"/>
        <v>0</v>
      </c>
      <c r="Y129" s="418">
        <f t="shared" si="33"/>
        <v>0</v>
      </c>
      <c r="Z129" s="149"/>
      <c r="AA129" s="117"/>
    </row>
    <row r="130" spans="2:27">
      <c r="B130" s="29"/>
      <c r="C130" s="58"/>
      <c r="D130" s="479"/>
      <c r="E130" s="479"/>
      <c r="F130" s="72"/>
      <c r="G130" s="73"/>
      <c r="H130" s="72"/>
      <c r="I130" s="409"/>
      <c r="J130" s="62">
        <f t="shared" si="27"/>
        <v>0</v>
      </c>
      <c r="K130" s="592">
        <f t="shared" si="20"/>
        <v>0</v>
      </c>
      <c r="L130" s="593" t="str">
        <f t="shared" si="28"/>
        <v>-</v>
      </c>
      <c r="M130" s="418">
        <f t="shared" si="22"/>
        <v>0</v>
      </c>
      <c r="N130" s="409"/>
      <c r="O130" s="418">
        <f t="shared" si="34"/>
        <v>0</v>
      </c>
      <c r="P130" s="418">
        <f t="shared" si="34"/>
        <v>0</v>
      </c>
      <c r="Q130" s="418">
        <f t="shared" si="34"/>
        <v>0</v>
      </c>
      <c r="R130" s="418">
        <f t="shared" si="34"/>
        <v>0</v>
      </c>
      <c r="S130" s="418">
        <f t="shared" si="34"/>
        <v>0</v>
      </c>
      <c r="T130" s="409"/>
      <c r="U130" s="418">
        <f t="shared" si="33"/>
        <v>0</v>
      </c>
      <c r="V130" s="418">
        <f t="shared" si="33"/>
        <v>0</v>
      </c>
      <c r="W130" s="418">
        <f t="shared" si="33"/>
        <v>0</v>
      </c>
      <c r="X130" s="418">
        <f t="shared" si="33"/>
        <v>0</v>
      </c>
      <c r="Y130" s="418">
        <f t="shared" si="33"/>
        <v>0</v>
      </c>
      <c r="Z130" s="149"/>
      <c r="AA130" s="117"/>
    </row>
    <row r="131" spans="2:27">
      <c r="B131" s="29"/>
      <c r="C131" s="58"/>
      <c r="D131" s="479"/>
      <c r="E131" s="479"/>
      <c r="F131" s="72"/>
      <c r="G131" s="73"/>
      <c r="H131" s="72"/>
      <c r="I131" s="409"/>
      <c r="J131" s="62">
        <f t="shared" si="27"/>
        <v>0</v>
      </c>
      <c r="K131" s="592">
        <f t="shared" si="20"/>
        <v>0</v>
      </c>
      <c r="L131" s="593" t="str">
        <f t="shared" si="28"/>
        <v>-</v>
      </c>
      <c r="M131" s="418">
        <f t="shared" si="22"/>
        <v>0</v>
      </c>
      <c r="N131" s="409"/>
      <c r="O131" s="418">
        <f t="shared" si="34"/>
        <v>0</v>
      </c>
      <c r="P131" s="418">
        <f t="shared" si="34"/>
        <v>0</v>
      </c>
      <c r="Q131" s="418">
        <f t="shared" si="34"/>
        <v>0</v>
      </c>
      <c r="R131" s="418">
        <f t="shared" si="34"/>
        <v>0</v>
      </c>
      <c r="S131" s="418">
        <f t="shared" si="34"/>
        <v>0</v>
      </c>
      <c r="T131" s="409"/>
      <c r="U131" s="418">
        <f t="shared" si="33"/>
        <v>0</v>
      </c>
      <c r="V131" s="418">
        <f t="shared" si="33"/>
        <v>0</v>
      </c>
      <c r="W131" s="418">
        <f t="shared" si="33"/>
        <v>0</v>
      </c>
      <c r="X131" s="418">
        <f t="shared" si="33"/>
        <v>0</v>
      </c>
      <c r="Y131" s="418">
        <f t="shared" si="33"/>
        <v>0</v>
      </c>
      <c r="Z131" s="149"/>
      <c r="AA131" s="117"/>
    </row>
    <row r="132" spans="2:27">
      <c r="B132" s="29"/>
      <c r="C132" s="58"/>
      <c r="D132" s="479"/>
      <c r="E132" s="479"/>
      <c r="F132" s="72"/>
      <c r="G132" s="73"/>
      <c r="H132" s="72"/>
      <c r="I132" s="409"/>
      <c r="J132" s="62">
        <f t="shared" si="27"/>
        <v>0</v>
      </c>
      <c r="K132" s="592">
        <f t="shared" si="20"/>
        <v>0</v>
      </c>
      <c r="L132" s="593" t="str">
        <f t="shared" si="28"/>
        <v>-</v>
      </c>
      <c r="M132" s="418">
        <f t="shared" si="22"/>
        <v>0</v>
      </c>
      <c r="N132" s="409"/>
      <c r="O132" s="418">
        <f t="shared" si="34"/>
        <v>0</v>
      </c>
      <c r="P132" s="418">
        <f t="shared" si="34"/>
        <v>0</v>
      </c>
      <c r="Q132" s="418">
        <f t="shared" si="34"/>
        <v>0</v>
      </c>
      <c r="R132" s="418">
        <f t="shared" si="34"/>
        <v>0</v>
      </c>
      <c r="S132" s="418">
        <f t="shared" si="34"/>
        <v>0</v>
      </c>
      <c r="T132" s="409"/>
      <c r="U132" s="418">
        <f t="shared" ref="U132:Y174" si="35">IF(U$8=$F132,$G132,0)</f>
        <v>0</v>
      </c>
      <c r="V132" s="418">
        <f t="shared" si="35"/>
        <v>0</v>
      </c>
      <c r="W132" s="418">
        <f t="shared" si="35"/>
        <v>0</v>
      </c>
      <c r="X132" s="418">
        <f t="shared" si="35"/>
        <v>0</v>
      </c>
      <c r="Y132" s="418">
        <f t="shared" si="35"/>
        <v>0</v>
      </c>
      <c r="Z132" s="149"/>
      <c r="AA132" s="117"/>
    </row>
    <row r="133" spans="2:27">
      <c r="B133" s="29"/>
      <c r="C133" s="58"/>
      <c r="D133" s="479"/>
      <c r="E133" s="479"/>
      <c r="F133" s="72"/>
      <c r="G133" s="73"/>
      <c r="H133" s="72"/>
      <c r="I133" s="409"/>
      <c r="J133" s="62">
        <f t="shared" si="27"/>
        <v>0</v>
      </c>
      <c r="K133" s="592">
        <f t="shared" si="20"/>
        <v>0</v>
      </c>
      <c r="L133" s="593" t="str">
        <f t="shared" si="28"/>
        <v>-</v>
      </c>
      <c r="M133" s="418">
        <f t="shared" si="22"/>
        <v>0</v>
      </c>
      <c r="N133" s="409"/>
      <c r="O133" s="418">
        <f t="shared" si="34"/>
        <v>0</v>
      </c>
      <c r="P133" s="418">
        <f t="shared" si="34"/>
        <v>0</v>
      </c>
      <c r="Q133" s="418">
        <f t="shared" si="34"/>
        <v>0</v>
      </c>
      <c r="R133" s="418">
        <f t="shared" si="34"/>
        <v>0</v>
      </c>
      <c r="S133" s="418">
        <f t="shared" si="34"/>
        <v>0</v>
      </c>
      <c r="T133" s="409"/>
      <c r="U133" s="418">
        <f t="shared" si="35"/>
        <v>0</v>
      </c>
      <c r="V133" s="418">
        <f t="shared" si="35"/>
        <v>0</v>
      </c>
      <c r="W133" s="418">
        <f t="shared" si="35"/>
        <v>0</v>
      </c>
      <c r="X133" s="418">
        <f t="shared" si="35"/>
        <v>0</v>
      </c>
      <c r="Y133" s="418">
        <f t="shared" si="35"/>
        <v>0</v>
      </c>
      <c r="Z133" s="149"/>
      <c r="AA133" s="117"/>
    </row>
    <row r="134" spans="2:27">
      <c r="B134" s="29"/>
      <c r="C134" s="58"/>
      <c r="D134" s="479"/>
      <c r="E134" s="479"/>
      <c r="F134" s="72"/>
      <c r="G134" s="73"/>
      <c r="H134" s="72"/>
      <c r="I134" s="409"/>
      <c r="J134" s="62">
        <f t="shared" si="27"/>
        <v>0</v>
      </c>
      <c r="K134" s="592">
        <f t="shared" si="20"/>
        <v>0</v>
      </c>
      <c r="L134" s="593" t="str">
        <f t="shared" si="28"/>
        <v>-</v>
      </c>
      <c r="M134" s="418">
        <f t="shared" si="22"/>
        <v>0</v>
      </c>
      <c r="N134" s="409"/>
      <c r="O134" s="418">
        <f t="shared" ref="O134:S172" si="36">(IF(O$8&lt;$F134,0,IF($L134&lt;=O$8-1,0,$K134)))</f>
        <v>0</v>
      </c>
      <c r="P134" s="418">
        <f t="shared" si="36"/>
        <v>0</v>
      </c>
      <c r="Q134" s="418">
        <f t="shared" si="36"/>
        <v>0</v>
      </c>
      <c r="R134" s="418">
        <f t="shared" si="36"/>
        <v>0</v>
      </c>
      <c r="S134" s="418">
        <f t="shared" si="36"/>
        <v>0</v>
      </c>
      <c r="T134" s="409"/>
      <c r="U134" s="418">
        <f t="shared" si="35"/>
        <v>0</v>
      </c>
      <c r="V134" s="418">
        <f t="shared" si="35"/>
        <v>0</v>
      </c>
      <c r="W134" s="418">
        <f t="shared" si="35"/>
        <v>0</v>
      </c>
      <c r="X134" s="418">
        <f t="shared" si="35"/>
        <v>0</v>
      </c>
      <c r="Y134" s="418">
        <f t="shared" si="35"/>
        <v>0</v>
      </c>
      <c r="Z134" s="149"/>
      <c r="AA134" s="117"/>
    </row>
    <row r="135" spans="2:27">
      <c r="B135" s="29"/>
      <c r="C135" s="58"/>
      <c r="D135" s="479"/>
      <c r="E135" s="479"/>
      <c r="F135" s="72"/>
      <c r="G135" s="73"/>
      <c r="H135" s="72"/>
      <c r="I135" s="409"/>
      <c r="J135" s="62">
        <f t="shared" si="27"/>
        <v>0</v>
      </c>
      <c r="K135" s="592">
        <f t="shared" si="20"/>
        <v>0</v>
      </c>
      <c r="L135" s="593" t="str">
        <f t="shared" si="28"/>
        <v>-</v>
      </c>
      <c r="M135" s="418">
        <f t="shared" si="22"/>
        <v>0</v>
      </c>
      <c r="N135" s="409"/>
      <c r="O135" s="418">
        <f t="shared" si="36"/>
        <v>0</v>
      </c>
      <c r="P135" s="418">
        <f t="shared" si="36"/>
        <v>0</v>
      </c>
      <c r="Q135" s="418">
        <f t="shared" si="36"/>
        <v>0</v>
      </c>
      <c r="R135" s="418">
        <f t="shared" si="36"/>
        <v>0</v>
      </c>
      <c r="S135" s="418">
        <f t="shared" si="36"/>
        <v>0</v>
      </c>
      <c r="T135" s="409"/>
      <c r="U135" s="418">
        <f t="shared" si="35"/>
        <v>0</v>
      </c>
      <c r="V135" s="418">
        <f t="shared" si="35"/>
        <v>0</v>
      </c>
      <c r="W135" s="418">
        <f t="shared" si="35"/>
        <v>0</v>
      </c>
      <c r="X135" s="418">
        <f t="shared" si="35"/>
        <v>0</v>
      </c>
      <c r="Y135" s="418">
        <f t="shared" si="35"/>
        <v>0</v>
      </c>
      <c r="Z135" s="149"/>
      <c r="AA135" s="117"/>
    </row>
    <row r="136" spans="2:27">
      <c r="B136" s="29"/>
      <c r="C136" s="58"/>
      <c r="D136" s="479"/>
      <c r="E136" s="479"/>
      <c r="F136" s="72"/>
      <c r="G136" s="73"/>
      <c r="H136" s="72"/>
      <c r="I136" s="409"/>
      <c r="J136" s="62">
        <f t="shared" si="27"/>
        <v>0</v>
      </c>
      <c r="K136" s="592">
        <f t="shared" si="20"/>
        <v>0</v>
      </c>
      <c r="L136" s="593" t="str">
        <f t="shared" si="28"/>
        <v>-</v>
      </c>
      <c r="M136" s="418">
        <f t="shared" si="22"/>
        <v>0</v>
      </c>
      <c r="N136" s="409"/>
      <c r="O136" s="418">
        <f t="shared" si="36"/>
        <v>0</v>
      </c>
      <c r="P136" s="418">
        <f t="shared" si="36"/>
        <v>0</v>
      </c>
      <c r="Q136" s="418">
        <f t="shared" si="36"/>
        <v>0</v>
      </c>
      <c r="R136" s="418">
        <f t="shared" si="36"/>
        <v>0</v>
      </c>
      <c r="S136" s="418">
        <f t="shared" si="36"/>
        <v>0</v>
      </c>
      <c r="T136" s="409"/>
      <c r="U136" s="418">
        <f t="shared" si="35"/>
        <v>0</v>
      </c>
      <c r="V136" s="418">
        <f t="shared" si="35"/>
        <v>0</v>
      </c>
      <c r="W136" s="418">
        <f t="shared" si="35"/>
        <v>0</v>
      </c>
      <c r="X136" s="418">
        <f t="shared" si="35"/>
        <v>0</v>
      </c>
      <c r="Y136" s="418">
        <f t="shared" si="35"/>
        <v>0</v>
      </c>
      <c r="Z136" s="149"/>
      <c r="AA136" s="117"/>
    </row>
    <row r="137" spans="2:27">
      <c r="B137" s="29"/>
      <c r="C137" s="58"/>
      <c r="D137" s="479"/>
      <c r="E137" s="479"/>
      <c r="F137" s="72"/>
      <c r="G137" s="73"/>
      <c r="H137" s="72"/>
      <c r="I137" s="409"/>
      <c r="J137" s="62">
        <f t="shared" ref="J137:J170" si="37">IF(H137="geen",9999999999,H137)</f>
        <v>0</v>
      </c>
      <c r="K137" s="592">
        <f t="shared" si="20"/>
        <v>0</v>
      </c>
      <c r="L137" s="593" t="str">
        <f t="shared" ref="L137:L170" si="38">IF(J137=0,"-",(IF(J137&gt;3000,"-",F137+J137-1)))</f>
        <v>-</v>
      </c>
      <c r="M137" s="418">
        <f t="shared" si="22"/>
        <v>0</v>
      </c>
      <c r="N137" s="409"/>
      <c r="O137" s="418">
        <f t="shared" si="36"/>
        <v>0</v>
      </c>
      <c r="P137" s="418">
        <f t="shared" si="36"/>
        <v>0</v>
      </c>
      <c r="Q137" s="418">
        <f t="shared" si="36"/>
        <v>0</v>
      </c>
      <c r="R137" s="418">
        <f t="shared" si="36"/>
        <v>0</v>
      </c>
      <c r="S137" s="418">
        <f t="shared" si="36"/>
        <v>0</v>
      </c>
      <c r="T137" s="409"/>
      <c r="U137" s="418">
        <f t="shared" si="35"/>
        <v>0</v>
      </c>
      <c r="V137" s="418">
        <f t="shared" si="35"/>
        <v>0</v>
      </c>
      <c r="W137" s="418">
        <f t="shared" si="35"/>
        <v>0</v>
      </c>
      <c r="X137" s="418">
        <f t="shared" si="35"/>
        <v>0</v>
      </c>
      <c r="Y137" s="418">
        <f t="shared" si="35"/>
        <v>0</v>
      </c>
      <c r="Z137" s="149"/>
      <c r="AA137" s="117"/>
    </row>
    <row r="138" spans="2:27">
      <c r="B138" s="29"/>
      <c r="C138" s="58"/>
      <c r="D138" s="479"/>
      <c r="E138" s="479"/>
      <c r="F138" s="72"/>
      <c r="G138" s="73"/>
      <c r="H138" s="72"/>
      <c r="I138" s="409"/>
      <c r="J138" s="62">
        <f t="shared" si="37"/>
        <v>0</v>
      </c>
      <c r="K138" s="592">
        <f t="shared" si="20"/>
        <v>0</v>
      </c>
      <c r="L138" s="593" t="str">
        <f t="shared" si="38"/>
        <v>-</v>
      </c>
      <c r="M138" s="418">
        <f t="shared" si="22"/>
        <v>0</v>
      </c>
      <c r="N138" s="409"/>
      <c r="O138" s="418">
        <f t="shared" si="36"/>
        <v>0</v>
      </c>
      <c r="P138" s="418">
        <f t="shared" si="36"/>
        <v>0</v>
      </c>
      <c r="Q138" s="418">
        <f t="shared" si="36"/>
        <v>0</v>
      </c>
      <c r="R138" s="418">
        <f t="shared" si="36"/>
        <v>0</v>
      </c>
      <c r="S138" s="418">
        <f t="shared" si="36"/>
        <v>0</v>
      </c>
      <c r="T138" s="409"/>
      <c r="U138" s="418">
        <f t="shared" si="35"/>
        <v>0</v>
      </c>
      <c r="V138" s="418">
        <f t="shared" si="35"/>
        <v>0</v>
      </c>
      <c r="W138" s="418">
        <f t="shared" si="35"/>
        <v>0</v>
      </c>
      <c r="X138" s="418">
        <f t="shared" si="35"/>
        <v>0</v>
      </c>
      <c r="Y138" s="418">
        <f t="shared" si="35"/>
        <v>0</v>
      </c>
      <c r="Z138" s="149"/>
      <c r="AA138" s="117"/>
    </row>
    <row r="139" spans="2:27">
      <c r="B139" s="29"/>
      <c r="C139" s="58"/>
      <c r="D139" s="479"/>
      <c r="E139" s="479"/>
      <c r="F139" s="72"/>
      <c r="G139" s="73"/>
      <c r="H139" s="72"/>
      <c r="I139" s="409"/>
      <c r="J139" s="62">
        <f t="shared" si="37"/>
        <v>0</v>
      </c>
      <c r="K139" s="592">
        <f t="shared" si="20"/>
        <v>0</v>
      </c>
      <c r="L139" s="593" t="str">
        <f t="shared" si="38"/>
        <v>-</v>
      </c>
      <c r="M139" s="418">
        <f t="shared" si="22"/>
        <v>0</v>
      </c>
      <c r="N139" s="409"/>
      <c r="O139" s="418">
        <f t="shared" si="36"/>
        <v>0</v>
      </c>
      <c r="P139" s="418">
        <f t="shared" si="36"/>
        <v>0</v>
      </c>
      <c r="Q139" s="418">
        <f t="shared" si="36"/>
        <v>0</v>
      </c>
      <c r="R139" s="418">
        <f t="shared" si="36"/>
        <v>0</v>
      </c>
      <c r="S139" s="418">
        <f t="shared" si="36"/>
        <v>0</v>
      </c>
      <c r="T139" s="409"/>
      <c r="U139" s="418">
        <f t="shared" si="35"/>
        <v>0</v>
      </c>
      <c r="V139" s="418">
        <f t="shared" si="35"/>
        <v>0</v>
      </c>
      <c r="W139" s="418">
        <f t="shared" si="35"/>
        <v>0</v>
      </c>
      <c r="X139" s="418">
        <f t="shared" si="35"/>
        <v>0</v>
      </c>
      <c r="Y139" s="418">
        <f t="shared" si="35"/>
        <v>0</v>
      </c>
      <c r="Z139" s="149"/>
      <c r="AA139" s="117"/>
    </row>
    <row r="140" spans="2:27">
      <c r="B140" s="29"/>
      <c r="C140" s="58"/>
      <c r="D140" s="479"/>
      <c r="E140" s="479"/>
      <c r="F140" s="72"/>
      <c r="G140" s="73"/>
      <c r="H140" s="72"/>
      <c r="I140" s="409"/>
      <c r="J140" s="62">
        <f t="shared" si="37"/>
        <v>0</v>
      </c>
      <c r="K140" s="592">
        <f t="shared" si="20"/>
        <v>0</v>
      </c>
      <c r="L140" s="593" t="str">
        <f t="shared" si="38"/>
        <v>-</v>
      </c>
      <c r="M140" s="418">
        <f t="shared" si="22"/>
        <v>0</v>
      </c>
      <c r="N140" s="409"/>
      <c r="O140" s="418">
        <f t="shared" si="36"/>
        <v>0</v>
      </c>
      <c r="P140" s="418">
        <f t="shared" si="36"/>
        <v>0</v>
      </c>
      <c r="Q140" s="418">
        <f t="shared" si="36"/>
        <v>0</v>
      </c>
      <c r="R140" s="418">
        <f t="shared" si="36"/>
        <v>0</v>
      </c>
      <c r="S140" s="418">
        <f t="shared" si="36"/>
        <v>0</v>
      </c>
      <c r="T140" s="409"/>
      <c r="U140" s="418">
        <f t="shared" si="35"/>
        <v>0</v>
      </c>
      <c r="V140" s="418">
        <f t="shared" si="35"/>
        <v>0</v>
      </c>
      <c r="W140" s="418">
        <f t="shared" si="35"/>
        <v>0</v>
      </c>
      <c r="X140" s="418">
        <f t="shared" si="35"/>
        <v>0</v>
      </c>
      <c r="Y140" s="418">
        <f t="shared" si="35"/>
        <v>0</v>
      </c>
      <c r="Z140" s="149"/>
      <c r="AA140" s="117"/>
    </row>
    <row r="141" spans="2:27">
      <c r="B141" s="29"/>
      <c r="C141" s="58"/>
      <c r="D141" s="479"/>
      <c r="E141" s="479"/>
      <c r="F141" s="72"/>
      <c r="G141" s="73"/>
      <c r="H141" s="72"/>
      <c r="I141" s="409"/>
      <c r="J141" s="62">
        <f t="shared" si="37"/>
        <v>0</v>
      </c>
      <c r="K141" s="592">
        <f t="shared" si="20"/>
        <v>0</v>
      </c>
      <c r="L141" s="593" t="str">
        <f t="shared" si="38"/>
        <v>-</v>
      </c>
      <c r="M141" s="418">
        <f t="shared" si="22"/>
        <v>0</v>
      </c>
      <c r="N141" s="409"/>
      <c r="O141" s="418">
        <f t="shared" si="36"/>
        <v>0</v>
      </c>
      <c r="P141" s="418">
        <f t="shared" si="36"/>
        <v>0</v>
      </c>
      <c r="Q141" s="418">
        <f t="shared" si="36"/>
        <v>0</v>
      </c>
      <c r="R141" s="418">
        <f t="shared" si="36"/>
        <v>0</v>
      </c>
      <c r="S141" s="418">
        <f t="shared" si="36"/>
        <v>0</v>
      </c>
      <c r="T141" s="409"/>
      <c r="U141" s="418">
        <f t="shared" si="35"/>
        <v>0</v>
      </c>
      <c r="V141" s="418">
        <f t="shared" si="35"/>
        <v>0</v>
      </c>
      <c r="W141" s="418">
        <f t="shared" si="35"/>
        <v>0</v>
      </c>
      <c r="X141" s="418">
        <f t="shared" si="35"/>
        <v>0</v>
      </c>
      <c r="Y141" s="418">
        <f t="shared" si="35"/>
        <v>0</v>
      </c>
      <c r="Z141" s="149"/>
      <c r="AA141" s="117"/>
    </row>
    <row r="142" spans="2:27">
      <c r="B142" s="29"/>
      <c r="C142" s="58"/>
      <c r="D142" s="479"/>
      <c r="E142" s="479"/>
      <c r="F142" s="72"/>
      <c r="G142" s="73"/>
      <c r="H142" s="72"/>
      <c r="I142" s="409"/>
      <c r="J142" s="62">
        <f t="shared" si="37"/>
        <v>0</v>
      </c>
      <c r="K142" s="592">
        <f t="shared" ref="K142:K170" si="39">IF(G142=0,0,(G142/J142))</f>
        <v>0</v>
      </c>
      <c r="L142" s="593" t="str">
        <f t="shared" si="38"/>
        <v>-</v>
      </c>
      <c r="M142" s="418">
        <f t="shared" ref="M142:M170" si="40">IF(H142="geen",IF(F142&lt;$O$8,G142,0),IF(F142&gt;=$O$8,0,IF((G142-($O$8-F142)*K142)&lt;0,0,G142-($O$8-F142)*K142)))</f>
        <v>0</v>
      </c>
      <c r="N142" s="409"/>
      <c r="O142" s="418">
        <f t="shared" si="36"/>
        <v>0</v>
      </c>
      <c r="P142" s="418">
        <f t="shared" si="36"/>
        <v>0</v>
      </c>
      <c r="Q142" s="418">
        <f t="shared" si="36"/>
        <v>0</v>
      </c>
      <c r="R142" s="418">
        <f t="shared" si="36"/>
        <v>0</v>
      </c>
      <c r="S142" s="418">
        <f t="shared" si="36"/>
        <v>0</v>
      </c>
      <c r="T142" s="409"/>
      <c r="U142" s="418">
        <f t="shared" si="35"/>
        <v>0</v>
      </c>
      <c r="V142" s="418">
        <f t="shared" si="35"/>
        <v>0</v>
      </c>
      <c r="W142" s="418">
        <f t="shared" si="35"/>
        <v>0</v>
      </c>
      <c r="X142" s="418">
        <f t="shared" si="35"/>
        <v>0</v>
      </c>
      <c r="Y142" s="418">
        <f t="shared" si="35"/>
        <v>0</v>
      </c>
      <c r="Z142" s="149"/>
      <c r="AA142" s="117"/>
    </row>
    <row r="143" spans="2:27">
      <c r="B143" s="29"/>
      <c r="C143" s="58"/>
      <c r="D143" s="479"/>
      <c r="E143" s="479"/>
      <c r="F143" s="72"/>
      <c r="G143" s="73"/>
      <c r="H143" s="72"/>
      <c r="I143" s="409"/>
      <c r="J143" s="62">
        <f t="shared" si="37"/>
        <v>0</v>
      </c>
      <c r="K143" s="592">
        <f t="shared" si="39"/>
        <v>0</v>
      </c>
      <c r="L143" s="593" t="str">
        <f t="shared" si="38"/>
        <v>-</v>
      </c>
      <c r="M143" s="418">
        <f t="shared" si="40"/>
        <v>0</v>
      </c>
      <c r="N143" s="409"/>
      <c r="O143" s="418">
        <f t="shared" si="36"/>
        <v>0</v>
      </c>
      <c r="P143" s="418">
        <f t="shared" si="36"/>
        <v>0</v>
      </c>
      <c r="Q143" s="418">
        <f t="shared" si="36"/>
        <v>0</v>
      </c>
      <c r="R143" s="418">
        <f t="shared" si="36"/>
        <v>0</v>
      </c>
      <c r="S143" s="418">
        <f t="shared" si="36"/>
        <v>0</v>
      </c>
      <c r="T143" s="409"/>
      <c r="U143" s="418">
        <f t="shared" si="35"/>
        <v>0</v>
      </c>
      <c r="V143" s="418">
        <f t="shared" si="35"/>
        <v>0</v>
      </c>
      <c r="W143" s="418">
        <f t="shared" si="35"/>
        <v>0</v>
      </c>
      <c r="X143" s="418">
        <f t="shared" si="35"/>
        <v>0</v>
      </c>
      <c r="Y143" s="418">
        <f t="shared" si="35"/>
        <v>0</v>
      </c>
      <c r="Z143" s="149"/>
      <c r="AA143" s="117"/>
    </row>
    <row r="144" spans="2:27">
      <c r="B144" s="29"/>
      <c r="C144" s="58"/>
      <c r="D144" s="479"/>
      <c r="E144" s="479"/>
      <c r="F144" s="72"/>
      <c r="G144" s="73"/>
      <c r="H144" s="72"/>
      <c r="I144" s="409"/>
      <c r="J144" s="62">
        <f t="shared" si="37"/>
        <v>0</v>
      </c>
      <c r="K144" s="592">
        <f t="shared" si="39"/>
        <v>0</v>
      </c>
      <c r="L144" s="593" t="str">
        <f t="shared" si="38"/>
        <v>-</v>
      </c>
      <c r="M144" s="418">
        <f t="shared" si="40"/>
        <v>0</v>
      </c>
      <c r="N144" s="409"/>
      <c r="O144" s="418">
        <f t="shared" si="36"/>
        <v>0</v>
      </c>
      <c r="P144" s="418">
        <f t="shared" si="36"/>
        <v>0</v>
      </c>
      <c r="Q144" s="418">
        <f t="shared" si="36"/>
        <v>0</v>
      </c>
      <c r="R144" s="418">
        <f t="shared" si="36"/>
        <v>0</v>
      </c>
      <c r="S144" s="418">
        <f t="shared" si="36"/>
        <v>0</v>
      </c>
      <c r="T144" s="409"/>
      <c r="U144" s="418">
        <f t="shared" si="35"/>
        <v>0</v>
      </c>
      <c r="V144" s="418">
        <f t="shared" si="35"/>
        <v>0</v>
      </c>
      <c r="W144" s="418">
        <f t="shared" si="35"/>
        <v>0</v>
      </c>
      <c r="X144" s="418">
        <f t="shared" si="35"/>
        <v>0</v>
      </c>
      <c r="Y144" s="418">
        <f t="shared" si="35"/>
        <v>0</v>
      </c>
      <c r="Z144" s="149"/>
      <c r="AA144" s="117"/>
    </row>
    <row r="145" spans="2:27">
      <c r="B145" s="29"/>
      <c r="C145" s="58"/>
      <c r="D145" s="479"/>
      <c r="E145" s="479"/>
      <c r="F145" s="72"/>
      <c r="G145" s="73"/>
      <c r="H145" s="72"/>
      <c r="I145" s="409"/>
      <c r="J145" s="62">
        <f t="shared" si="37"/>
        <v>0</v>
      </c>
      <c r="K145" s="592">
        <f t="shared" si="39"/>
        <v>0</v>
      </c>
      <c r="L145" s="593" t="str">
        <f t="shared" si="38"/>
        <v>-</v>
      </c>
      <c r="M145" s="418">
        <f t="shared" si="40"/>
        <v>0</v>
      </c>
      <c r="N145" s="409"/>
      <c r="O145" s="418">
        <f t="shared" si="36"/>
        <v>0</v>
      </c>
      <c r="P145" s="418">
        <f t="shared" si="36"/>
        <v>0</v>
      </c>
      <c r="Q145" s="418">
        <f t="shared" si="36"/>
        <v>0</v>
      </c>
      <c r="R145" s="418">
        <f t="shared" si="36"/>
        <v>0</v>
      </c>
      <c r="S145" s="418">
        <f t="shared" si="36"/>
        <v>0</v>
      </c>
      <c r="T145" s="409"/>
      <c r="U145" s="418">
        <f t="shared" si="35"/>
        <v>0</v>
      </c>
      <c r="V145" s="418">
        <f t="shared" si="35"/>
        <v>0</v>
      </c>
      <c r="W145" s="418">
        <f t="shared" si="35"/>
        <v>0</v>
      </c>
      <c r="X145" s="418">
        <f t="shared" si="35"/>
        <v>0</v>
      </c>
      <c r="Y145" s="418">
        <f t="shared" si="35"/>
        <v>0</v>
      </c>
      <c r="Z145" s="149"/>
      <c r="AA145" s="117"/>
    </row>
    <row r="146" spans="2:27">
      <c r="B146" s="29"/>
      <c r="C146" s="58"/>
      <c r="D146" s="479"/>
      <c r="E146" s="479"/>
      <c r="F146" s="72"/>
      <c r="G146" s="73"/>
      <c r="H146" s="72"/>
      <c r="I146" s="409"/>
      <c r="J146" s="62">
        <f t="shared" si="37"/>
        <v>0</v>
      </c>
      <c r="K146" s="592">
        <f t="shared" si="39"/>
        <v>0</v>
      </c>
      <c r="L146" s="593" t="str">
        <f t="shared" si="38"/>
        <v>-</v>
      </c>
      <c r="M146" s="418">
        <f t="shared" si="40"/>
        <v>0</v>
      </c>
      <c r="N146" s="409"/>
      <c r="O146" s="418">
        <f t="shared" si="36"/>
        <v>0</v>
      </c>
      <c r="P146" s="418">
        <f t="shared" si="36"/>
        <v>0</v>
      </c>
      <c r="Q146" s="418">
        <f t="shared" si="36"/>
        <v>0</v>
      </c>
      <c r="R146" s="418">
        <f t="shared" si="36"/>
        <v>0</v>
      </c>
      <c r="S146" s="418">
        <f t="shared" si="36"/>
        <v>0</v>
      </c>
      <c r="T146" s="409"/>
      <c r="U146" s="418">
        <f t="shared" si="35"/>
        <v>0</v>
      </c>
      <c r="V146" s="418">
        <f t="shared" si="35"/>
        <v>0</v>
      </c>
      <c r="W146" s="418">
        <f t="shared" si="35"/>
        <v>0</v>
      </c>
      <c r="X146" s="418">
        <f t="shared" si="35"/>
        <v>0</v>
      </c>
      <c r="Y146" s="418">
        <f t="shared" si="35"/>
        <v>0</v>
      </c>
      <c r="Z146" s="149"/>
      <c r="AA146" s="117"/>
    </row>
    <row r="147" spans="2:27">
      <c r="B147" s="29"/>
      <c r="C147" s="58"/>
      <c r="D147" s="479"/>
      <c r="E147" s="479"/>
      <c r="F147" s="72"/>
      <c r="G147" s="73"/>
      <c r="H147" s="72"/>
      <c r="I147" s="409"/>
      <c r="J147" s="62">
        <f t="shared" si="37"/>
        <v>0</v>
      </c>
      <c r="K147" s="592">
        <f t="shared" si="39"/>
        <v>0</v>
      </c>
      <c r="L147" s="593" t="str">
        <f t="shared" si="38"/>
        <v>-</v>
      </c>
      <c r="M147" s="418">
        <f t="shared" si="40"/>
        <v>0</v>
      </c>
      <c r="N147" s="409"/>
      <c r="O147" s="418">
        <f t="shared" si="36"/>
        <v>0</v>
      </c>
      <c r="P147" s="418">
        <f t="shared" si="36"/>
        <v>0</v>
      </c>
      <c r="Q147" s="418">
        <f t="shared" si="36"/>
        <v>0</v>
      </c>
      <c r="R147" s="418">
        <f t="shared" si="36"/>
        <v>0</v>
      </c>
      <c r="S147" s="418">
        <f t="shared" si="36"/>
        <v>0</v>
      </c>
      <c r="T147" s="409"/>
      <c r="U147" s="418">
        <f t="shared" si="35"/>
        <v>0</v>
      </c>
      <c r="V147" s="418">
        <f t="shared" si="35"/>
        <v>0</v>
      </c>
      <c r="W147" s="418">
        <f t="shared" si="35"/>
        <v>0</v>
      </c>
      <c r="X147" s="418">
        <f t="shared" si="35"/>
        <v>0</v>
      </c>
      <c r="Y147" s="418">
        <f t="shared" si="35"/>
        <v>0</v>
      </c>
      <c r="Z147" s="149"/>
      <c r="AA147" s="117"/>
    </row>
    <row r="148" spans="2:27">
      <c r="B148" s="29"/>
      <c r="C148" s="58"/>
      <c r="D148" s="479"/>
      <c r="E148" s="479"/>
      <c r="F148" s="72"/>
      <c r="G148" s="73"/>
      <c r="H148" s="72"/>
      <c r="I148" s="409"/>
      <c r="J148" s="62">
        <f t="shared" si="37"/>
        <v>0</v>
      </c>
      <c r="K148" s="592">
        <f t="shared" si="39"/>
        <v>0</v>
      </c>
      <c r="L148" s="593" t="str">
        <f t="shared" si="38"/>
        <v>-</v>
      </c>
      <c r="M148" s="418">
        <f t="shared" si="40"/>
        <v>0</v>
      </c>
      <c r="N148" s="409"/>
      <c r="O148" s="418">
        <f t="shared" si="36"/>
        <v>0</v>
      </c>
      <c r="P148" s="418">
        <f t="shared" si="36"/>
        <v>0</v>
      </c>
      <c r="Q148" s="418">
        <f t="shared" si="36"/>
        <v>0</v>
      </c>
      <c r="R148" s="418">
        <f t="shared" si="36"/>
        <v>0</v>
      </c>
      <c r="S148" s="418">
        <f t="shared" si="36"/>
        <v>0</v>
      </c>
      <c r="T148" s="409"/>
      <c r="U148" s="418">
        <f t="shared" si="35"/>
        <v>0</v>
      </c>
      <c r="V148" s="418">
        <f t="shared" si="35"/>
        <v>0</v>
      </c>
      <c r="W148" s="418">
        <f t="shared" si="35"/>
        <v>0</v>
      </c>
      <c r="X148" s="418">
        <f t="shared" si="35"/>
        <v>0</v>
      </c>
      <c r="Y148" s="418">
        <f t="shared" si="35"/>
        <v>0</v>
      </c>
      <c r="Z148" s="149"/>
      <c r="AA148" s="117"/>
    </row>
    <row r="149" spans="2:27">
      <c r="B149" s="29"/>
      <c r="C149" s="58"/>
      <c r="D149" s="479"/>
      <c r="E149" s="479"/>
      <c r="F149" s="72"/>
      <c r="G149" s="73"/>
      <c r="H149" s="72"/>
      <c r="I149" s="409"/>
      <c r="J149" s="62">
        <f t="shared" si="37"/>
        <v>0</v>
      </c>
      <c r="K149" s="592">
        <f t="shared" si="39"/>
        <v>0</v>
      </c>
      <c r="L149" s="593" t="str">
        <f t="shared" si="38"/>
        <v>-</v>
      </c>
      <c r="M149" s="418">
        <f t="shared" si="40"/>
        <v>0</v>
      </c>
      <c r="N149" s="409"/>
      <c r="O149" s="418">
        <f t="shared" si="36"/>
        <v>0</v>
      </c>
      <c r="P149" s="418">
        <f t="shared" si="36"/>
        <v>0</v>
      </c>
      <c r="Q149" s="418">
        <f t="shared" si="36"/>
        <v>0</v>
      </c>
      <c r="R149" s="418">
        <f t="shared" si="36"/>
        <v>0</v>
      </c>
      <c r="S149" s="418">
        <f t="shared" si="36"/>
        <v>0</v>
      </c>
      <c r="T149" s="409"/>
      <c r="U149" s="418">
        <f t="shared" si="35"/>
        <v>0</v>
      </c>
      <c r="V149" s="418">
        <f t="shared" si="35"/>
        <v>0</v>
      </c>
      <c r="W149" s="418">
        <f t="shared" si="35"/>
        <v>0</v>
      </c>
      <c r="X149" s="418">
        <f t="shared" si="35"/>
        <v>0</v>
      </c>
      <c r="Y149" s="418">
        <f t="shared" si="35"/>
        <v>0</v>
      </c>
      <c r="Z149" s="149"/>
      <c r="AA149" s="117"/>
    </row>
    <row r="150" spans="2:27">
      <c r="B150" s="29"/>
      <c r="C150" s="58"/>
      <c r="D150" s="479"/>
      <c r="E150" s="479"/>
      <c r="F150" s="72"/>
      <c r="G150" s="73"/>
      <c r="H150" s="72"/>
      <c r="I150" s="409"/>
      <c r="J150" s="62">
        <f t="shared" si="37"/>
        <v>0</v>
      </c>
      <c r="K150" s="592">
        <f t="shared" si="39"/>
        <v>0</v>
      </c>
      <c r="L150" s="593" t="str">
        <f t="shared" si="38"/>
        <v>-</v>
      </c>
      <c r="M150" s="418">
        <f t="shared" si="40"/>
        <v>0</v>
      </c>
      <c r="N150" s="409"/>
      <c r="O150" s="418">
        <f t="shared" si="36"/>
        <v>0</v>
      </c>
      <c r="P150" s="418">
        <f t="shared" si="36"/>
        <v>0</v>
      </c>
      <c r="Q150" s="418">
        <f t="shared" si="36"/>
        <v>0</v>
      </c>
      <c r="R150" s="418">
        <f t="shared" si="36"/>
        <v>0</v>
      </c>
      <c r="S150" s="418">
        <f t="shared" si="36"/>
        <v>0</v>
      </c>
      <c r="T150" s="409"/>
      <c r="U150" s="418">
        <f t="shared" si="35"/>
        <v>0</v>
      </c>
      <c r="V150" s="418">
        <f t="shared" si="35"/>
        <v>0</v>
      </c>
      <c r="W150" s="418">
        <f t="shared" si="35"/>
        <v>0</v>
      </c>
      <c r="X150" s="418">
        <f t="shared" si="35"/>
        <v>0</v>
      </c>
      <c r="Y150" s="418">
        <f t="shared" si="35"/>
        <v>0</v>
      </c>
      <c r="Z150" s="149"/>
      <c r="AA150" s="117"/>
    </row>
    <row r="151" spans="2:27">
      <c r="B151" s="29"/>
      <c r="C151" s="58"/>
      <c r="D151" s="479"/>
      <c r="E151" s="479"/>
      <c r="F151" s="72"/>
      <c r="G151" s="73"/>
      <c r="H151" s="72"/>
      <c r="I151" s="409"/>
      <c r="J151" s="62">
        <f t="shared" si="37"/>
        <v>0</v>
      </c>
      <c r="K151" s="592">
        <f t="shared" si="39"/>
        <v>0</v>
      </c>
      <c r="L151" s="593" t="str">
        <f t="shared" si="38"/>
        <v>-</v>
      </c>
      <c r="M151" s="418">
        <f t="shared" si="40"/>
        <v>0</v>
      </c>
      <c r="N151" s="409"/>
      <c r="O151" s="418">
        <f t="shared" si="36"/>
        <v>0</v>
      </c>
      <c r="P151" s="418">
        <f t="shared" si="36"/>
        <v>0</v>
      </c>
      <c r="Q151" s="418">
        <f t="shared" si="36"/>
        <v>0</v>
      </c>
      <c r="R151" s="418">
        <f t="shared" si="36"/>
        <v>0</v>
      </c>
      <c r="S151" s="418">
        <f t="shared" si="36"/>
        <v>0</v>
      </c>
      <c r="T151" s="409"/>
      <c r="U151" s="418">
        <f t="shared" si="35"/>
        <v>0</v>
      </c>
      <c r="V151" s="418">
        <f t="shared" si="35"/>
        <v>0</v>
      </c>
      <c r="W151" s="418">
        <f t="shared" si="35"/>
        <v>0</v>
      </c>
      <c r="X151" s="418">
        <f t="shared" si="35"/>
        <v>0</v>
      </c>
      <c r="Y151" s="418">
        <f t="shared" si="35"/>
        <v>0</v>
      </c>
      <c r="Z151" s="149"/>
      <c r="AA151" s="117"/>
    </row>
    <row r="152" spans="2:27">
      <c r="B152" s="29"/>
      <c r="C152" s="58"/>
      <c r="D152" s="479"/>
      <c r="E152" s="479"/>
      <c r="F152" s="72"/>
      <c r="G152" s="73"/>
      <c r="H152" s="72"/>
      <c r="I152" s="409"/>
      <c r="J152" s="62">
        <f t="shared" si="37"/>
        <v>0</v>
      </c>
      <c r="K152" s="592">
        <f t="shared" si="39"/>
        <v>0</v>
      </c>
      <c r="L152" s="593" t="str">
        <f t="shared" si="38"/>
        <v>-</v>
      </c>
      <c r="M152" s="418">
        <f t="shared" si="40"/>
        <v>0</v>
      </c>
      <c r="N152" s="409"/>
      <c r="O152" s="418">
        <f t="shared" si="36"/>
        <v>0</v>
      </c>
      <c r="P152" s="418">
        <f t="shared" si="36"/>
        <v>0</v>
      </c>
      <c r="Q152" s="418">
        <f t="shared" si="36"/>
        <v>0</v>
      </c>
      <c r="R152" s="418">
        <f t="shared" si="36"/>
        <v>0</v>
      </c>
      <c r="S152" s="418">
        <f t="shared" si="36"/>
        <v>0</v>
      </c>
      <c r="T152" s="409"/>
      <c r="U152" s="418">
        <f t="shared" si="35"/>
        <v>0</v>
      </c>
      <c r="V152" s="418">
        <f t="shared" si="35"/>
        <v>0</v>
      </c>
      <c r="W152" s="418">
        <f t="shared" si="35"/>
        <v>0</v>
      </c>
      <c r="X152" s="418">
        <f t="shared" si="35"/>
        <v>0</v>
      </c>
      <c r="Y152" s="418">
        <f t="shared" si="35"/>
        <v>0</v>
      </c>
      <c r="Z152" s="149"/>
      <c r="AA152" s="117"/>
    </row>
    <row r="153" spans="2:27">
      <c r="B153" s="29"/>
      <c r="C153" s="58"/>
      <c r="D153" s="479"/>
      <c r="E153" s="479"/>
      <c r="F153" s="72"/>
      <c r="G153" s="73"/>
      <c r="H153" s="72"/>
      <c r="I153" s="409"/>
      <c r="J153" s="62">
        <f t="shared" si="37"/>
        <v>0</v>
      </c>
      <c r="K153" s="592">
        <f t="shared" si="39"/>
        <v>0</v>
      </c>
      <c r="L153" s="593" t="str">
        <f t="shared" si="38"/>
        <v>-</v>
      </c>
      <c r="M153" s="418">
        <f t="shared" si="40"/>
        <v>0</v>
      </c>
      <c r="N153" s="409"/>
      <c r="O153" s="418">
        <f t="shared" si="36"/>
        <v>0</v>
      </c>
      <c r="P153" s="418">
        <f t="shared" si="36"/>
        <v>0</v>
      </c>
      <c r="Q153" s="418">
        <f t="shared" si="36"/>
        <v>0</v>
      </c>
      <c r="R153" s="418">
        <f t="shared" si="36"/>
        <v>0</v>
      </c>
      <c r="S153" s="418">
        <f t="shared" si="36"/>
        <v>0</v>
      </c>
      <c r="T153" s="409"/>
      <c r="U153" s="418">
        <f t="shared" si="35"/>
        <v>0</v>
      </c>
      <c r="V153" s="418">
        <f t="shared" si="35"/>
        <v>0</v>
      </c>
      <c r="W153" s="418">
        <f t="shared" si="35"/>
        <v>0</v>
      </c>
      <c r="X153" s="418">
        <f t="shared" si="35"/>
        <v>0</v>
      </c>
      <c r="Y153" s="418">
        <f t="shared" si="35"/>
        <v>0</v>
      </c>
      <c r="Z153" s="149"/>
      <c r="AA153" s="117"/>
    </row>
    <row r="154" spans="2:27">
      <c r="B154" s="29"/>
      <c r="C154" s="58"/>
      <c r="D154" s="479"/>
      <c r="E154" s="479"/>
      <c r="F154" s="72"/>
      <c r="G154" s="73"/>
      <c r="H154" s="72"/>
      <c r="I154" s="409"/>
      <c r="J154" s="62">
        <f t="shared" si="37"/>
        <v>0</v>
      </c>
      <c r="K154" s="592">
        <f t="shared" si="39"/>
        <v>0</v>
      </c>
      <c r="L154" s="593" t="str">
        <f t="shared" si="38"/>
        <v>-</v>
      </c>
      <c r="M154" s="418">
        <f t="shared" si="40"/>
        <v>0</v>
      </c>
      <c r="N154" s="409"/>
      <c r="O154" s="418">
        <f t="shared" si="36"/>
        <v>0</v>
      </c>
      <c r="P154" s="418">
        <f t="shared" si="36"/>
        <v>0</v>
      </c>
      <c r="Q154" s="418">
        <f t="shared" si="36"/>
        <v>0</v>
      </c>
      <c r="R154" s="418">
        <f t="shared" si="36"/>
        <v>0</v>
      </c>
      <c r="S154" s="418">
        <f t="shared" si="36"/>
        <v>0</v>
      </c>
      <c r="T154" s="409"/>
      <c r="U154" s="418">
        <f t="shared" si="35"/>
        <v>0</v>
      </c>
      <c r="V154" s="418">
        <f t="shared" si="35"/>
        <v>0</v>
      </c>
      <c r="W154" s="418">
        <f t="shared" si="35"/>
        <v>0</v>
      </c>
      <c r="X154" s="418">
        <f t="shared" si="35"/>
        <v>0</v>
      </c>
      <c r="Y154" s="418">
        <f t="shared" si="35"/>
        <v>0</v>
      </c>
      <c r="Z154" s="149"/>
      <c r="AA154" s="117"/>
    </row>
    <row r="155" spans="2:27">
      <c r="B155" s="29"/>
      <c r="C155" s="58"/>
      <c r="D155" s="479"/>
      <c r="E155" s="479"/>
      <c r="F155" s="72"/>
      <c r="G155" s="73"/>
      <c r="H155" s="72"/>
      <c r="I155" s="409"/>
      <c r="J155" s="62">
        <f t="shared" si="37"/>
        <v>0</v>
      </c>
      <c r="K155" s="592">
        <f t="shared" si="39"/>
        <v>0</v>
      </c>
      <c r="L155" s="593" t="str">
        <f t="shared" si="38"/>
        <v>-</v>
      </c>
      <c r="M155" s="418">
        <f t="shared" si="40"/>
        <v>0</v>
      </c>
      <c r="N155" s="409"/>
      <c r="O155" s="418">
        <f t="shared" si="36"/>
        <v>0</v>
      </c>
      <c r="P155" s="418">
        <f t="shared" si="36"/>
        <v>0</v>
      </c>
      <c r="Q155" s="418">
        <f t="shared" si="36"/>
        <v>0</v>
      </c>
      <c r="R155" s="418">
        <f t="shared" si="36"/>
        <v>0</v>
      </c>
      <c r="S155" s="418">
        <f t="shared" si="36"/>
        <v>0</v>
      </c>
      <c r="T155" s="409"/>
      <c r="U155" s="418">
        <f t="shared" si="35"/>
        <v>0</v>
      </c>
      <c r="V155" s="418">
        <f t="shared" si="35"/>
        <v>0</v>
      </c>
      <c r="W155" s="418">
        <f t="shared" si="35"/>
        <v>0</v>
      </c>
      <c r="X155" s="418">
        <f t="shared" si="35"/>
        <v>0</v>
      </c>
      <c r="Y155" s="418">
        <f t="shared" si="35"/>
        <v>0</v>
      </c>
      <c r="Z155" s="149"/>
      <c r="AA155" s="117"/>
    </row>
    <row r="156" spans="2:27">
      <c r="B156" s="29"/>
      <c r="C156" s="58"/>
      <c r="D156" s="479"/>
      <c r="E156" s="479"/>
      <c r="F156" s="72"/>
      <c r="G156" s="73"/>
      <c r="H156" s="72"/>
      <c r="I156" s="409"/>
      <c r="J156" s="62">
        <f t="shared" si="37"/>
        <v>0</v>
      </c>
      <c r="K156" s="592">
        <f t="shared" si="39"/>
        <v>0</v>
      </c>
      <c r="L156" s="593" t="str">
        <f t="shared" si="38"/>
        <v>-</v>
      </c>
      <c r="M156" s="418">
        <f t="shared" si="40"/>
        <v>0</v>
      </c>
      <c r="N156" s="409"/>
      <c r="O156" s="418">
        <f t="shared" si="36"/>
        <v>0</v>
      </c>
      <c r="P156" s="418">
        <f t="shared" si="36"/>
        <v>0</v>
      </c>
      <c r="Q156" s="418">
        <f t="shared" si="36"/>
        <v>0</v>
      </c>
      <c r="R156" s="418">
        <f t="shared" si="36"/>
        <v>0</v>
      </c>
      <c r="S156" s="418">
        <f t="shared" si="36"/>
        <v>0</v>
      </c>
      <c r="T156" s="409"/>
      <c r="U156" s="418">
        <f t="shared" si="35"/>
        <v>0</v>
      </c>
      <c r="V156" s="418">
        <f t="shared" si="35"/>
        <v>0</v>
      </c>
      <c r="W156" s="418">
        <f t="shared" si="35"/>
        <v>0</v>
      </c>
      <c r="X156" s="418">
        <f t="shared" si="35"/>
        <v>0</v>
      </c>
      <c r="Y156" s="418">
        <f t="shared" si="35"/>
        <v>0</v>
      </c>
      <c r="Z156" s="149"/>
      <c r="AA156" s="117"/>
    </row>
    <row r="157" spans="2:27">
      <c r="B157" s="29"/>
      <c r="C157" s="58"/>
      <c r="D157" s="479"/>
      <c r="E157" s="479"/>
      <c r="F157" s="72"/>
      <c r="G157" s="73"/>
      <c r="H157" s="72"/>
      <c r="I157" s="409"/>
      <c r="J157" s="62">
        <f t="shared" si="37"/>
        <v>0</v>
      </c>
      <c r="K157" s="592">
        <f t="shared" si="39"/>
        <v>0</v>
      </c>
      <c r="L157" s="593" t="str">
        <f t="shared" si="38"/>
        <v>-</v>
      </c>
      <c r="M157" s="418">
        <f t="shared" si="40"/>
        <v>0</v>
      </c>
      <c r="N157" s="409"/>
      <c r="O157" s="418">
        <f t="shared" si="36"/>
        <v>0</v>
      </c>
      <c r="P157" s="418">
        <f t="shared" si="36"/>
        <v>0</v>
      </c>
      <c r="Q157" s="418">
        <f t="shared" si="36"/>
        <v>0</v>
      </c>
      <c r="R157" s="418">
        <f t="shared" si="36"/>
        <v>0</v>
      </c>
      <c r="S157" s="418">
        <f t="shared" si="36"/>
        <v>0</v>
      </c>
      <c r="T157" s="409"/>
      <c r="U157" s="418">
        <f t="shared" si="35"/>
        <v>0</v>
      </c>
      <c r="V157" s="418">
        <f t="shared" si="35"/>
        <v>0</v>
      </c>
      <c r="W157" s="418">
        <f t="shared" si="35"/>
        <v>0</v>
      </c>
      <c r="X157" s="418">
        <f t="shared" si="35"/>
        <v>0</v>
      </c>
      <c r="Y157" s="418">
        <f t="shared" si="35"/>
        <v>0</v>
      </c>
      <c r="Z157" s="149"/>
      <c r="AA157" s="117"/>
    </row>
    <row r="158" spans="2:27">
      <c r="B158" s="29"/>
      <c r="C158" s="58"/>
      <c r="D158" s="479"/>
      <c r="E158" s="479"/>
      <c r="F158" s="72"/>
      <c r="G158" s="73"/>
      <c r="H158" s="72"/>
      <c r="I158" s="409"/>
      <c r="J158" s="62">
        <f t="shared" si="37"/>
        <v>0</v>
      </c>
      <c r="K158" s="592">
        <f t="shared" si="39"/>
        <v>0</v>
      </c>
      <c r="L158" s="593" t="str">
        <f t="shared" si="38"/>
        <v>-</v>
      </c>
      <c r="M158" s="418">
        <f t="shared" si="40"/>
        <v>0</v>
      </c>
      <c r="N158" s="409"/>
      <c r="O158" s="418">
        <f t="shared" si="36"/>
        <v>0</v>
      </c>
      <c r="P158" s="418">
        <f t="shared" si="36"/>
        <v>0</v>
      </c>
      <c r="Q158" s="418">
        <f t="shared" si="36"/>
        <v>0</v>
      </c>
      <c r="R158" s="418">
        <f t="shared" si="36"/>
        <v>0</v>
      </c>
      <c r="S158" s="418">
        <f t="shared" si="36"/>
        <v>0</v>
      </c>
      <c r="T158" s="409"/>
      <c r="U158" s="418">
        <f t="shared" si="35"/>
        <v>0</v>
      </c>
      <c r="V158" s="418">
        <f t="shared" si="35"/>
        <v>0</v>
      </c>
      <c r="W158" s="418">
        <f t="shared" si="35"/>
        <v>0</v>
      </c>
      <c r="X158" s="418">
        <f t="shared" si="35"/>
        <v>0</v>
      </c>
      <c r="Y158" s="418">
        <f t="shared" si="35"/>
        <v>0</v>
      </c>
      <c r="Z158" s="149"/>
      <c r="AA158" s="117"/>
    </row>
    <row r="159" spans="2:27">
      <c r="B159" s="29"/>
      <c r="C159" s="58"/>
      <c r="D159" s="479"/>
      <c r="E159" s="479"/>
      <c r="F159" s="72"/>
      <c r="G159" s="73"/>
      <c r="H159" s="72"/>
      <c r="I159" s="409"/>
      <c r="J159" s="62">
        <f t="shared" si="37"/>
        <v>0</v>
      </c>
      <c r="K159" s="592">
        <f t="shared" si="39"/>
        <v>0</v>
      </c>
      <c r="L159" s="593" t="str">
        <f t="shared" si="38"/>
        <v>-</v>
      </c>
      <c r="M159" s="418">
        <f t="shared" si="40"/>
        <v>0</v>
      </c>
      <c r="N159" s="409"/>
      <c r="O159" s="418">
        <f t="shared" si="36"/>
        <v>0</v>
      </c>
      <c r="P159" s="418">
        <f t="shared" si="36"/>
        <v>0</v>
      </c>
      <c r="Q159" s="418">
        <f t="shared" si="36"/>
        <v>0</v>
      </c>
      <c r="R159" s="418">
        <f t="shared" si="36"/>
        <v>0</v>
      </c>
      <c r="S159" s="418">
        <f t="shared" si="36"/>
        <v>0</v>
      </c>
      <c r="T159" s="409"/>
      <c r="U159" s="418">
        <f t="shared" si="35"/>
        <v>0</v>
      </c>
      <c r="V159" s="418">
        <f t="shared" si="35"/>
        <v>0</v>
      </c>
      <c r="W159" s="418">
        <f t="shared" si="35"/>
        <v>0</v>
      </c>
      <c r="X159" s="418">
        <f t="shared" si="35"/>
        <v>0</v>
      </c>
      <c r="Y159" s="418">
        <f t="shared" si="35"/>
        <v>0</v>
      </c>
      <c r="Z159" s="149"/>
      <c r="AA159" s="117"/>
    </row>
    <row r="160" spans="2:27">
      <c r="B160" s="29"/>
      <c r="C160" s="58"/>
      <c r="D160" s="479"/>
      <c r="E160" s="479"/>
      <c r="F160" s="72"/>
      <c r="G160" s="73"/>
      <c r="H160" s="72"/>
      <c r="I160" s="409"/>
      <c r="J160" s="62">
        <f t="shared" si="37"/>
        <v>0</v>
      </c>
      <c r="K160" s="592">
        <f t="shared" si="39"/>
        <v>0</v>
      </c>
      <c r="L160" s="593" t="str">
        <f t="shared" si="38"/>
        <v>-</v>
      </c>
      <c r="M160" s="418">
        <f t="shared" si="40"/>
        <v>0</v>
      </c>
      <c r="N160" s="409"/>
      <c r="O160" s="418">
        <f t="shared" si="36"/>
        <v>0</v>
      </c>
      <c r="P160" s="418">
        <f t="shared" si="36"/>
        <v>0</v>
      </c>
      <c r="Q160" s="418">
        <f t="shared" si="36"/>
        <v>0</v>
      </c>
      <c r="R160" s="418">
        <f t="shared" si="36"/>
        <v>0</v>
      </c>
      <c r="S160" s="418">
        <f t="shared" si="36"/>
        <v>0</v>
      </c>
      <c r="T160" s="409"/>
      <c r="U160" s="418">
        <f t="shared" si="35"/>
        <v>0</v>
      </c>
      <c r="V160" s="418">
        <f t="shared" si="35"/>
        <v>0</v>
      </c>
      <c r="W160" s="418">
        <f t="shared" si="35"/>
        <v>0</v>
      </c>
      <c r="X160" s="418">
        <f t="shared" si="35"/>
        <v>0</v>
      </c>
      <c r="Y160" s="418">
        <f t="shared" si="35"/>
        <v>0</v>
      </c>
      <c r="Z160" s="149"/>
      <c r="AA160" s="117"/>
    </row>
    <row r="161" spans="2:27">
      <c r="B161" s="29"/>
      <c r="C161" s="58"/>
      <c r="D161" s="479"/>
      <c r="E161" s="479"/>
      <c r="F161" s="72"/>
      <c r="G161" s="73"/>
      <c r="H161" s="72"/>
      <c r="I161" s="409"/>
      <c r="J161" s="62">
        <f t="shared" si="37"/>
        <v>0</v>
      </c>
      <c r="K161" s="592">
        <f t="shared" si="39"/>
        <v>0</v>
      </c>
      <c r="L161" s="593" t="str">
        <f t="shared" si="38"/>
        <v>-</v>
      </c>
      <c r="M161" s="418">
        <f t="shared" si="40"/>
        <v>0</v>
      </c>
      <c r="N161" s="409"/>
      <c r="O161" s="418">
        <f t="shared" si="36"/>
        <v>0</v>
      </c>
      <c r="P161" s="418">
        <f t="shared" si="36"/>
        <v>0</v>
      </c>
      <c r="Q161" s="418">
        <f t="shared" si="36"/>
        <v>0</v>
      </c>
      <c r="R161" s="418">
        <f t="shared" si="36"/>
        <v>0</v>
      </c>
      <c r="S161" s="418">
        <f t="shared" si="36"/>
        <v>0</v>
      </c>
      <c r="T161" s="409"/>
      <c r="U161" s="418">
        <f t="shared" si="35"/>
        <v>0</v>
      </c>
      <c r="V161" s="418">
        <f t="shared" si="35"/>
        <v>0</v>
      </c>
      <c r="W161" s="418">
        <f t="shared" si="35"/>
        <v>0</v>
      </c>
      <c r="X161" s="418">
        <f t="shared" si="35"/>
        <v>0</v>
      </c>
      <c r="Y161" s="418">
        <f t="shared" si="35"/>
        <v>0</v>
      </c>
      <c r="Z161" s="149"/>
      <c r="AA161" s="117"/>
    </row>
    <row r="162" spans="2:27">
      <c r="B162" s="29"/>
      <c r="C162" s="58"/>
      <c r="D162" s="479"/>
      <c r="E162" s="479"/>
      <c r="F162" s="72"/>
      <c r="G162" s="73"/>
      <c r="H162" s="72"/>
      <c r="I162" s="409"/>
      <c r="J162" s="62">
        <f t="shared" si="37"/>
        <v>0</v>
      </c>
      <c r="K162" s="592">
        <f t="shared" si="39"/>
        <v>0</v>
      </c>
      <c r="L162" s="593" t="str">
        <f t="shared" si="38"/>
        <v>-</v>
      </c>
      <c r="M162" s="418">
        <f t="shared" si="40"/>
        <v>0</v>
      </c>
      <c r="N162" s="409"/>
      <c r="O162" s="418">
        <f t="shared" si="36"/>
        <v>0</v>
      </c>
      <c r="P162" s="418">
        <f t="shared" si="36"/>
        <v>0</v>
      </c>
      <c r="Q162" s="418">
        <f t="shared" si="36"/>
        <v>0</v>
      </c>
      <c r="R162" s="418">
        <f t="shared" si="36"/>
        <v>0</v>
      </c>
      <c r="S162" s="418">
        <f t="shared" si="36"/>
        <v>0</v>
      </c>
      <c r="T162" s="409"/>
      <c r="U162" s="418">
        <f t="shared" si="35"/>
        <v>0</v>
      </c>
      <c r="V162" s="418">
        <f t="shared" si="35"/>
        <v>0</v>
      </c>
      <c r="W162" s="418">
        <f t="shared" si="35"/>
        <v>0</v>
      </c>
      <c r="X162" s="418">
        <f t="shared" si="35"/>
        <v>0</v>
      </c>
      <c r="Y162" s="418">
        <f t="shared" si="35"/>
        <v>0</v>
      </c>
      <c r="Z162" s="149"/>
      <c r="AA162" s="117"/>
    </row>
    <row r="163" spans="2:27">
      <c r="B163" s="29"/>
      <c r="C163" s="58"/>
      <c r="D163" s="479"/>
      <c r="E163" s="479"/>
      <c r="F163" s="72"/>
      <c r="G163" s="73"/>
      <c r="H163" s="72"/>
      <c r="I163" s="409"/>
      <c r="J163" s="62">
        <f t="shared" si="37"/>
        <v>0</v>
      </c>
      <c r="K163" s="592">
        <f t="shared" si="39"/>
        <v>0</v>
      </c>
      <c r="L163" s="593" t="str">
        <f t="shared" si="38"/>
        <v>-</v>
      </c>
      <c r="M163" s="418">
        <f t="shared" si="40"/>
        <v>0</v>
      </c>
      <c r="N163" s="409"/>
      <c r="O163" s="418">
        <f t="shared" si="36"/>
        <v>0</v>
      </c>
      <c r="P163" s="418">
        <f t="shared" si="36"/>
        <v>0</v>
      </c>
      <c r="Q163" s="418">
        <f t="shared" si="36"/>
        <v>0</v>
      </c>
      <c r="R163" s="418">
        <f t="shared" si="36"/>
        <v>0</v>
      </c>
      <c r="S163" s="418">
        <f t="shared" si="36"/>
        <v>0</v>
      </c>
      <c r="T163" s="409"/>
      <c r="U163" s="418">
        <f t="shared" si="35"/>
        <v>0</v>
      </c>
      <c r="V163" s="418">
        <f t="shared" si="35"/>
        <v>0</v>
      </c>
      <c r="W163" s="418">
        <f t="shared" si="35"/>
        <v>0</v>
      </c>
      <c r="X163" s="418">
        <f t="shared" si="35"/>
        <v>0</v>
      </c>
      <c r="Y163" s="418">
        <f t="shared" si="35"/>
        <v>0</v>
      </c>
      <c r="Z163" s="149"/>
      <c r="AA163" s="117"/>
    </row>
    <row r="164" spans="2:27">
      <c r="B164" s="29"/>
      <c r="C164" s="58"/>
      <c r="D164" s="479"/>
      <c r="E164" s="479"/>
      <c r="F164" s="72"/>
      <c r="G164" s="73"/>
      <c r="H164" s="72"/>
      <c r="I164" s="409"/>
      <c r="J164" s="62">
        <f t="shared" si="37"/>
        <v>0</v>
      </c>
      <c r="K164" s="592">
        <f t="shared" si="39"/>
        <v>0</v>
      </c>
      <c r="L164" s="593" t="str">
        <f t="shared" si="38"/>
        <v>-</v>
      </c>
      <c r="M164" s="418">
        <f t="shared" si="40"/>
        <v>0</v>
      </c>
      <c r="N164" s="409"/>
      <c r="O164" s="418">
        <f t="shared" si="36"/>
        <v>0</v>
      </c>
      <c r="P164" s="418">
        <f t="shared" si="36"/>
        <v>0</v>
      </c>
      <c r="Q164" s="418">
        <f t="shared" si="36"/>
        <v>0</v>
      </c>
      <c r="R164" s="418">
        <f t="shared" si="36"/>
        <v>0</v>
      </c>
      <c r="S164" s="418">
        <f t="shared" si="36"/>
        <v>0</v>
      </c>
      <c r="T164" s="409"/>
      <c r="U164" s="418">
        <f t="shared" si="35"/>
        <v>0</v>
      </c>
      <c r="V164" s="418">
        <f t="shared" si="35"/>
        <v>0</v>
      </c>
      <c r="W164" s="418">
        <f t="shared" si="35"/>
        <v>0</v>
      </c>
      <c r="X164" s="418">
        <f t="shared" si="35"/>
        <v>0</v>
      </c>
      <c r="Y164" s="418">
        <f t="shared" si="35"/>
        <v>0</v>
      </c>
      <c r="Z164" s="149"/>
      <c r="AA164" s="117"/>
    </row>
    <row r="165" spans="2:27">
      <c r="B165" s="29"/>
      <c r="C165" s="58"/>
      <c r="D165" s="479"/>
      <c r="E165" s="479"/>
      <c r="F165" s="72"/>
      <c r="G165" s="73"/>
      <c r="H165" s="72"/>
      <c r="I165" s="409"/>
      <c r="J165" s="62">
        <f t="shared" si="37"/>
        <v>0</v>
      </c>
      <c r="K165" s="592">
        <f t="shared" si="39"/>
        <v>0</v>
      </c>
      <c r="L165" s="593" t="str">
        <f t="shared" si="38"/>
        <v>-</v>
      </c>
      <c r="M165" s="418">
        <f t="shared" si="40"/>
        <v>0</v>
      </c>
      <c r="N165" s="409"/>
      <c r="O165" s="418">
        <f t="shared" si="36"/>
        <v>0</v>
      </c>
      <c r="P165" s="418">
        <f t="shared" si="36"/>
        <v>0</v>
      </c>
      <c r="Q165" s="418">
        <f t="shared" si="36"/>
        <v>0</v>
      </c>
      <c r="R165" s="418">
        <f t="shared" si="36"/>
        <v>0</v>
      </c>
      <c r="S165" s="418">
        <f t="shared" si="36"/>
        <v>0</v>
      </c>
      <c r="T165" s="409"/>
      <c r="U165" s="418">
        <f t="shared" si="35"/>
        <v>0</v>
      </c>
      <c r="V165" s="418">
        <f t="shared" si="35"/>
        <v>0</v>
      </c>
      <c r="W165" s="418">
        <f t="shared" si="35"/>
        <v>0</v>
      </c>
      <c r="X165" s="418">
        <f t="shared" si="35"/>
        <v>0</v>
      </c>
      <c r="Y165" s="418">
        <f t="shared" si="35"/>
        <v>0</v>
      </c>
      <c r="Z165" s="149"/>
      <c r="AA165" s="117"/>
    </row>
    <row r="166" spans="2:27">
      <c r="B166" s="29"/>
      <c r="C166" s="58"/>
      <c r="D166" s="479"/>
      <c r="E166" s="479"/>
      <c r="F166" s="72"/>
      <c r="G166" s="73"/>
      <c r="H166" s="72"/>
      <c r="I166" s="409"/>
      <c r="J166" s="62">
        <f t="shared" si="37"/>
        <v>0</v>
      </c>
      <c r="K166" s="592">
        <f t="shared" si="39"/>
        <v>0</v>
      </c>
      <c r="L166" s="593" t="str">
        <f t="shared" si="38"/>
        <v>-</v>
      </c>
      <c r="M166" s="418">
        <f t="shared" si="40"/>
        <v>0</v>
      </c>
      <c r="N166" s="409"/>
      <c r="O166" s="418">
        <f t="shared" si="36"/>
        <v>0</v>
      </c>
      <c r="P166" s="418">
        <f t="shared" si="36"/>
        <v>0</v>
      </c>
      <c r="Q166" s="418">
        <f t="shared" si="36"/>
        <v>0</v>
      </c>
      <c r="R166" s="418">
        <f t="shared" si="36"/>
        <v>0</v>
      </c>
      <c r="S166" s="418">
        <f t="shared" si="36"/>
        <v>0</v>
      </c>
      <c r="T166" s="409"/>
      <c r="U166" s="418">
        <f t="shared" si="35"/>
        <v>0</v>
      </c>
      <c r="V166" s="418">
        <f t="shared" si="35"/>
        <v>0</v>
      </c>
      <c r="W166" s="418">
        <f t="shared" si="35"/>
        <v>0</v>
      </c>
      <c r="X166" s="418">
        <f t="shared" si="35"/>
        <v>0</v>
      </c>
      <c r="Y166" s="418">
        <f t="shared" si="35"/>
        <v>0</v>
      </c>
      <c r="Z166" s="149"/>
      <c r="AA166" s="117"/>
    </row>
    <row r="167" spans="2:27">
      <c r="B167" s="29"/>
      <c r="C167" s="58"/>
      <c r="D167" s="479"/>
      <c r="E167" s="479"/>
      <c r="F167" s="72"/>
      <c r="G167" s="73"/>
      <c r="H167" s="72"/>
      <c r="I167" s="409"/>
      <c r="J167" s="62">
        <f t="shared" si="37"/>
        <v>0</v>
      </c>
      <c r="K167" s="592">
        <f t="shared" si="39"/>
        <v>0</v>
      </c>
      <c r="L167" s="593" t="str">
        <f t="shared" si="38"/>
        <v>-</v>
      </c>
      <c r="M167" s="418">
        <f t="shared" si="40"/>
        <v>0</v>
      </c>
      <c r="N167" s="409"/>
      <c r="O167" s="418">
        <f t="shared" si="36"/>
        <v>0</v>
      </c>
      <c r="P167" s="418">
        <f t="shared" si="36"/>
        <v>0</v>
      </c>
      <c r="Q167" s="418">
        <f t="shared" si="36"/>
        <v>0</v>
      </c>
      <c r="R167" s="418">
        <f t="shared" si="36"/>
        <v>0</v>
      </c>
      <c r="S167" s="418">
        <f t="shared" si="36"/>
        <v>0</v>
      </c>
      <c r="T167" s="409"/>
      <c r="U167" s="418">
        <f t="shared" si="35"/>
        <v>0</v>
      </c>
      <c r="V167" s="418">
        <f t="shared" si="35"/>
        <v>0</v>
      </c>
      <c r="W167" s="418">
        <f t="shared" si="35"/>
        <v>0</v>
      </c>
      <c r="X167" s="418">
        <f t="shared" si="35"/>
        <v>0</v>
      </c>
      <c r="Y167" s="418">
        <f t="shared" si="35"/>
        <v>0</v>
      </c>
      <c r="Z167" s="149"/>
      <c r="AA167" s="117"/>
    </row>
    <row r="168" spans="2:27">
      <c r="B168" s="29"/>
      <c r="C168" s="58"/>
      <c r="D168" s="479"/>
      <c r="E168" s="479"/>
      <c r="F168" s="72"/>
      <c r="G168" s="73"/>
      <c r="H168" s="72"/>
      <c r="I168" s="409"/>
      <c r="J168" s="62">
        <f t="shared" si="37"/>
        <v>0</v>
      </c>
      <c r="K168" s="592">
        <f t="shared" si="39"/>
        <v>0</v>
      </c>
      <c r="L168" s="593" t="str">
        <f t="shared" si="38"/>
        <v>-</v>
      </c>
      <c r="M168" s="418">
        <f t="shared" si="40"/>
        <v>0</v>
      </c>
      <c r="N168" s="409"/>
      <c r="O168" s="418">
        <f t="shared" si="36"/>
        <v>0</v>
      </c>
      <c r="P168" s="418">
        <f t="shared" si="36"/>
        <v>0</v>
      </c>
      <c r="Q168" s="418">
        <f t="shared" si="36"/>
        <v>0</v>
      </c>
      <c r="R168" s="418">
        <f t="shared" si="36"/>
        <v>0</v>
      </c>
      <c r="S168" s="418">
        <f t="shared" si="36"/>
        <v>0</v>
      </c>
      <c r="T168" s="409"/>
      <c r="U168" s="418">
        <f t="shared" si="35"/>
        <v>0</v>
      </c>
      <c r="V168" s="418">
        <f t="shared" si="35"/>
        <v>0</v>
      </c>
      <c r="W168" s="418">
        <f t="shared" si="35"/>
        <v>0</v>
      </c>
      <c r="X168" s="418">
        <f t="shared" si="35"/>
        <v>0</v>
      </c>
      <c r="Y168" s="418">
        <f t="shared" si="35"/>
        <v>0</v>
      </c>
      <c r="Z168" s="149"/>
      <c r="AA168" s="117"/>
    </row>
    <row r="169" spans="2:27">
      <c r="B169" s="29"/>
      <c r="C169" s="58"/>
      <c r="D169" s="479"/>
      <c r="E169" s="479"/>
      <c r="F169" s="72"/>
      <c r="G169" s="73"/>
      <c r="H169" s="72"/>
      <c r="I169" s="409"/>
      <c r="J169" s="62">
        <f t="shared" si="37"/>
        <v>0</v>
      </c>
      <c r="K169" s="592">
        <f t="shared" si="39"/>
        <v>0</v>
      </c>
      <c r="L169" s="593" t="str">
        <f t="shared" si="38"/>
        <v>-</v>
      </c>
      <c r="M169" s="418">
        <f t="shared" si="40"/>
        <v>0</v>
      </c>
      <c r="N169" s="409"/>
      <c r="O169" s="418">
        <f t="shared" si="36"/>
        <v>0</v>
      </c>
      <c r="P169" s="418">
        <f t="shared" si="36"/>
        <v>0</v>
      </c>
      <c r="Q169" s="418">
        <f t="shared" si="36"/>
        <v>0</v>
      </c>
      <c r="R169" s="418">
        <f t="shared" si="36"/>
        <v>0</v>
      </c>
      <c r="S169" s="418">
        <f t="shared" si="36"/>
        <v>0</v>
      </c>
      <c r="T169" s="409"/>
      <c r="U169" s="418">
        <f t="shared" si="35"/>
        <v>0</v>
      </c>
      <c r="V169" s="418">
        <f t="shared" si="35"/>
        <v>0</v>
      </c>
      <c r="W169" s="418">
        <f t="shared" si="35"/>
        <v>0</v>
      </c>
      <c r="X169" s="418">
        <f t="shared" si="35"/>
        <v>0</v>
      </c>
      <c r="Y169" s="418">
        <f t="shared" si="35"/>
        <v>0</v>
      </c>
      <c r="Z169" s="149"/>
      <c r="AA169" s="117"/>
    </row>
    <row r="170" spans="2:27">
      <c r="B170" s="29"/>
      <c r="C170" s="58"/>
      <c r="D170" s="479"/>
      <c r="E170" s="479"/>
      <c r="F170" s="72"/>
      <c r="G170" s="73"/>
      <c r="H170" s="72"/>
      <c r="I170" s="409"/>
      <c r="J170" s="62">
        <f t="shared" si="37"/>
        <v>0</v>
      </c>
      <c r="K170" s="592">
        <f t="shared" si="39"/>
        <v>0</v>
      </c>
      <c r="L170" s="593" t="str">
        <f t="shared" si="38"/>
        <v>-</v>
      </c>
      <c r="M170" s="418">
        <f t="shared" si="40"/>
        <v>0</v>
      </c>
      <c r="N170" s="409"/>
      <c r="O170" s="418">
        <f t="shared" si="36"/>
        <v>0</v>
      </c>
      <c r="P170" s="418">
        <f t="shared" si="36"/>
        <v>0</v>
      </c>
      <c r="Q170" s="418">
        <f t="shared" si="36"/>
        <v>0</v>
      </c>
      <c r="R170" s="418">
        <f t="shared" si="36"/>
        <v>0</v>
      </c>
      <c r="S170" s="418">
        <f t="shared" si="36"/>
        <v>0</v>
      </c>
      <c r="T170" s="409"/>
      <c r="U170" s="418">
        <f t="shared" si="35"/>
        <v>0</v>
      </c>
      <c r="V170" s="418">
        <f t="shared" si="35"/>
        <v>0</v>
      </c>
      <c r="W170" s="418">
        <f t="shared" si="35"/>
        <v>0</v>
      </c>
      <c r="X170" s="418">
        <f t="shared" si="35"/>
        <v>0</v>
      </c>
      <c r="Y170" s="418">
        <f t="shared" si="35"/>
        <v>0</v>
      </c>
      <c r="Z170" s="149"/>
      <c r="AA170" s="117"/>
    </row>
    <row r="171" spans="2:27">
      <c r="B171" s="29"/>
      <c r="C171" s="58"/>
      <c r="D171" s="479"/>
      <c r="E171" s="479"/>
      <c r="F171" s="72"/>
      <c r="G171" s="73"/>
      <c r="H171" s="72"/>
      <c r="I171" s="409"/>
      <c r="J171" s="62">
        <f t="shared" si="27"/>
        <v>0</v>
      </c>
      <c r="K171" s="592">
        <f t="shared" ref="K171:K177" si="41">IF(G171=0,0,(G171/J171))</f>
        <v>0</v>
      </c>
      <c r="L171" s="593" t="str">
        <f t="shared" si="28"/>
        <v>-</v>
      </c>
      <c r="M171" s="418">
        <f t="shared" ref="M171:M177" si="42">IF(H171="geen",IF(F171&lt;$O$8,G171,0),IF(F171&gt;=$O$8,0,IF((G171-($O$8-F171)*K171)&lt;0,0,G171-($O$8-F171)*K171)))</f>
        <v>0</v>
      </c>
      <c r="N171" s="409"/>
      <c r="O171" s="418">
        <f t="shared" si="36"/>
        <v>0</v>
      </c>
      <c r="P171" s="418">
        <f t="shared" si="36"/>
        <v>0</v>
      </c>
      <c r="Q171" s="418">
        <f t="shared" si="36"/>
        <v>0</v>
      </c>
      <c r="R171" s="418">
        <f t="shared" si="36"/>
        <v>0</v>
      </c>
      <c r="S171" s="418">
        <f t="shared" si="36"/>
        <v>0</v>
      </c>
      <c r="T171" s="409"/>
      <c r="U171" s="418">
        <f t="shared" si="35"/>
        <v>0</v>
      </c>
      <c r="V171" s="418">
        <f t="shared" si="35"/>
        <v>0</v>
      </c>
      <c r="W171" s="418">
        <f t="shared" si="35"/>
        <v>0</v>
      </c>
      <c r="X171" s="418">
        <f t="shared" si="35"/>
        <v>0</v>
      </c>
      <c r="Y171" s="418">
        <f t="shared" si="35"/>
        <v>0</v>
      </c>
      <c r="Z171" s="149"/>
      <c r="AA171" s="117"/>
    </row>
    <row r="172" spans="2:27">
      <c r="B172" s="29"/>
      <c r="C172" s="58"/>
      <c r="D172" s="479"/>
      <c r="E172" s="479"/>
      <c r="F172" s="72"/>
      <c r="G172" s="73"/>
      <c r="H172" s="72"/>
      <c r="I172" s="409"/>
      <c r="J172" s="62">
        <f t="shared" si="27"/>
        <v>0</v>
      </c>
      <c r="K172" s="592">
        <f t="shared" si="41"/>
        <v>0</v>
      </c>
      <c r="L172" s="593" t="str">
        <f t="shared" si="28"/>
        <v>-</v>
      </c>
      <c r="M172" s="418">
        <f t="shared" si="42"/>
        <v>0</v>
      </c>
      <c r="N172" s="409"/>
      <c r="O172" s="418">
        <f t="shared" si="36"/>
        <v>0</v>
      </c>
      <c r="P172" s="418">
        <f t="shared" si="36"/>
        <v>0</v>
      </c>
      <c r="Q172" s="418">
        <f t="shared" si="36"/>
        <v>0</v>
      </c>
      <c r="R172" s="418">
        <f t="shared" si="36"/>
        <v>0</v>
      </c>
      <c r="S172" s="418">
        <f t="shared" si="36"/>
        <v>0</v>
      </c>
      <c r="T172" s="409"/>
      <c r="U172" s="418">
        <f t="shared" si="35"/>
        <v>0</v>
      </c>
      <c r="V172" s="418">
        <f t="shared" si="35"/>
        <v>0</v>
      </c>
      <c r="W172" s="418">
        <f t="shared" si="35"/>
        <v>0</v>
      </c>
      <c r="X172" s="418">
        <f t="shared" si="35"/>
        <v>0</v>
      </c>
      <c r="Y172" s="418">
        <f t="shared" si="35"/>
        <v>0</v>
      </c>
      <c r="Z172" s="149"/>
      <c r="AA172" s="117"/>
    </row>
    <row r="173" spans="2:27">
      <c r="B173" s="29"/>
      <c r="C173" s="58"/>
      <c r="D173" s="479"/>
      <c r="E173" s="479"/>
      <c r="F173" s="72"/>
      <c r="G173" s="73"/>
      <c r="H173" s="72"/>
      <c r="I173" s="409"/>
      <c r="J173" s="62">
        <f t="shared" si="27"/>
        <v>0</v>
      </c>
      <c r="K173" s="592">
        <f t="shared" si="41"/>
        <v>0</v>
      </c>
      <c r="L173" s="593" t="str">
        <f t="shared" si="28"/>
        <v>-</v>
      </c>
      <c r="M173" s="418">
        <f t="shared" si="42"/>
        <v>0</v>
      </c>
      <c r="N173" s="409"/>
      <c r="O173" s="418">
        <f t="shared" ref="O173:S177" si="43">(IF(O$8&lt;$F173,0,IF($L173&lt;=O$8-1,0,$K173)))</f>
        <v>0</v>
      </c>
      <c r="P173" s="418">
        <f t="shared" si="43"/>
        <v>0</v>
      </c>
      <c r="Q173" s="418">
        <f t="shared" si="43"/>
        <v>0</v>
      </c>
      <c r="R173" s="418">
        <f t="shared" si="43"/>
        <v>0</v>
      </c>
      <c r="S173" s="418">
        <f t="shared" si="43"/>
        <v>0</v>
      </c>
      <c r="T173" s="409"/>
      <c r="U173" s="418">
        <f t="shared" si="35"/>
        <v>0</v>
      </c>
      <c r="V173" s="418">
        <f t="shared" si="35"/>
        <v>0</v>
      </c>
      <c r="W173" s="418">
        <f t="shared" si="35"/>
        <v>0</v>
      </c>
      <c r="X173" s="418">
        <f t="shared" si="35"/>
        <v>0</v>
      </c>
      <c r="Y173" s="418">
        <f t="shared" si="35"/>
        <v>0</v>
      </c>
      <c r="Z173" s="149"/>
      <c r="AA173" s="117"/>
    </row>
    <row r="174" spans="2:27">
      <c r="B174" s="29"/>
      <c r="C174" s="58"/>
      <c r="D174" s="479"/>
      <c r="E174" s="479"/>
      <c r="F174" s="72"/>
      <c r="G174" s="73"/>
      <c r="H174" s="72"/>
      <c r="I174" s="409"/>
      <c r="J174" s="62">
        <f t="shared" si="27"/>
        <v>0</v>
      </c>
      <c r="K174" s="592">
        <f t="shared" si="41"/>
        <v>0</v>
      </c>
      <c r="L174" s="593" t="str">
        <f t="shared" si="28"/>
        <v>-</v>
      </c>
      <c r="M174" s="418">
        <f t="shared" si="42"/>
        <v>0</v>
      </c>
      <c r="N174" s="409"/>
      <c r="O174" s="418">
        <f t="shared" si="43"/>
        <v>0</v>
      </c>
      <c r="P174" s="418">
        <f t="shared" si="43"/>
        <v>0</v>
      </c>
      <c r="Q174" s="418">
        <f t="shared" si="43"/>
        <v>0</v>
      </c>
      <c r="R174" s="418">
        <f t="shared" si="43"/>
        <v>0</v>
      </c>
      <c r="S174" s="418">
        <f t="shared" si="43"/>
        <v>0</v>
      </c>
      <c r="T174" s="409"/>
      <c r="U174" s="418">
        <f t="shared" si="35"/>
        <v>0</v>
      </c>
      <c r="V174" s="418">
        <f t="shared" si="35"/>
        <v>0</v>
      </c>
      <c r="W174" s="418">
        <f t="shared" si="35"/>
        <v>0</v>
      </c>
      <c r="X174" s="418">
        <f t="shared" si="35"/>
        <v>0</v>
      </c>
      <c r="Y174" s="418">
        <f t="shared" si="35"/>
        <v>0</v>
      </c>
      <c r="Z174" s="149"/>
      <c r="AA174" s="117"/>
    </row>
    <row r="175" spans="2:27">
      <c r="B175" s="29"/>
      <c r="C175" s="58"/>
      <c r="D175" s="479"/>
      <c r="E175" s="479"/>
      <c r="F175" s="72"/>
      <c r="G175" s="73"/>
      <c r="H175" s="72"/>
      <c r="I175" s="409"/>
      <c r="J175" s="62">
        <f t="shared" si="27"/>
        <v>0</v>
      </c>
      <c r="K175" s="592">
        <f t="shared" si="41"/>
        <v>0</v>
      </c>
      <c r="L175" s="593" t="str">
        <f t="shared" si="28"/>
        <v>-</v>
      </c>
      <c r="M175" s="418">
        <f t="shared" si="42"/>
        <v>0</v>
      </c>
      <c r="N175" s="409"/>
      <c r="O175" s="418">
        <f t="shared" si="43"/>
        <v>0</v>
      </c>
      <c r="P175" s="418">
        <f t="shared" si="43"/>
        <v>0</v>
      </c>
      <c r="Q175" s="418">
        <f t="shared" si="43"/>
        <v>0</v>
      </c>
      <c r="R175" s="418">
        <f t="shared" si="43"/>
        <v>0</v>
      </c>
      <c r="S175" s="418">
        <f t="shared" si="43"/>
        <v>0</v>
      </c>
      <c r="T175" s="409"/>
      <c r="U175" s="418">
        <f t="shared" ref="U175:Y177" si="44">IF(U$8=$F175,$G175,0)</f>
        <v>0</v>
      </c>
      <c r="V175" s="418">
        <f t="shared" si="44"/>
        <v>0</v>
      </c>
      <c r="W175" s="418">
        <f t="shared" si="44"/>
        <v>0</v>
      </c>
      <c r="X175" s="418">
        <f t="shared" si="44"/>
        <v>0</v>
      </c>
      <c r="Y175" s="418">
        <f t="shared" si="44"/>
        <v>0</v>
      </c>
      <c r="Z175" s="149"/>
      <c r="AA175" s="117"/>
    </row>
    <row r="176" spans="2:27">
      <c r="B176" s="29"/>
      <c r="C176" s="58"/>
      <c r="D176" s="479"/>
      <c r="E176" s="479"/>
      <c r="F176" s="72"/>
      <c r="G176" s="73"/>
      <c r="H176" s="72"/>
      <c r="I176" s="409"/>
      <c r="J176" s="62">
        <f t="shared" si="27"/>
        <v>0</v>
      </c>
      <c r="K176" s="592">
        <f t="shared" si="41"/>
        <v>0</v>
      </c>
      <c r="L176" s="593" t="str">
        <f t="shared" si="28"/>
        <v>-</v>
      </c>
      <c r="M176" s="418">
        <f t="shared" si="42"/>
        <v>0</v>
      </c>
      <c r="N176" s="409"/>
      <c r="O176" s="418">
        <f t="shared" si="43"/>
        <v>0</v>
      </c>
      <c r="P176" s="418">
        <f t="shared" si="43"/>
        <v>0</v>
      </c>
      <c r="Q176" s="418">
        <f t="shared" si="43"/>
        <v>0</v>
      </c>
      <c r="R176" s="418">
        <f t="shared" si="43"/>
        <v>0</v>
      </c>
      <c r="S176" s="418">
        <f t="shared" si="43"/>
        <v>0</v>
      </c>
      <c r="T176" s="409"/>
      <c r="U176" s="418">
        <f t="shared" si="44"/>
        <v>0</v>
      </c>
      <c r="V176" s="418">
        <f t="shared" si="44"/>
        <v>0</v>
      </c>
      <c r="W176" s="418">
        <f t="shared" si="44"/>
        <v>0</v>
      </c>
      <c r="X176" s="418">
        <f t="shared" si="44"/>
        <v>0</v>
      </c>
      <c r="Y176" s="418">
        <f t="shared" si="44"/>
        <v>0</v>
      </c>
      <c r="Z176" s="149"/>
      <c r="AA176" s="117"/>
    </row>
    <row r="177" spans="2:27">
      <c r="B177" s="29"/>
      <c r="C177" s="58"/>
      <c r="D177" s="479"/>
      <c r="E177" s="479"/>
      <c r="F177" s="72"/>
      <c r="G177" s="73"/>
      <c r="H177" s="72"/>
      <c r="I177" s="409"/>
      <c r="J177" s="62">
        <f t="shared" si="27"/>
        <v>0</v>
      </c>
      <c r="K177" s="592">
        <f t="shared" si="41"/>
        <v>0</v>
      </c>
      <c r="L177" s="593" t="str">
        <f t="shared" si="28"/>
        <v>-</v>
      </c>
      <c r="M177" s="418">
        <f t="shared" si="42"/>
        <v>0</v>
      </c>
      <c r="N177" s="409"/>
      <c r="O177" s="418">
        <f t="shared" si="43"/>
        <v>0</v>
      </c>
      <c r="P177" s="418">
        <f t="shared" si="43"/>
        <v>0</v>
      </c>
      <c r="Q177" s="418">
        <f t="shared" si="43"/>
        <v>0</v>
      </c>
      <c r="R177" s="418">
        <f t="shared" si="43"/>
        <v>0</v>
      </c>
      <c r="S177" s="418">
        <f t="shared" si="43"/>
        <v>0</v>
      </c>
      <c r="T177" s="409"/>
      <c r="U177" s="418">
        <f t="shared" si="44"/>
        <v>0</v>
      </c>
      <c r="V177" s="418">
        <f t="shared" si="44"/>
        <v>0</v>
      </c>
      <c r="W177" s="418">
        <f t="shared" si="44"/>
        <v>0</v>
      </c>
      <c r="X177" s="418">
        <f t="shared" si="44"/>
        <v>0</v>
      </c>
      <c r="Y177" s="418">
        <f t="shared" si="44"/>
        <v>0</v>
      </c>
      <c r="Z177" s="149"/>
      <c r="AA177" s="117"/>
    </row>
    <row r="178" spans="2:27">
      <c r="B178" s="29"/>
      <c r="C178" s="58"/>
      <c r="D178" s="288"/>
      <c r="E178" s="288"/>
      <c r="F178" s="588"/>
      <c r="G178" s="64"/>
      <c r="H178" s="588"/>
      <c r="I178" s="346"/>
      <c r="J178" s="62"/>
      <c r="K178" s="290"/>
      <c r="L178" s="67"/>
      <c r="M178" s="346"/>
      <c r="N178" s="346"/>
      <c r="O178" s="346"/>
      <c r="P178" s="346"/>
      <c r="Q178" s="346"/>
      <c r="R178" s="346"/>
      <c r="S178" s="346"/>
      <c r="T178" s="346"/>
      <c r="U178" s="346"/>
      <c r="V178" s="346"/>
      <c r="W178" s="346"/>
      <c r="X178" s="346"/>
      <c r="Y178" s="346"/>
      <c r="Z178" s="348"/>
      <c r="AA178" s="117"/>
    </row>
    <row r="179" spans="2:27">
      <c r="B179" s="39"/>
      <c r="C179" s="154"/>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9"/>
    </row>
  </sheetData>
  <sheetProtection password="DFB1" sheet="1" objects="1" scenarios="1"/>
  <phoneticPr fontId="0" type="noConversion"/>
  <dataValidations count="2">
    <dataValidation type="list" allowBlank="1" showInputMessage="1" showErrorMessage="1" sqref="H14:H178">
      <formula1>"geen,1,2,3,4,5,6,7,8,9,10,11,12,13,14,15,16,17,18,19,20,21,22,23,24,25,26,27,28,29,30,31,32,33,34,35,36,37,38,39,40,41,42,43,44,45,46,47,48,49,50"</formula1>
    </dataValidation>
    <dataValidation type="list" allowBlank="1" showInputMessage="1" showErrorMessage="1" sqref="D14:D178">
      <formula1>"gebouwen en terreinen, inventaris en apparatuur, leermiddelen PO, overige materiële vaste activa,meubilair,ICT"</formula1>
    </dataValidation>
  </dataValidations>
  <pageMargins left="0.78740157480314965" right="0.78740157480314965" top="0.98425196850393704" bottom="0.98425196850393704" header="0.51181102362204722" footer="0.51181102362204722"/>
  <pageSetup paperSize="9" scale="40" orientation="landscape" r:id="rId1"/>
  <headerFooter alignWithMargins="0">
    <oddHeader>&amp;L&amp;"Arial,Vet"&amp;F&amp;R&amp;"Arial,Vet"&amp;A</oddHeader>
    <oddFooter>&amp;L&amp;"Arial,Vet"PO-Raad&amp;C&amp;"Arial,Vet"&amp;D&amp;R&amp;"Arial,Vet"pagina &amp;P</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5"/>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4"/>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64"/>
  <sheetViews>
    <sheetView zoomScale="85" zoomScaleNormal="80" workbookViewId="0">
      <pane ySplit="9" topLeftCell="A10" activePane="bottomLeft" state="frozen"/>
      <selection activeCell="B2" sqref="B2"/>
      <selection pane="bottomLeft" activeCell="B2" sqref="B2"/>
    </sheetView>
  </sheetViews>
  <sheetFormatPr defaultColWidth="9.140625" defaultRowHeight="12.75"/>
  <cols>
    <col min="1" max="1" width="3.7109375" style="44" customWidth="1"/>
    <col min="2" max="3" width="2.7109375" style="44" customWidth="1"/>
    <col min="4" max="4" width="45.7109375" style="44" customWidth="1"/>
    <col min="5" max="5" width="2.7109375" style="44" customWidth="1"/>
    <col min="6" max="8" width="14.85546875" style="44" customWidth="1"/>
    <col min="9" max="9" width="14.85546875" style="179" customWidth="1"/>
    <col min="10" max="10" width="14.85546875" style="44" customWidth="1"/>
    <col min="11" max="12" width="2.7109375" style="44" customWidth="1"/>
    <col min="13" max="16384" width="9.140625" style="44"/>
  </cols>
  <sheetData>
    <row r="1" spans="2:12" ht="12.75" customHeight="1"/>
    <row r="2" spans="2:12">
      <c r="B2" s="310"/>
      <c r="C2" s="311"/>
      <c r="D2" s="311"/>
      <c r="E2" s="311"/>
      <c r="F2" s="311"/>
      <c r="G2" s="311"/>
      <c r="H2" s="312"/>
      <c r="I2" s="311"/>
      <c r="J2" s="311"/>
      <c r="K2" s="311"/>
      <c r="L2" s="313"/>
    </row>
    <row r="3" spans="2:12">
      <c r="B3" s="112"/>
      <c r="C3" s="113"/>
      <c r="D3" s="113"/>
      <c r="E3" s="113"/>
      <c r="F3" s="113"/>
      <c r="G3" s="113"/>
      <c r="H3" s="314"/>
      <c r="I3" s="113"/>
      <c r="J3" s="113"/>
      <c r="K3" s="113"/>
      <c r="L3" s="117"/>
    </row>
    <row r="4" spans="2:12" s="168" customFormat="1" ht="18.75">
      <c r="B4" s="395"/>
      <c r="C4" s="95" t="s">
        <v>165</v>
      </c>
      <c r="D4" s="95"/>
      <c r="E4" s="100"/>
      <c r="F4" s="100"/>
      <c r="G4" s="100"/>
      <c r="H4" s="100"/>
      <c r="I4" s="100"/>
      <c r="J4" s="100"/>
      <c r="K4" s="100"/>
      <c r="L4" s="101"/>
    </row>
    <row r="5" spans="2:12" s="168" customFormat="1" ht="18.75">
      <c r="B5" s="315"/>
      <c r="C5" s="167"/>
      <c r="D5" s="165"/>
      <c r="E5" s="164"/>
      <c r="F5" s="164"/>
      <c r="G5" s="164"/>
      <c r="H5" s="164"/>
      <c r="I5" s="164"/>
      <c r="J5" s="164"/>
      <c r="K5" s="164"/>
      <c r="L5" s="317"/>
    </row>
    <row r="6" spans="2:12" ht="12.75" customHeight="1">
      <c r="B6" s="396"/>
      <c r="C6" s="397"/>
      <c r="D6" s="398"/>
      <c r="E6" s="316"/>
      <c r="F6" s="316"/>
      <c r="G6" s="316"/>
      <c r="H6" s="316"/>
      <c r="I6" s="316"/>
      <c r="J6" s="316"/>
      <c r="K6" s="316"/>
      <c r="L6" s="327"/>
    </row>
    <row r="7" spans="2:12" ht="12.75" customHeight="1">
      <c r="B7" s="396"/>
      <c r="C7" s="397"/>
      <c r="D7" s="398"/>
      <c r="E7" s="316"/>
      <c r="F7" s="316"/>
      <c r="G7" s="316"/>
      <c r="H7" s="316"/>
      <c r="I7" s="316"/>
      <c r="J7" s="316"/>
      <c r="K7" s="316"/>
      <c r="L7" s="327"/>
    </row>
    <row r="8" spans="2:12" s="173" customFormat="1" ht="12.75" customHeight="1">
      <c r="B8" s="399"/>
      <c r="C8" s="400"/>
      <c r="D8" s="401"/>
      <c r="E8" s="402"/>
      <c r="F8" s="75">
        <f>tab!D2</f>
        <v>2013</v>
      </c>
      <c r="G8" s="75">
        <f t="shared" ref="G8:J8" si="0">F8+1</f>
        <v>2014</v>
      </c>
      <c r="H8" s="75">
        <f t="shared" si="0"/>
        <v>2015</v>
      </c>
      <c r="I8" s="75">
        <f t="shared" si="0"/>
        <v>2016</v>
      </c>
      <c r="J8" s="75">
        <f t="shared" si="0"/>
        <v>2017</v>
      </c>
      <c r="K8" s="402"/>
      <c r="L8" s="403"/>
    </row>
    <row r="9" spans="2:12" ht="12" customHeight="1">
      <c r="B9" s="396"/>
      <c r="C9" s="397"/>
      <c r="D9" s="404"/>
      <c r="E9" s="316"/>
      <c r="F9" s="316"/>
      <c r="G9" s="316"/>
      <c r="H9" s="316"/>
      <c r="I9" s="316"/>
      <c r="J9" s="316"/>
      <c r="K9" s="316"/>
      <c r="L9" s="327"/>
    </row>
    <row r="10" spans="2:12" ht="12" customHeight="1">
      <c r="B10" s="405"/>
      <c r="C10" s="406"/>
      <c r="D10" s="407"/>
      <c r="E10" s="330"/>
      <c r="F10" s="330"/>
      <c r="G10" s="330"/>
      <c r="H10" s="330"/>
      <c r="I10" s="330"/>
      <c r="J10" s="330"/>
      <c r="K10" s="332"/>
      <c r="L10" s="117"/>
    </row>
    <row r="11" spans="2:12" ht="12" customHeight="1">
      <c r="B11" s="405"/>
      <c r="C11" s="408"/>
      <c r="D11" s="307" t="s">
        <v>161</v>
      </c>
      <c r="E11" s="409"/>
      <c r="F11" s="409"/>
      <c r="G11" s="409"/>
      <c r="H11" s="409"/>
      <c r="I11" s="409"/>
      <c r="J11" s="409"/>
      <c r="K11" s="149"/>
      <c r="L11" s="117"/>
    </row>
    <row r="12" spans="2:12" ht="12" customHeight="1">
      <c r="B12" s="405"/>
      <c r="C12" s="408"/>
      <c r="D12" s="150" t="s">
        <v>61</v>
      </c>
      <c r="E12" s="409"/>
      <c r="F12" s="410">
        <v>0</v>
      </c>
      <c r="G12" s="411">
        <f t="shared" ref="G12:J12" si="1">F55</f>
        <v>0</v>
      </c>
      <c r="H12" s="411">
        <f t="shared" si="1"/>
        <v>0</v>
      </c>
      <c r="I12" s="411">
        <f t="shared" si="1"/>
        <v>0</v>
      </c>
      <c r="J12" s="411">
        <f t="shared" si="1"/>
        <v>0</v>
      </c>
      <c r="K12" s="149"/>
      <c r="L12" s="117"/>
    </row>
    <row r="13" spans="2:12" ht="12" customHeight="1">
      <c r="B13" s="405"/>
      <c r="C13" s="408"/>
      <c r="D13" s="150" t="s">
        <v>62</v>
      </c>
      <c r="E13" s="409"/>
      <c r="F13" s="412">
        <v>0</v>
      </c>
      <c r="G13" s="411">
        <f t="shared" ref="G13:J13" si="2">F56</f>
        <v>0</v>
      </c>
      <c r="H13" s="411">
        <f t="shared" si="2"/>
        <v>0</v>
      </c>
      <c r="I13" s="411">
        <f t="shared" si="2"/>
        <v>0</v>
      </c>
      <c r="J13" s="411">
        <f t="shared" si="2"/>
        <v>0</v>
      </c>
      <c r="K13" s="149"/>
      <c r="L13" s="117"/>
    </row>
    <row r="14" spans="2:12" ht="12" customHeight="1">
      <c r="B14" s="405"/>
      <c r="C14" s="408"/>
      <c r="D14" s="413" t="s">
        <v>137</v>
      </c>
      <c r="E14" s="409"/>
      <c r="F14" s="412">
        <v>0</v>
      </c>
      <c r="G14" s="411">
        <f t="shared" ref="G14:J14" si="3">F57</f>
        <v>0</v>
      </c>
      <c r="H14" s="411">
        <f t="shared" si="3"/>
        <v>0</v>
      </c>
      <c r="I14" s="411">
        <f t="shared" si="3"/>
        <v>0</v>
      </c>
      <c r="J14" s="411">
        <f t="shared" si="3"/>
        <v>0</v>
      </c>
      <c r="K14" s="149"/>
      <c r="L14" s="117"/>
    </row>
    <row r="15" spans="2:12" ht="12" customHeight="1">
      <c r="B15" s="405"/>
      <c r="C15" s="408"/>
      <c r="D15" s="413" t="s">
        <v>138</v>
      </c>
      <c r="E15" s="409"/>
      <c r="F15" s="412">
        <v>0</v>
      </c>
      <c r="G15" s="411">
        <f t="shared" ref="G15:J15" si="4">F58</f>
        <v>0</v>
      </c>
      <c r="H15" s="411">
        <f t="shared" si="4"/>
        <v>0</v>
      </c>
      <c r="I15" s="411">
        <f t="shared" si="4"/>
        <v>0</v>
      </c>
      <c r="J15" s="411">
        <f t="shared" si="4"/>
        <v>0</v>
      </c>
      <c r="K15" s="149"/>
      <c r="L15" s="117"/>
    </row>
    <row r="16" spans="2:12" ht="12" customHeight="1">
      <c r="B16" s="405"/>
      <c r="C16" s="408"/>
      <c r="D16" s="150" t="s">
        <v>63</v>
      </c>
      <c r="E16" s="409"/>
      <c r="F16" s="412">
        <v>0</v>
      </c>
      <c r="G16" s="411">
        <f t="shared" ref="G16:J16" si="5">F59</f>
        <v>0</v>
      </c>
      <c r="H16" s="411">
        <f t="shared" si="5"/>
        <v>0</v>
      </c>
      <c r="I16" s="411">
        <f t="shared" si="5"/>
        <v>0</v>
      </c>
      <c r="J16" s="411">
        <f t="shared" si="5"/>
        <v>0</v>
      </c>
      <c r="K16" s="149"/>
      <c r="L16" s="117"/>
    </row>
    <row r="17" spans="2:12" ht="12" customHeight="1">
      <c r="B17" s="405"/>
      <c r="C17" s="408"/>
      <c r="D17" s="150" t="s">
        <v>64</v>
      </c>
      <c r="E17" s="409"/>
      <c r="F17" s="412">
        <v>0</v>
      </c>
      <c r="G17" s="411">
        <f t="shared" ref="G17:J17" si="6">F60</f>
        <v>0</v>
      </c>
      <c r="H17" s="411">
        <f t="shared" si="6"/>
        <v>0</v>
      </c>
      <c r="I17" s="411">
        <f t="shared" si="6"/>
        <v>0</v>
      </c>
      <c r="J17" s="411">
        <f t="shared" si="6"/>
        <v>0</v>
      </c>
      <c r="K17" s="149"/>
      <c r="L17" s="117"/>
    </row>
    <row r="18" spans="2:12" ht="12" customHeight="1">
      <c r="B18" s="405"/>
      <c r="C18" s="408"/>
      <c r="D18" s="414" t="s">
        <v>55</v>
      </c>
      <c r="E18" s="409"/>
      <c r="F18" s="415">
        <f>SUM(F12:F17)</f>
        <v>0</v>
      </c>
      <c r="G18" s="415">
        <f t="shared" ref="G18:J18" si="7">SUM(G12:G17)</f>
        <v>0</v>
      </c>
      <c r="H18" s="415">
        <f t="shared" si="7"/>
        <v>0</v>
      </c>
      <c r="I18" s="415">
        <f t="shared" si="7"/>
        <v>0</v>
      </c>
      <c r="J18" s="415">
        <f t="shared" si="7"/>
        <v>0</v>
      </c>
      <c r="K18" s="149"/>
      <c r="L18" s="117"/>
    </row>
    <row r="19" spans="2:12" ht="12" customHeight="1">
      <c r="B19" s="405"/>
      <c r="C19" s="416"/>
      <c r="D19" s="417"/>
      <c r="E19" s="346"/>
      <c r="F19" s="346"/>
      <c r="G19" s="346"/>
      <c r="H19" s="346"/>
      <c r="I19" s="346"/>
      <c r="J19" s="346"/>
      <c r="K19" s="348"/>
      <c r="L19" s="117"/>
    </row>
    <row r="20" spans="2:12" ht="12" customHeight="1">
      <c r="B20" s="112"/>
      <c r="C20" s="113"/>
      <c r="D20" s="113"/>
      <c r="E20" s="113"/>
      <c r="F20" s="113"/>
      <c r="G20" s="113"/>
      <c r="H20" s="113"/>
      <c r="I20" s="113"/>
      <c r="J20" s="113"/>
      <c r="K20" s="113"/>
      <c r="L20" s="117"/>
    </row>
    <row r="21" spans="2:12" ht="12" customHeight="1">
      <c r="B21" s="405"/>
      <c r="C21" s="406"/>
      <c r="D21" s="407"/>
      <c r="E21" s="330"/>
      <c r="F21" s="330"/>
      <c r="G21" s="330"/>
      <c r="H21" s="330"/>
      <c r="I21" s="330"/>
      <c r="J21" s="330"/>
      <c r="K21" s="332"/>
      <c r="L21" s="117"/>
    </row>
    <row r="22" spans="2:12" ht="12" customHeight="1">
      <c r="B22" s="405"/>
      <c r="C22" s="408"/>
      <c r="D22" s="307" t="s">
        <v>78</v>
      </c>
      <c r="E22" s="409"/>
      <c r="F22" s="414"/>
      <c r="G22" s="409"/>
      <c r="H22" s="409"/>
      <c r="I22" s="409"/>
      <c r="J22" s="409"/>
      <c r="K22" s="149"/>
      <c r="L22" s="117"/>
    </row>
    <row r="23" spans="2:12" ht="12" customHeight="1">
      <c r="B23" s="405"/>
      <c r="C23" s="408"/>
      <c r="D23" s="150" t="s">
        <v>61</v>
      </c>
      <c r="E23" s="409"/>
      <c r="F23" s="418">
        <f>(SUMIF(mip!$D14:$D179,"gebouwen en terreinen",mip!U14:U179))</f>
        <v>0</v>
      </c>
      <c r="G23" s="418">
        <f>(SUMIF(mip!$D14:$D179,"gebouwen en terreinen",mip!V14:V179))</f>
        <v>0</v>
      </c>
      <c r="H23" s="418">
        <f>(SUMIF(mip!$D14:$D179,"gebouwen en terreinen",mip!W14:W179))</f>
        <v>0</v>
      </c>
      <c r="I23" s="418">
        <f>(SUMIF(mip!$D14:$D179,"gebouwen en terreinen",mip!X14:X179))</f>
        <v>0</v>
      </c>
      <c r="J23" s="418">
        <f>(SUMIF(mip!$D14:$D179,"gebouwen en terreinen",mip!Y14:Y179))</f>
        <v>0</v>
      </c>
      <c r="K23" s="149"/>
      <c r="L23" s="117"/>
    </row>
    <row r="24" spans="2:12" ht="12" customHeight="1">
      <c r="B24" s="405"/>
      <c r="C24" s="408"/>
      <c r="D24" s="150" t="s">
        <v>62</v>
      </c>
      <c r="E24" s="409"/>
      <c r="F24" s="337">
        <f>(SUMIF(mip!$D14:$D179,"inventaris en apparatuur",mip!U14:U179))</f>
        <v>0</v>
      </c>
      <c r="G24" s="337">
        <f>(SUMIF(mip!$D14:$D179,"inventaris en apparatuur",mip!V14:V179))</f>
        <v>0</v>
      </c>
      <c r="H24" s="337">
        <f>(SUMIF(mip!$D14:$D179,"inventaris en apparatuur",mip!W14:W179))</f>
        <v>0</v>
      </c>
      <c r="I24" s="337">
        <f>(SUMIF(mip!$D14:$D179,"inventaris en apparatuur",mip!X14:X179))</f>
        <v>0</v>
      </c>
      <c r="J24" s="337">
        <f>(SUMIF(mip!$D14:$D179,"inventaris en apparatuur",mip!Y14:Y179))</f>
        <v>0</v>
      </c>
      <c r="K24" s="149"/>
      <c r="L24" s="117"/>
    </row>
    <row r="25" spans="2:12" ht="12" customHeight="1">
      <c r="B25" s="405"/>
      <c r="C25" s="408"/>
      <c r="D25" s="413" t="s">
        <v>137</v>
      </c>
      <c r="E25" s="409"/>
      <c r="F25" s="337">
        <f>(SUMIF(mip!$D14:$D179,"meubilair",mip!U14:U179))</f>
        <v>0</v>
      </c>
      <c r="G25" s="337">
        <f>(SUMIF(mip!$D14:$D179,"meubilair",mip!V14:V179))</f>
        <v>0</v>
      </c>
      <c r="H25" s="337">
        <f>(SUMIF(mip!$D14:$D179,"meubilair",mip!W14:W179))</f>
        <v>0</v>
      </c>
      <c r="I25" s="337">
        <f>(SUMIF(mip!$D14:$D179,"meubilair",mip!X14:X179))</f>
        <v>0</v>
      </c>
      <c r="J25" s="337">
        <f>(SUMIF(mip!$D14:$D179,"meubilair",mip!Y14:Y179))</f>
        <v>0</v>
      </c>
      <c r="K25" s="149"/>
      <c r="L25" s="117"/>
    </row>
    <row r="26" spans="2:12" ht="12" customHeight="1">
      <c r="B26" s="405"/>
      <c r="C26" s="408"/>
      <c r="D26" s="413" t="s">
        <v>138</v>
      </c>
      <c r="E26" s="409"/>
      <c r="F26" s="337">
        <f>(SUMIF(mip!$D14:$D179,"ICT",mip!U14:U179))</f>
        <v>0</v>
      </c>
      <c r="G26" s="337">
        <f>(SUMIF(mip!$D14:$D179,"ICT",mip!V14:V179))</f>
        <v>0</v>
      </c>
      <c r="H26" s="337">
        <f>(SUMIF(mip!$D14:$D179,"ICT",mip!W14:W179))</f>
        <v>0</v>
      </c>
      <c r="I26" s="337">
        <f>(SUMIF(mip!$D14:$D179,"ICT",mip!X14:X179))</f>
        <v>0</v>
      </c>
      <c r="J26" s="337">
        <f>(SUMIF(mip!$D14:$D179,"ICT",mip!Y14:Y179))</f>
        <v>0</v>
      </c>
      <c r="K26" s="149"/>
      <c r="L26" s="117"/>
    </row>
    <row r="27" spans="2:12" ht="12" customHeight="1">
      <c r="B27" s="405"/>
      <c r="C27" s="408"/>
      <c r="D27" s="150" t="s">
        <v>63</v>
      </c>
      <c r="E27" s="409"/>
      <c r="F27" s="337">
        <f>(SUMIF(mip!$D14:$D179,"Leermiddelen PO",mip!U14:U179))</f>
        <v>0</v>
      </c>
      <c r="G27" s="337">
        <f>(SUMIF(mip!$D14:$D179,"Leermiddelen PO",mip!V14:V179))</f>
        <v>0</v>
      </c>
      <c r="H27" s="337">
        <f>(SUMIF(mip!$D14:$D179,"Leermiddelen PO",mip!W14:W179))</f>
        <v>0</v>
      </c>
      <c r="I27" s="337">
        <f>(SUMIF(mip!$D14:$D179,"Leermiddelen PO",mip!X14:X179))</f>
        <v>0</v>
      </c>
      <c r="J27" s="337">
        <f>(SUMIF(mip!$D14:$D179,"Leermiddelen PO",mip!Y14:Y179))</f>
        <v>0</v>
      </c>
      <c r="K27" s="149"/>
      <c r="L27" s="117"/>
    </row>
    <row r="28" spans="2:12" ht="12" customHeight="1">
      <c r="B28" s="405"/>
      <c r="C28" s="408"/>
      <c r="D28" s="150" t="s">
        <v>64</v>
      </c>
      <c r="E28" s="409"/>
      <c r="F28" s="337">
        <f>(SUMIF(mip!$D14:$D179,"overige materiële vaste activa",mip!U14:U179))</f>
        <v>0</v>
      </c>
      <c r="G28" s="337">
        <f>(SUMIF(mip!$D14:$D179,"overige materiële vaste activa",mip!V14:V179))</f>
        <v>0</v>
      </c>
      <c r="H28" s="337">
        <f>(SUMIF(mip!$D14:$D179,"overige materiële vaste activa",mip!W14:W179))</f>
        <v>0</v>
      </c>
      <c r="I28" s="337">
        <f>(SUMIF(mip!$D14:$D179,"overige materiële vaste activa",mip!X14:X179))</f>
        <v>0</v>
      </c>
      <c r="J28" s="337">
        <f>(SUMIF(mip!$D14:$D179,"overige materiële vaste activa",mip!Y14:Y179))</f>
        <v>0</v>
      </c>
      <c r="K28" s="149"/>
      <c r="L28" s="117"/>
    </row>
    <row r="29" spans="2:12" ht="12" customHeight="1">
      <c r="B29" s="405"/>
      <c r="C29" s="408"/>
      <c r="D29" s="414" t="s">
        <v>55</v>
      </c>
      <c r="E29" s="409"/>
      <c r="F29" s="415">
        <f t="shared" ref="F29:J29" si="8">SUM(F23:F28)</f>
        <v>0</v>
      </c>
      <c r="G29" s="415">
        <f t="shared" si="8"/>
        <v>0</v>
      </c>
      <c r="H29" s="415">
        <f t="shared" si="8"/>
        <v>0</v>
      </c>
      <c r="I29" s="415">
        <f t="shared" si="8"/>
        <v>0</v>
      </c>
      <c r="J29" s="415">
        <f t="shared" si="8"/>
        <v>0</v>
      </c>
      <c r="K29" s="149"/>
      <c r="L29" s="117"/>
    </row>
    <row r="30" spans="2:12" ht="12" customHeight="1">
      <c r="B30" s="405"/>
      <c r="C30" s="408"/>
      <c r="D30" s="150"/>
      <c r="E30" s="409"/>
      <c r="F30" s="409"/>
      <c r="G30" s="409"/>
      <c r="H30" s="409"/>
      <c r="I30" s="409"/>
      <c r="J30" s="409"/>
      <c r="K30" s="149"/>
      <c r="L30" s="117"/>
    </row>
    <row r="31" spans="2:12" ht="12" customHeight="1">
      <c r="B31" s="112"/>
      <c r="C31" s="113"/>
      <c r="D31" s="113"/>
      <c r="E31" s="113"/>
      <c r="F31" s="113"/>
      <c r="G31" s="113"/>
      <c r="H31" s="113"/>
      <c r="I31" s="113"/>
      <c r="J31" s="113"/>
      <c r="K31" s="113"/>
      <c r="L31" s="117"/>
    </row>
    <row r="32" spans="2:12" ht="12" customHeight="1">
      <c r="B32" s="112"/>
      <c r="C32" s="144"/>
      <c r="D32" s="150"/>
      <c r="E32" s="409"/>
      <c r="F32" s="409"/>
      <c r="G32" s="409"/>
      <c r="H32" s="419"/>
      <c r="I32" s="409"/>
      <c r="J32" s="409"/>
      <c r="K32" s="149"/>
      <c r="L32" s="117"/>
    </row>
    <row r="33" spans="2:12" ht="12" customHeight="1">
      <c r="B33" s="405"/>
      <c r="C33" s="408"/>
      <c r="D33" s="307" t="s">
        <v>3</v>
      </c>
      <c r="E33" s="409"/>
      <c r="F33" s="409"/>
      <c r="G33" s="409"/>
      <c r="H33" s="409"/>
      <c r="I33" s="409"/>
      <c r="J33" s="409"/>
      <c r="K33" s="149"/>
      <c r="L33" s="117"/>
    </row>
    <row r="34" spans="2:12" ht="12" customHeight="1">
      <c r="B34" s="405"/>
      <c r="C34" s="408"/>
      <c r="D34" s="150" t="s">
        <v>61</v>
      </c>
      <c r="E34" s="409"/>
      <c r="F34" s="418">
        <f>(SUMIF(mip!$D14:$D179,"gebouwen en terreinen",mip!O14:O179))</f>
        <v>0</v>
      </c>
      <c r="G34" s="411">
        <f>(SUMIF(mip!$D14:$D179,"gebouwen en terreinen",mip!P14:P179))</f>
        <v>0</v>
      </c>
      <c r="H34" s="411">
        <f>(SUMIF(mip!$D14:$D179,"gebouwen en terreinen",mip!Q14:Q179))</f>
        <v>0</v>
      </c>
      <c r="I34" s="411">
        <f>(SUMIF(mip!$D14:$D179,"gebouwen en terreinen",mip!R14:R179))</f>
        <v>0</v>
      </c>
      <c r="J34" s="411">
        <f>(SUMIF(mip!$D14:$D179,"gebouwen en terreinen",mip!S14:S179))</f>
        <v>0</v>
      </c>
      <c r="K34" s="149"/>
      <c r="L34" s="117"/>
    </row>
    <row r="35" spans="2:12" ht="12" customHeight="1">
      <c r="B35" s="405"/>
      <c r="C35" s="408"/>
      <c r="D35" s="150" t="s">
        <v>62</v>
      </c>
      <c r="E35" s="409"/>
      <c r="F35" s="337">
        <f>(SUMIF(mip!$D14:$D179,"inventaris en apparatuur",mip!O14:O179))</f>
        <v>0</v>
      </c>
      <c r="G35" s="411">
        <f>(SUMIF(mip!$D14:$D179,"inventaris en apparatuur",mip!P14:P179))</f>
        <v>0</v>
      </c>
      <c r="H35" s="411">
        <f>(SUMIF(mip!$D14:$D179,"inventaris en apparatuur",mip!Q14:Q179))</f>
        <v>0</v>
      </c>
      <c r="I35" s="411">
        <f>(SUMIF(mip!$D14:$D179,"inventaris en apparatuur",mip!R14:R179))</f>
        <v>0</v>
      </c>
      <c r="J35" s="411">
        <f>(SUMIF(mip!$D14:$D179,"inventaris en apparatuur",mip!S14:S179))</f>
        <v>0</v>
      </c>
      <c r="K35" s="149"/>
      <c r="L35" s="117"/>
    </row>
    <row r="36" spans="2:12" ht="12" customHeight="1">
      <c r="B36" s="405"/>
      <c r="C36" s="408"/>
      <c r="D36" s="413" t="s">
        <v>137</v>
      </c>
      <c r="E36" s="409"/>
      <c r="F36" s="337">
        <f>(SUMIF(mip!$D14:$D179,"meubilair",mip!O14:O179))</f>
        <v>0</v>
      </c>
      <c r="G36" s="411">
        <f>(SUMIF(mip!$D14:$D179,"meubilair",mip!P14:P179))</f>
        <v>0</v>
      </c>
      <c r="H36" s="411">
        <f>(SUMIF(mip!$D14:$D179,"meubilair",mip!Q14:Q179))</f>
        <v>0</v>
      </c>
      <c r="I36" s="411">
        <f>(SUMIF(mip!$D14:$D179,"meubilair",mip!R14:R179))</f>
        <v>0</v>
      </c>
      <c r="J36" s="411">
        <f>(SUMIF(mip!$D14:$D179,"meubilair",mip!S14:S179))</f>
        <v>0</v>
      </c>
      <c r="K36" s="149"/>
      <c r="L36" s="117"/>
    </row>
    <row r="37" spans="2:12" ht="12" customHeight="1">
      <c r="B37" s="405"/>
      <c r="C37" s="408"/>
      <c r="D37" s="413" t="s">
        <v>138</v>
      </c>
      <c r="E37" s="409"/>
      <c r="F37" s="337">
        <f>(SUMIF(mip!$D14:$D179,"ICT",mip!O14:O179))</f>
        <v>0</v>
      </c>
      <c r="G37" s="411">
        <f>(SUMIF(mip!$D14:$D179,"ICT",mip!P14:P179))</f>
        <v>0</v>
      </c>
      <c r="H37" s="411">
        <f>(SUMIF(mip!$D14:$D179,"ICT",mip!Q14:Q179))</f>
        <v>0</v>
      </c>
      <c r="I37" s="411">
        <f>(SUMIF(mip!$D14:$D179,"ICT",mip!R14:R179))</f>
        <v>0</v>
      </c>
      <c r="J37" s="411">
        <f>(SUMIF(mip!$D14:$D179,"ICT",mip!S14:S179))</f>
        <v>0</v>
      </c>
      <c r="K37" s="149"/>
      <c r="L37" s="117"/>
    </row>
    <row r="38" spans="2:12" ht="12" customHeight="1">
      <c r="B38" s="405"/>
      <c r="C38" s="408"/>
      <c r="D38" s="150" t="s">
        <v>63</v>
      </c>
      <c r="E38" s="409"/>
      <c r="F38" s="337">
        <f>(SUMIF(mip!$D14:$D179,"Leermiddelen PO",mip!O14:O179))</f>
        <v>0</v>
      </c>
      <c r="G38" s="411">
        <f>(SUMIF(mip!$D14:$D179,"Leermiddelen PO",mip!P14:P179))</f>
        <v>0</v>
      </c>
      <c r="H38" s="411">
        <f>(SUMIF(mip!$D14:$D179,"Leermiddelen PO",mip!Q14:Q179))</f>
        <v>0</v>
      </c>
      <c r="I38" s="411">
        <f>(SUMIF(mip!$D14:$D179,"Leermiddelen PO",mip!R14:R179))</f>
        <v>0</v>
      </c>
      <c r="J38" s="411">
        <f>(SUMIF(mip!$D14:$D179,"Leermiddelen PO",mip!S14:S179))</f>
        <v>0</v>
      </c>
      <c r="K38" s="149"/>
      <c r="L38" s="117"/>
    </row>
    <row r="39" spans="2:12" ht="12" customHeight="1">
      <c r="B39" s="405"/>
      <c r="C39" s="408"/>
      <c r="D39" s="150" t="s">
        <v>64</v>
      </c>
      <c r="E39" s="409"/>
      <c r="F39" s="337">
        <f>(SUMIF(mip!$D14:$D179,"overige materiële vaste activa",mip!O14:O179))</f>
        <v>0</v>
      </c>
      <c r="G39" s="411">
        <f>(SUMIF(mip!$D14:$D179,"overige materiële vaste activa",mip!P14:P179))</f>
        <v>0</v>
      </c>
      <c r="H39" s="411">
        <f>(SUMIF(mip!$D14:$D179,"overige materiële vaste activa",mip!Q14:Q179))</f>
        <v>0</v>
      </c>
      <c r="I39" s="411">
        <f>(SUMIF(mip!$D14:$D179,"overige materiële vaste activa",mip!R14:R179))</f>
        <v>0</v>
      </c>
      <c r="J39" s="411">
        <f>(SUMIF(mip!$D14:$D179,"overige materiële vaste activa",mip!S14:S179))</f>
        <v>0</v>
      </c>
      <c r="K39" s="149"/>
      <c r="L39" s="117"/>
    </row>
    <row r="40" spans="2:12" ht="12" customHeight="1">
      <c r="B40" s="322"/>
      <c r="C40" s="420"/>
      <c r="D40" s="421"/>
      <c r="E40" s="422"/>
      <c r="F40" s="423">
        <f t="shared" ref="F40:J40" si="9">SUM(F34:F39)</f>
        <v>0</v>
      </c>
      <c r="G40" s="423">
        <f t="shared" si="9"/>
        <v>0</v>
      </c>
      <c r="H40" s="423">
        <f t="shared" si="9"/>
        <v>0</v>
      </c>
      <c r="I40" s="423">
        <f t="shared" si="9"/>
        <v>0</v>
      </c>
      <c r="J40" s="423">
        <f t="shared" si="9"/>
        <v>0</v>
      </c>
      <c r="K40" s="424"/>
      <c r="L40" s="425"/>
    </row>
    <row r="41" spans="2:12" ht="12" customHeight="1">
      <c r="B41" s="405"/>
      <c r="C41" s="408"/>
      <c r="D41" s="307" t="s">
        <v>283</v>
      </c>
      <c r="E41" s="409"/>
      <c r="F41" s="409"/>
      <c r="G41" s="409"/>
      <c r="H41" s="409"/>
      <c r="I41" s="409"/>
      <c r="J41" s="409"/>
      <c r="K41" s="149"/>
      <c r="L41" s="117"/>
    </row>
    <row r="42" spans="2:12" ht="12" customHeight="1">
      <c r="B42" s="405"/>
      <c r="C42" s="408"/>
      <c r="D42" s="150" t="s">
        <v>61</v>
      </c>
      <c r="E42" s="409"/>
      <c r="F42" s="410">
        <v>0</v>
      </c>
      <c r="G42" s="339">
        <v>0</v>
      </c>
      <c r="H42" s="339">
        <v>0</v>
      </c>
      <c r="I42" s="339">
        <v>0</v>
      </c>
      <c r="J42" s="339">
        <v>0</v>
      </c>
      <c r="K42" s="149"/>
      <c r="L42" s="117"/>
    </row>
    <row r="43" spans="2:12" ht="12" customHeight="1">
      <c r="B43" s="405"/>
      <c r="C43" s="408"/>
      <c r="D43" s="150" t="s">
        <v>62</v>
      </c>
      <c r="E43" s="409"/>
      <c r="F43" s="412">
        <v>0</v>
      </c>
      <c r="G43" s="339">
        <v>0</v>
      </c>
      <c r="H43" s="339">
        <v>0</v>
      </c>
      <c r="I43" s="339">
        <v>0</v>
      </c>
      <c r="J43" s="339">
        <v>0</v>
      </c>
      <c r="K43" s="149"/>
      <c r="L43" s="117"/>
    </row>
    <row r="44" spans="2:12" ht="12" customHeight="1">
      <c r="B44" s="405"/>
      <c r="C44" s="408"/>
      <c r="D44" s="413" t="s">
        <v>137</v>
      </c>
      <c r="E44" s="409"/>
      <c r="F44" s="412">
        <v>0</v>
      </c>
      <c r="G44" s="339">
        <v>0</v>
      </c>
      <c r="H44" s="339">
        <v>0</v>
      </c>
      <c r="I44" s="339">
        <v>0</v>
      </c>
      <c r="J44" s="339">
        <v>0</v>
      </c>
      <c r="K44" s="149"/>
      <c r="L44" s="117"/>
    </row>
    <row r="45" spans="2:12" ht="12" customHeight="1">
      <c r="B45" s="405"/>
      <c r="C45" s="408"/>
      <c r="D45" s="413" t="s">
        <v>138</v>
      </c>
      <c r="E45" s="409"/>
      <c r="F45" s="412">
        <v>0</v>
      </c>
      <c r="G45" s="339">
        <v>0</v>
      </c>
      <c r="H45" s="339">
        <v>0</v>
      </c>
      <c r="I45" s="339">
        <v>0</v>
      </c>
      <c r="J45" s="339">
        <v>0</v>
      </c>
      <c r="K45" s="149"/>
      <c r="L45" s="117"/>
    </row>
    <row r="46" spans="2:12" ht="12" customHeight="1">
      <c r="B46" s="405"/>
      <c r="C46" s="408"/>
      <c r="D46" s="150" t="s">
        <v>63</v>
      </c>
      <c r="E46" s="409"/>
      <c r="F46" s="412">
        <v>0</v>
      </c>
      <c r="G46" s="339">
        <v>0</v>
      </c>
      <c r="H46" s="339">
        <v>0</v>
      </c>
      <c r="I46" s="339">
        <v>0</v>
      </c>
      <c r="J46" s="339">
        <v>0</v>
      </c>
      <c r="K46" s="149"/>
      <c r="L46" s="117"/>
    </row>
    <row r="47" spans="2:12" ht="12" customHeight="1">
      <c r="B47" s="405"/>
      <c r="C47" s="408"/>
      <c r="D47" s="150" t="s">
        <v>64</v>
      </c>
      <c r="E47" s="409"/>
      <c r="F47" s="412">
        <v>0</v>
      </c>
      <c r="G47" s="339">
        <v>0</v>
      </c>
      <c r="H47" s="339">
        <v>0</v>
      </c>
      <c r="I47" s="339">
        <v>0</v>
      </c>
      <c r="J47" s="339">
        <v>0</v>
      </c>
      <c r="K47" s="149"/>
      <c r="L47" s="117"/>
    </row>
    <row r="48" spans="2:12" ht="12" customHeight="1">
      <c r="B48" s="322"/>
      <c r="C48" s="420"/>
      <c r="D48" s="421"/>
      <c r="E48" s="422"/>
      <c r="F48" s="423">
        <f t="shared" ref="F48:J48" si="10">SUM(F42:F47)</f>
        <v>0</v>
      </c>
      <c r="G48" s="423">
        <f t="shared" si="10"/>
        <v>0</v>
      </c>
      <c r="H48" s="423">
        <f t="shared" si="10"/>
        <v>0</v>
      </c>
      <c r="I48" s="423">
        <f t="shared" si="10"/>
        <v>0</v>
      </c>
      <c r="J48" s="423">
        <f t="shared" si="10"/>
        <v>0</v>
      </c>
      <c r="K48" s="424"/>
      <c r="L48" s="425"/>
    </row>
    <row r="49" spans="2:12" ht="12" customHeight="1">
      <c r="B49" s="112"/>
      <c r="C49" s="144"/>
      <c r="D49" s="409"/>
      <c r="E49" s="409"/>
      <c r="F49" s="409"/>
      <c r="G49" s="409"/>
      <c r="H49" s="419"/>
      <c r="I49" s="409"/>
      <c r="J49" s="409"/>
      <c r="K49" s="149"/>
      <c r="L49" s="117"/>
    </row>
    <row r="50" spans="2:12" s="47" customFormat="1" ht="12" customHeight="1">
      <c r="B50" s="426"/>
      <c r="C50" s="427"/>
      <c r="D50" s="428" t="s">
        <v>79</v>
      </c>
      <c r="E50" s="428"/>
      <c r="F50" s="429">
        <f t="shared" ref="F50:J50" si="11">F40+F48</f>
        <v>0</v>
      </c>
      <c r="G50" s="429">
        <f t="shared" si="11"/>
        <v>0</v>
      </c>
      <c r="H50" s="429">
        <f t="shared" si="11"/>
        <v>0</v>
      </c>
      <c r="I50" s="429">
        <f t="shared" si="11"/>
        <v>0</v>
      </c>
      <c r="J50" s="429">
        <f t="shared" si="11"/>
        <v>0</v>
      </c>
      <c r="K50" s="430"/>
      <c r="L50" s="431"/>
    </row>
    <row r="51" spans="2:12" ht="12" customHeight="1">
      <c r="B51" s="112"/>
      <c r="C51" s="144"/>
      <c r="D51" s="409"/>
      <c r="E51" s="409"/>
      <c r="F51" s="409"/>
      <c r="G51" s="409"/>
      <c r="H51" s="419"/>
      <c r="I51" s="409"/>
      <c r="J51" s="409"/>
      <c r="K51" s="149"/>
      <c r="L51" s="117"/>
    </row>
    <row r="52" spans="2:12" ht="12" customHeight="1">
      <c r="B52" s="112"/>
      <c r="C52" s="113"/>
      <c r="D52" s="113"/>
      <c r="E52" s="113"/>
      <c r="F52" s="113"/>
      <c r="G52" s="113"/>
      <c r="H52" s="113"/>
      <c r="I52" s="113"/>
      <c r="J52" s="113"/>
      <c r="K52" s="113"/>
      <c r="L52" s="117"/>
    </row>
    <row r="53" spans="2:12" ht="12" customHeight="1">
      <c r="B53" s="405"/>
      <c r="C53" s="408"/>
      <c r="D53" s="414"/>
      <c r="E53" s="409"/>
      <c r="F53" s="409"/>
      <c r="G53" s="409"/>
      <c r="H53" s="409"/>
      <c r="I53" s="409"/>
      <c r="J53" s="409"/>
      <c r="K53" s="149"/>
      <c r="L53" s="117"/>
    </row>
    <row r="54" spans="2:12" ht="12" customHeight="1">
      <c r="B54" s="405"/>
      <c r="C54" s="408"/>
      <c r="D54" s="307" t="s">
        <v>162</v>
      </c>
      <c r="E54" s="409"/>
      <c r="F54" s="409"/>
      <c r="G54" s="409"/>
      <c r="H54" s="409"/>
      <c r="I54" s="409"/>
      <c r="J54" s="409"/>
      <c r="K54" s="149"/>
      <c r="L54" s="117"/>
    </row>
    <row r="55" spans="2:12" ht="12" customHeight="1">
      <c r="B55" s="405"/>
      <c r="C55" s="408"/>
      <c r="D55" s="150" t="s">
        <v>61</v>
      </c>
      <c r="E55" s="409"/>
      <c r="F55" s="411">
        <f t="shared" ref="F55:J55" si="12">F12+F23-F34-F42</f>
        <v>0</v>
      </c>
      <c r="G55" s="411">
        <f t="shared" si="12"/>
        <v>0</v>
      </c>
      <c r="H55" s="411">
        <f t="shared" si="12"/>
        <v>0</v>
      </c>
      <c r="I55" s="411">
        <f t="shared" si="12"/>
        <v>0</v>
      </c>
      <c r="J55" s="411">
        <f t="shared" si="12"/>
        <v>0</v>
      </c>
      <c r="K55" s="149"/>
      <c r="L55" s="117"/>
    </row>
    <row r="56" spans="2:12" ht="12" customHeight="1">
      <c r="B56" s="405"/>
      <c r="C56" s="408"/>
      <c r="D56" s="150" t="s">
        <v>62</v>
      </c>
      <c r="E56" s="409"/>
      <c r="F56" s="411">
        <f t="shared" ref="F56:J56" si="13">F13+F24-F35-F43</f>
        <v>0</v>
      </c>
      <c r="G56" s="411">
        <f t="shared" si="13"/>
        <v>0</v>
      </c>
      <c r="H56" s="411">
        <f t="shared" si="13"/>
        <v>0</v>
      </c>
      <c r="I56" s="411">
        <f t="shared" si="13"/>
        <v>0</v>
      </c>
      <c r="J56" s="411">
        <f t="shared" si="13"/>
        <v>0</v>
      </c>
      <c r="K56" s="149"/>
      <c r="L56" s="117"/>
    </row>
    <row r="57" spans="2:12" ht="12" customHeight="1">
      <c r="B57" s="405"/>
      <c r="C57" s="408"/>
      <c r="D57" s="413" t="s">
        <v>137</v>
      </c>
      <c r="E57" s="409"/>
      <c r="F57" s="411">
        <f t="shared" ref="F57:J57" si="14">F14+F25-F36-F44</f>
        <v>0</v>
      </c>
      <c r="G57" s="411">
        <f t="shared" si="14"/>
        <v>0</v>
      </c>
      <c r="H57" s="411">
        <f t="shared" si="14"/>
        <v>0</v>
      </c>
      <c r="I57" s="411">
        <f t="shared" si="14"/>
        <v>0</v>
      </c>
      <c r="J57" s="411">
        <f t="shared" si="14"/>
        <v>0</v>
      </c>
      <c r="K57" s="149"/>
      <c r="L57" s="117"/>
    </row>
    <row r="58" spans="2:12" ht="12" customHeight="1">
      <c r="B58" s="405"/>
      <c r="C58" s="408"/>
      <c r="D58" s="413" t="s">
        <v>138</v>
      </c>
      <c r="E58" s="409"/>
      <c r="F58" s="411">
        <f t="shared" ref="F58:J58" si="15">F15+F26-F37-F45</f>
        <v>0</v>
      </c>
      <c r="G58" s="411">
        <f t="shared" si="15"/>
        <v>0</v>
      </c>
      <c r="H58" s="411">
        <f t="shared" si="15"/>
        <v>0</v>
      </c>
      <c r="I58" s="411">
        <f t="shared" si="15"/>
        <v>0</v>
      </c>
      <c r="J58" s="411">
        <f t="shared" si="15"/>
        <v>0</v>
      </c>
      <c r="K58" s="149"/>
      <c r="L58" s="117"/>
    </row>
    <row r="59" spans="2:12" ht="12" customHeight="1">
      <c r="B59" s="405"/>
      <c r="C59" s="408"/>
      <c r="D59" s="150" t="s">
        <v>63</v>
      </c>
      <c r="E59" s="409"/>
      <c r="F59" s="411">
        <f t="shared" ref="F59:J59" si="16">F16+F27-F38-F46</f>
        <v>0</v>
      </c>
      <c r="G59" s="411">
        <f t="shared" si="16"/>
        <v>0</v>
      </c>
      <c r="H59" s="411">
        <f t="shared" si="16"/>
        <v>0</v>
      </c>
      <c r="I59" s="411">
        <f t="shared" si="16"/>
        <v>0</v>
      </c>
      <c r="J59" s="411">
        <f t="shared" si="16"/>
        <v>0</v>
      </c>
      <c r="K59" s="149"/>
      <c r="L59" s="117"/>
    </row>
    <row r="60" spans="2:12" ht="12" customHeight="1">
      <c r="B60" s="405"/>
      <c r="C60" s="408"/>
      <c r="D60" s="150" t="s">
        <v>64</v>
      </c>
      <c r="E60" s="409"/>
      <c r="F60" s="411">
        <f t="shared" ref="F60:J60" si="17">F17+F28-F39-F47</f>
        <v>0</v>
      </c>
      <c r="G60" s="411">
        <f t="shared" si="17"/>
        <v>0</v>
      </c>
      <c r="H60" s="411">
        <f t="shared" si="17"/>
        <v>0</v>
      </c>
      <c r="I60" s="411">
        <f t="shared" si="17"/>
        <v>0</v>
      </c>
      <c r="J60" s="411">
        <f t="shared" si="17"/>
        <v>0</v>
      </c>
      <c r="K60" s="149"/>
      <c r="L60" s="117"/>
    </row>
    <row r="61" spans="2:12" ht="12" customHeight="1">
      <c r="B61" s="432"/>
      <c r="C61" s="433"/>
      <c r="D61" s="414" t="s">
        <v>55</v>
      </c>
      <c r="E61" s="428"/>
      <c r="F61" s="429">
        <f>SUM(F55:F60)</f>
        <v>0</v>
      </c>
      <c r="G61" s="429">
        <f t="shared" ref="G61:J61" si="18">SUM(G55:G60)</f>
        <v>0</v>
      </c>
      <c r="H61" s="429">
        <f t="shared" si="18"/>
        <v>0</v>
      </c>
      <c r="I61" s="429">
        <f t="shared" si="18"/>
        <v>0</v>
      </c>
      <c r="J61" s="429">
        <f t="shared" si="18"/>
        <v>0</v>
      </c>
      <c r="K61" s="430"/>
      <c r="L61" s="431"/>
    </row>
    <row r="62" spans="2:12" ht="12" customHeight="1">
      <c r="B62" s="112"/>
      <c r="C62" s="345"/>
      <c r="D62" s="346"/>
      <c r="E62" s="346"/>
      <c r="F62" s="346"/>
      <c r="G62" s="346"/>
      <c r="H62" s="346"/>
      <c r="I62" s="346"/>
      <c r="J62" s="346"/>
      <c r="K62" s="348"/>
      <c r="L62" s="117"/>
    </row>
    <row r="63" spans="2:12" ht="12" customHeight="1">
      <c r="B63" s="112"/>
      <c r="C63" s="113"/>
      <c r="D63" s="113"/>
      <c r="E63" s="113"/>
      <c r="F63" s="113"/>
      <c r="G63" s="113"/>
      <c r="H63" s="113"/>
      <c r="I63" s="113"/>
      <c r="J63" s="113"/>
      <c r="K63" s="113"/>
      <c r="L63" s="117"/>
    </row>
    <row r="64" spans="2:12" ht="15">
      <c r="B64" s="153"/>
      <c r="C64" s="154"/>
      <c r="D64" s="154"/>
      <c r="E64" s="154"/>
      <c r="F64" s="154"/>
      <c r="G64" s="154"/>
      <c r="H64" s="154"/>
      <c r="I64" s="154"/>
      <c r="J64" s="154"/>
      <c r="K64" s="234" t="s">
        <v>304</v>
      </c>
      <c r="L64" s="159"/>
    </row>
  </sheetData>
  <sheetProtection password="DFB1" sheet="1" objects="1" scenarios="1"/>
  <phoneticPr fontId="0" type="noConversion"/>
  <pageMargins left="0.78740157480314965" right="0.78740157480314965" top="0.98425196850393704" bottom="0.98425196850393704" header="0.51181102362204722" footer="0.51181102362204722"/>
  <pageSetup paperSize="9" scale="65" orientation="portrait" r:id="rId1"/>
  <headerFooter alignWithMargins="0">
    <oddHeader>&amp;L&amp;"Arial,Vet"&amp;F&amp;R&amp;"Arial,Vet"&amp;A</oddHeader>
    <oddFooter>&amp;L&amp;"Arial,Vet"PO-Raad&amp;C&amp;"Arial,Vet"&amp;D&amp;R&amp;"Arial,Vet"pagina &amp;P</oddFooter>
  </headerFooter>
  <drawing r:id="rId2"/>
  <legacyDrawing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dimension ref="B2:BL113"/>
  <sheetViews>
    <sheetView showGridLines="0"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150" t="s">
        <v>365</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7"/>
  <dimension ref="B2:BL113"/>
  <sheetViews>
    <sheetView showGridLines="0" topLeftCell="A79" zoomScale="85" zoomScaleNormal="85" zoomScaleSheetLayoutView="85" workbookViewId="0">
      <selection activeCell="B2" sqref="B2"/>
    </sheetView>
  </sheetViews>
  <sheetFormatPr defaultColWidth="9.140625" defaultRowHeight="12.75" customHeight="1"/>
  <cols>
    <col min="1" max="1" width="3.7109375" style="44" customWidth="1"/>
    <col min="2" max="3" width="2.7109375" style="44" customWidth="1"/>
    <col min="4" max="4" width="45.7109375" style="50" customWidth="1"/>
    <col min="5" max="5" width="1.7109375" style="50" customWidth="1"/>
    <col min="6" max="6" width="16.85546875" style="50" customWidth="1"/>
    <col min="7" max="9" width="16.85546875" style="44" customWidth="1"/>
    <col min="10" max="11" width="2.7109375" style="44" customWidth="1"/>
    <col min="12" max="12" width="5.7109375" style="44" customWidth="1"/>
    <col min="13" max="25" width="10.7109375" style="44" customWidth="1"/>
    <col min="26" max="26" width="6.85546875" style="44" customWidth="1"/>
    <col min="27" max="61" width="9.7109375" style="44" customWidth="1"/>
    <col min="62" max="63" width="9.7109375" style="45" customWidth="1"/>
    <col min="64" max="64" width="9.7109375" style="46" customWidth="1"/>
    <col min="65" max="141" width="9.7109375" style="44" customWidth="1"/>
    <col min="142" max="16384" width="9.140625" style="44"/>
  </cols>
  <sheetData>
    <row r="2" spans="2:34" ht="12.75" customHeight="1">
      <c r="B2" s="24"/>
      <c r="C2" s="25"/>
      <c r="D2" s="26"/>
      <c r="E2" s="26"/>
      <c r="F2" s="26"/>
      <c r="G2" s="25"/>
      <c r="H2" s="25"/>
      <c r="I2" s="25"/>
      <c r="J2" s="25"/>
      <c r="K2" s="27"/>
    </row>
    <row r="3" spans="2:34" ht="12.75" customHeight="1">
      <c r="B3" s="29"/>
      <c r="C3" s="28"/>
      <c r="D3" s="30"/>
      <c r="E3" s="31"/>
      <c r="F3" s="31"/>
      <c r="G3" s="32"/>
      <c r="H3" s="32"/>
      <c r="I3" s="32"/>
      <c r="J3" s="28"/>
      <c r="K3" s="33"/>
      <c r="AB3" s="47"/>
      <c r="AC3" s="47"/>
      <c r="AD3" s="47"/>
      <c r="AG3" s="48"/>
      <c r="AH3" s="48"/>
    </row>
    <row r="4" spans="2:34" ht="12.75" customHeight="1">
      <c r="B4" s="29"/>
      <c r="C4" s="28"/>
      <c r="D4" s="43"/>
      <c r="E4" s="28"/>
      <c r="F4" s="75">
        <f>'begr(tot)'!$H$8</f>
        <v>2014</v>
      </c>
      <c r="G4" s="75">
        <f>'begr(tot)'!$I$8</f>
        <v>2015</v>
      </c>
      <c r="H4" s="75">
        <f>'begr(tot)'!$J$8</f>
        <v>2016</v>
      </c>
      <c r="I4" s="75">
        <f>'begr(tot)'!$K$8</f>
        <v>2017</v>
      </c>
      <c r="J4" s="28"/>
      <c r="K4" s="33"/>
      <c r="AB4" s="47"/>
      <c r="AC4" s="47"/>
      <c r="AD4" s="47"/>
      <c r="AG4" s="48"/>
      <c r="AH4" s="48"/>
    </row>
    <row r="5" spans="2:34" ht="12.75" customHeight="1">
      <c r="B5" s="29"/>
      <c r="C5" s="28"/>
      <c r="D5" s="30"/>
      <c r="E5" s="31"/>
      <c r="F5" s="31"/>
      <c r="G5" s="32"/>
      <c r="H5" s="32"/>
      <c r="I5" s="32"/>
      <c r="J5" s="28"/>
      <c r="K5" s="33"/>
      <c r="AB5" s="47"/>
      <c r="AC5" s="47"/>
      <c r="AD5" s="47"/>
      <c r="AG5" s="48"/>
      <c r="AH5" s="48"/>
    </row>
    <row r="6" spans="2:34" ht="12.75" customHeight="1">
      <c r="B6" s="29"/>
      <c r="C6" s="54"/>
      <c r="D6" s="55"/>
      <c r="E6" s="55"/>
      <c r="F6" s="56"/>
      <c r="G6" s="56"/>
      <c r="H6" s="56"/>
      <c r="I6" s="56"/>
      <c r="J6" s="57"/>
      <c r="K6" s="33"/>
      <c r="AB6" s="47"/>
      <c r="AC6" s="47"/>
      <c r="AD6" s="47"/>
      <c r="AG6" s="48"/>
      <c r="AH6" s="48"/>
    </row>
    <row r="7" spans="2:34" ht="12.75" customHeight="1">
      <c r="B7" s="29"/>
      <c r="C7" s="58"/>
      <c r="D7" s="59" t="s">
        <v>11</v>
      </c>
      <c r="E7" s="59"/>
      <c r="F7" s="694"/>
      <c r="G7" s="694"/>
      <c r="H7" s="694"/>
      <c r="I7" s="694"/>
      <c r="J7" s="60"/>
      <c r="K7" s="33"/>
      <c r="AB7" s="47"/>
      <c r="AC7" s="47"/>
      <c r="AD7" s="47"/>
      <c r="AG7" s="48"/>
      <c r="AH7" s="48"/>
    </row>
    <row r="8" spans="2:34" ht="12.75" customHeight="1">
      <c r="B8" s="29"/>
      <c r="C8" s="58"/>
      <c r="D8" s="59" t="s">
        <v>12</v>
      </c>
      <c r="E8" s="59"/>
      <c r="F8" s="694"/>
      <c r="G8" s="694"/>
      <c r="H8" s="694"/>
      <c r="I8" s="694"/>
      <c r="J8" s="60"/>
      <c r="K8" s="33"/>
      <c r="AB8" s="47"/>
      <c r="AC8" s="47"/>
      <c r="AD8" s="47"/>
      <c r="AG8" s="48"/>
      <c r="AH8" s="48"/>
    </row>
    <row r="9" spans="2:34" ht="12.75" customHeight="1">
      <c r="B9" s="29"/>
      <c r="C9" s="58"/>
      <c r="D9" s="59" t="s">
        <v>54</v>
      </c>
      <c r="E9" s="59"/>
      <c r="F9" s="702"/>
      <c r="G9" s="694"/>
      <c r="H9" s="694"/>
      <c r="I9" s="694"/>
      <c r="J9" s="60"/>
      <c r="K9" s="33"/>
      <c r="AB9" s="47"/>
      <c r="AC9" s="47"/>
      <c r="AD9" s="47"/>
      <c r="AG9" s="48"/>
      <c r="AH9" s="48"/>
    </row>
    <row r="10" spans="2:34" ht="12.75" customHeight="1">
      <c r="B10" s="29"/>
      <c r="C10" s="58"/>
      <c r="D10" s="59"/>
      <c r="E10" s="59"/>
      <c r="F10" s="694"/>
      <c r="G10" s="694"/>
      <c r="H10" s="694"/>
      <c r="I10" s="694"/>
      <c r="J10" s="60"/>
      <c r="K10" s="33"/>
      <c r="AB10" s="47"/>
      <c r="AC10" s="47"/>
      <c r="AD10" s="47"/>
      <c r="AG10" s="48"/>
      <c r="AH10" s="48"/>
    </row>
    <row r="11" spans="2:34" ht="12.75" customHeight="1">
      <c r="B11" s="29"/>
      <c r="C11" s="58"/>
      <c r="D11" s="61" t="s">
        <v>7</v>
      </c>
      <c r="E11" s="61"/>
      <c r="F11" s="696"/>
      <c r="G11" s="696"/>
      <c r="H11" s="696"/>
      <c r="I11" s="696"/>
      <c r="J11" s="60"/>
      <c r="K11" s="33"/>
      <c r="AB11" s="47"/>
      <c r="AC11" s="47"/>
      <c r="AD11" s="47"/>
      <c r="AG11" s="48"/>
      <c r="AH11" s="48"/>
    </row>
    <row r="12" spans="2:34" ht="12.75" customHeight="1">
      <c r="B12" s="29"/>
      <c r="C12" s="58"/>
      <c r="D12" s="61" t="s">
        <v>8</v>
      </c>
      <c r="E12" s="61"/>
      <c r="F12" s="696"/>
      <c r="G12" s="696"/>
      <c r="H12" s="696"/>
      <c r="I12" s="696"/>
      <c r="J12" s="60"/>
      <c r="K12" s="33"/>
      <c r="AB12" s="47"/>
      <c r="AC12" s="47"/>
      <c r="AD12" s="47"/>
      <c r="AG12" s="48"/>
      <c r="AH12" s="48"/>
    </row>
    <row r="13" spans="2:34" ht="12.75" customHeight="1">
      <c r="B13" s="29"/>
      <c r="C13" s="58"/>
      <c r="D13" s="59" t="s">
        <v>9</v>
      </c>
      <c r="E13" s="62"/>
      <c r="F13" s="694"/>
      <c r="G13" s="694"/>
      <c r="H13" s="694"/>
      <c r="I13" s="694"/>
      <c r="J13" s="60"/>
      <c r="K13" s="33"/>
      <c r="AB13" s="47"/>
      <c r="AC13" s="47"/>
      <c r="AD13" s="47"/>
      <c r="AG13" s="48"/>
      <c r="AH13" s="48"/>
    </row>
    <row r="14" spans="2:34" ht="12.75" customHeight="1">
      <c r="B14" s="29"/>
      <c r="C14" s="58"/>
      <c r="D14" s="59" t="s">
        <v>91</v>
      </c>
      <c r="E14" s="61"/>
      <c r="F14" s="696"/>
      <c r="G14" s="696"/>
      <c r="H14" s="696"/>
      <c r="I14" s="696"/>
      <c r="J14" s="60"/>
      <c r="K14" s="33"/>
      <c r="AB14" s="47"/>
      <c r="AC14" s="47"/>
      <c r="AD14" s="47"/>
      <c r="AG14" s="48"/>
      <c r="AH14" s="48"/>
    </row>
    <row r="15" spans="2:34" ht="12.75" customHeight="1">
      <c r="B15" s="29"/>
      <c r="C15" s="58"/>
      <c r="D15" s="59" t="s">
        <v>92</v>
      </c>
      <c r="E15" s="61"/>
      <c r="F15" s="696"/>
      <c r="G15" s="696"/>
      <c r="H15" s="696"/>
      <c r="I15" s="696"/>
      <c r="J15" s="60"/>
      <c r="K15" s="33"/>
      <c r="AB15" s="47"/>
      <c r="AC15" s="47"/>
      <c r="AD15" s="47"/>
      <c r="AG15" s="48"/>
      <c r="AH15" s="48"/>
    </row>
    <row r="16" spans="2:34" ht="12.75" customHeight="1">
      <c r="B16" s="29"/>
      <c r="C16" s="58"/>
      <c r="D16" s="59" t="s">
        <v>141</v>
      </c>
      <c r="E16" s="61"/>
      <c r="F16" s="696"/>
      <c r="G16" s="696"/>
      <c r="H16" s="696"/>
      <c r="I16" s="696"/>
      <c r="J16" s="60"/>
      <c r="K16" s="33"/>
      <c r="AB16" s="47"/>
      <c r="AC16" s="47"/>
      <c r="AD16" s="47"/>
      <c r="AG16" s="48"/>
      <c r="AH16" s="48"/>
    </row>
    <row r="17" spans="2:34" ht="12.75" customHeight="1">
      <c r="B17" s="29"/>
      <c r="C17" s="58"/>
      <c r="D17" s="59" t="s">
        <v>142</v>
      </c>
      <c r="E17" s="61"/>
      <c r="F17" s="696"/>
      <c r="G17" s="696"/>
      <c r="H17" s="696"/>
      <c r="I17" s="696"/>
      <c r="J17" s="60"/>
      <c r="K17" s="33"/>
      <c r="AB17" s="47"/>
      <c r="AC17" s="47"/>
      <c r="AD17" s="47"/>
      <c r="AG17" s="48"/>
      <c r="AH17" s="48"/>
    </row>
    <row r="18" spans="2:34" ht="12.75" customHeight="1">
      <c r="B18" s="29"/>
      <c r="C18" s="58"/>
      <c r="D18" s="59" t="s">
        <v>143</v>
      </c>
      <c r="E18" s="61"/>
      <c r="F18" s="696"/>
      <c r="G18" s="696"/>
      <c r="H18" s="696"/>
      <c r="I18" s="696"/>
      <c r="J18" s="60"/>
      <c r="K18" s="33"/>
      <c r="AB18" s="47"/>
      <c r="AC18" s="47"/>
      <c r="AD18" s="47"/>
      <c r="AG18" s="48"/>
      <c r="AH18" s="48"/>
    </row>
    <row r="19" spans="2:34" ht="12.75" customHeight="1">
      <c r="B19" s="29"/>
      <c r="C19" s="58"/>
      <c r="D19" s="59" t="s">
        <v>144</v>
      </c>
      <c r="E19" s="61"/>
      <c r="F19" s="696"/>
      <c r="G19" s="696"/>
      <c r="H19" s="696"/>
      <c r="I19" s="696"/>
      <c r="J19" s="60"/>
      <c r="K19" s="33"/>
      <c r="AB19" s="47"/>
      <c r="AC19" s="47"/>
      <c r="AD19" s="47"/>
      <c r="AG19" s="48"/>
      <c r="AH19" s="48"/>
    </row>
    <row r="20" spans="2:34" ht="12.75" customHeight="1">
      <c r="B20" s="29"/>
      <c r="C20" s="58"/>
      <c r="D20" s="59" t="s">
        <v>145</v>
      </c>
      <c r="E20" s="61"/>
      <c r="F20" s="696"/>
      <c r="G20" s="696"/>
      <c r="H20" s="696"/>
      <c r="I20" s="696"/>
      <c r="J20" s="60"/>
      <c r="K20" s="33"/>
      <c r="AB20" s="47"/>
      <c r="AC20" s="47"/>
      <c r="AD20" s="47"/>
      <c r="AG20" s="48"/>
      <c r="AH20" s="48"/>
    </row>
    <row r="21" spans="2:34" ht="12.75" customHeight="1">
      <c r="B21" s="29"/>
      <c r="C21" s="58"/>
      <c r="D21" s="63" t="s">
        <v>146</v>
      </c>
      <c r="E21" s="61"/>
      <c r="F21" s="696"/>
      <c r="G21" s="696"/>
      <c r="H21" s="696"/>
      <c r="I21" s="696"/>
      <c r="J21" s="60"/>
      <c r="K21" s="33"/>
      <c r="AB21" s="47"/>
      <c r="AC21" s="47"/>
      <c r="AD21" s="47"/>
      <c r="AG21" s="48"/>
      <c r="AH21" s="48"/>
    </row>
    <row r="22" spans="2:34" ht="12.75" customHeight="1">
      <c r="B22" s="29"/>
      <c r="C22" s="58"/>
      <c r="D22" s="63" t="s">
        <v>147</v>
      </c>
      <c r="E22" s="61"/>
      <c r="F22" s="696"/>
      <c r="G22" s="696"/>
      <c r="H22" s="696"/>
      <c r="I22" s="696"/>
      <c r="J22" s="60"/>
      <c r="K22" s="33"/>
      <c r="AB22" s="47"/>
      <c r="AC22" s="47"/>
      <c r="AD22" s="47"/>
      <c r="AG22" s="48"/>
      <c r="AH22" s="48"/>
    </row>
    <row r="23" spans="2:34" ht="12.75" customHeight="1">
      <c r="B23" s="29"/>
      <c r="C23" s="58"/>
      <c r="D23" s="63" t="s">
        <v>168</v>
      </c>
      <c r="E23" s="61"/>
      <c r="F23" s="696"/>
      <c r="G23" s="696"/>
      <c r="H23" s="696"/>
      <c r="I23" s="696"/>
      <c r="J23" s="60"/>
      <c r="K23" s="33"/>
      <c r="AB23" s="47"/>
      <c r="AC23" s="47"/>
      <c r="AD23" s="47"/>
      <c r="AG23" s="48"/>
      <c r="AH23" s="48"/>
    </row>
    <row r="24" spans="2:34" ht="12.75" customHeight="1">
      <c r="B24" s="29"/>
      <c r="C24" s="58"/>
      <c r="D24" s="63" t="s">
        <v>169</v>
      </c>
      <c r="E24" s="61"/>
      <c r="F24" s="696"/>
      <c r="G24" s="696"/>
      <c r="H24" s="696"/>
      <c r="I24" s="696"/>
      <c r="J24" s="60"/>
      <c r="K24" s="33"/>
      <c r="AB24" s="47"/>
      <c r="AC24" s="47"/>
      <c r="AD24" s="47"/>
      <c r="AG24" s="48"/>
      <c r="AH24" s="48"/>
    </row>
    <row r="25" spans="2:34" ht="12.75" customHeight="1">
      <c r="B25" s="29"/>
      <c r="C25" s="58"/>
      <c r="D25" s="63" t="s">
        <v>148</v>
      </c>
      <c r="E25" s="61"/>
      <c r="F25" s="696"/>
      <c r="G25" s="696"/>
      <c r="H25" s="696"/>
      <c r="I25" s="696"/>
      <c r="J25" s="60"/>
      <c r="K25" s="33"/>
      <c r="AB25" s="47"/>
      <c r="AC25" s="47"/>
      <c r="AD25" s="47"/>
      <c r="AG25" s="48"/>
      <c r="AH25" s="48"/>
    </row>
    <row r="26" spans="2:34" ht="12.75" customHeight="1">
      <c r="B26" s="29"/>
      <c r="C26" s="58"/>
      <c r="D26" s="63" t="s">
        <v>149</v>
      </c>
      <c r="E26" s="61"/>
      <c r="F26" s="696"/>
      <c r="G26" s="696"/>
      <c r="H26" s="696"/>
      <c r="I26" s="696"/>
      <c r="J26" s="60"/>
      <c r="K26" s="33"/>
      <c r="AB26" s="47"/>
      <c r="AC26" s="47"/>
      <c r="AD26" s="47"/>
      <c r="AG26" s="48"/>
      <c r="AH26" s="48"/>
    </row>
    <row r="27" spans="2:34" ht="12.75" customHeight="1">
      <c r="B27" s="29"/>
      <c r="C27" s="58"/>
      <c r="D27" s="63" t="s">
        <v>150</v>
      </c>
      <c r="E27" s="61"/>
      <c r="F27" s="696"/>
      <c r="G27" s="696"/>
      <c r="H27" s="696"/>
      <c r="I27" s="696"/>
      <c r="J27" s="60"/>
      <c r="K27" s="33"/>
      <c r="AB27" s="47"/>
      <c r="AC27" s="47"/>
      <c r="AD27" s="47"/>
      <c r="AG27" s="48"/>
      <c r="AH27" s="48"/>
    </row>
    <row r="28" spans="2:34" ht="12.75" customHeight="1">
      <c r="B28" s="29"/>
      <c r="C28" s="58"/>
      <c r="D28" s="63" t="s">
        <v>151</v>
      </c>
      <c r="E28" s="61"/>
      <c r="F28" s="696"/>
      <c r="G28" s="696"/>
      <c r="H28" s="696"/>
      <c r="I28" s="696"/>
      <c r="J28" s="60"/>
      <c r="K28" s="33"/>
      <c r="AB28" s="47"/>
      <c r="AC28" s="47"/>
      <c r="AD28" s="47"/>
      <c r="AG28" s="48"/>
      <c r="AH28" s="48"/>
    </row>
    <row r="29" spans="2:34" ht="12.75" customHeight="1">
      <c r="B29" s="29"/>
      <c r="C29" s="58"/>
      <c r="D29" s="59"/>
      <c r="E29" s="61"/>
      <c r="F29" s="696"/>
      <c r="G29" s="696"/>
      <c r="H29" s="696"/>
      <c r="I29" s="696"/>
      <c r="J29" s="60"/>
      <c r="K29" s="33"/>
      <c r="AB29" s="47"/>
      <c r="AC29" s="47"/>
      <c r="AD29" s="47"/>
      <c r="AG29" s="48"/>
      <c r="AH29" s="48"/>
    </row>
    <row r="30" spans="2:34" ht="12.75" customHeight="1">
      <c r="B30" s="29"/>
      <c r="C30" s="58"/>
      <c r="D30" s="61" t="s">
        <v>100</v>
      </c>
      <c r="E30" s="62"/>
      <c r="F30" s="697"/>
      <c r="G30" s="697"/>
      <c r="H30" s="697"/>
      <c r="I30" s="697"/>
      <c r="J30" s="60"/>
      <c r="K30" s="33"/>
      <c r="AB30" s="47"/>
      <c r="AC30" s="47"/>
      <c r="AD30" s="47"/>
      <c r="AG30" s="48"/>
      <c r="AH30" s="48"/>
    </row>
    <row r="31" spans="2:34" ht="12.75" customHeight="1">
      <c r="B31" s="29"/>
      <c r="C31" s="58"/>
      <c r="D31" s="61" t="s">
        <v>101</v>
      </c>
      <c r="E31" s="62"/>
      <c r="F31" s="697"/>
      <c r="G31" s="697"/>
      <c r="H31" s="697"/>
      <c r="I31" s="697"/>
      <c r="J31" s="60"/>
      <c r="K31" s="33"/>
      <c r="AB31" s="47"/>
      <c r="AC31" s="47"/>
      <c r="AD31" s="47"/>
      <c r="AG31" s="48"/>
      <c r="AH31" s="48"/>
    </row>
    <row r="32" spans="2:34" ht="12.75" customHeight="1">
      <c r="B32" s="29"/>
      <c r="C32" s="58"/>
      <c r="D32" s="61" t="s">
        <v>102</v>
      </c>
      <c r="E32" s="62"/>
      <c r="F32" s="697"/>
      <c r="G32" s="697"/>
      <c r="H32" s="697"/>
      <c r="I32" s="697"/>
      <c r="J32" s="60"/>
      <c r="K32" s="33"/>
      <c r="AB32" s="47"/>
      <c r="AC32" s="47"/>
      <c r="AD32" s="47"/>
      <c r="AG32" s="48"/>
      <c r="AH32" s="48"/>
    </row>
    <row r="33" spans="2:34" ht="12.75" customHeight="1">
      <c r="B33" s="29"/>
      <c r="C33" s="58"/>
      <c r="D33" s="61" t="s">
        <v>103</v>
      </c>
      <c r="E33" s="62"/>
      <c r="F33" s="697"/>
      <c r="G33" s="697"/>
      <c r="H33" s="697"/>
      <c r="I33" s="697"/>
      <c r="J33" s="60"/>
      <c r="K33" s="33"/>
      <c r="AB33" s="47"/>
      <c r="AC33" s="47"/>
      <c r="AD33" s="47"/>
      <c r="AG33" s="48"/>
      <c r="AH33" s="48"/>
    </row>
    <row r="34" spans="2:34" ht="12.75" customHeight="1">
      <c r="B34" s="29"/>
      <c r="C34" s="58"/>
      <c r="D34" s="61" t="s">
        <v>104</v>
      </c>
      <c r="E34" s="62"/>
      <c r="F34" s="697"/>
      <c r="G34" s="697"/>
      <c r="H34" s="697"/>
      <c r="I34" s="697"/>
      <c r="J34" s="60"/>
      <c r="K34" s="33"/>
      <c r="AB34" s="47"/>
      <c r="AC34" s="47"/>
      <c r="AD34" s="47"/>
      <c r="AG34" s="48"/>
      <c r="AH34" s="48"/>
    </row>
    <row r="35" spans="2:34" ht="12.75" customHeight="1">
      <c r="B35" s="29"/>
      <c r="C35" s="58"/>
      <c r="D35" s="61" t="s">
        <v>105</v>
      </c>
      <c r="E35" s="62"/>
      <c r="F35" s="697"/>
      <c r="G35" s="697"/>
      <c r="H35" s="697"/>
      <c r="I35" s="697"/>
      <c r="J35" s="60"/>
      <c r="K35" s="33"/>
      <c r="AB35" s="47"/>
      <c r="AC35" s="47"/>
      <c r="AD35" s="47"/>
      <c r="AG35" s="48"/>
      <c r="AH35" s="48"/>
    </row>
    <row r="36" spans="2:34" ht="12.75" customHeight="1">
      <c r="B36" s="29"/>
      <c r="C36" s="58"/>
      <c r="D36" s="61" t="s">
        <v>152</v>
      </c>
      <c r="E36" s="62"/>
      <c r="F36" s="697"/>
      <c r="G36" s="697"/>
      <c r="H36" s="697"/>
      <c r="I36" s="697"/>
      <c r="J36" s="60"/>
      <c r="K36" s="33"/>
      <c r="AB36" s="47"/>
      <c r="AC36" s="47"/>
      <c r="AD36" s="47"/>
      <c r="AG36" s="48"/>
      <c r="AH36" s="48"/>
    </row>
    <row r="37" spans="2:34" ht="12.75" customHeight="1">
      <c r="B37" s="29"/>
      <c r="C37" s="58"/>
      <c r="D37" s="61" t="s">
        <v>153</v>
      </c>
      <c r="E37" s="62"/>
      <c r="F37" s="697"/>
      <c r="G37" s="697"/>
      <c r="H37" s="697"/>
      <c r="I37" s="697"/>
      <c r="J37" s="60"/>
      <c r="K37" s="33"/>
      <c r="AB37" s="47"/>
      <c r="AC37" s="47"/>
      <c r="AD37" s="47"/>
      <c r="AG37" s="48"/>
      <c r="AH37" s="48"/>
    </row>
    <row r="38" spans="2:34" ht="12.75" customHeight="1">
      <c r="B38" s="29"/>
      <c r="C38" s="58"/>
      <c r="D38" s="61" t="s">
        <v>154</v>
      </c>
      <c r="E38" s="62"/>
      <c r="F38" s="697"/>
      <c r="G38" s="697"/>
      <c r="H38" s="697"/>
      <c r="I38" s="697"/>
      <c r="J38" s="60"/>
      <c r="K38" s="33"/>
      <c r="AB38" s="47"/>
      <c r="AC38" s="47"/>
      <c r="AD38" s="47"/>
      <c r="AG38" s="48"/>
      <c r="AH38" s="48"/>
    </row>
    <row r="39" spans="2:34" ht="12.75" customHeight="1">
      <c r="B39" s="29"/>
      <c r="C39" s="58"/>
      <c r="D39" s="61" t="s">
        <v>106</v>
      </c>
      <c r="E39" s="62"/>
      <c r="F39" s="698"/>
      <c r="G39" s="698"/>
      <c r="H39" s="698"/>
      <c r="I39" s="698"/>
      <c r="J39" s="60"/>
      <c r="K39" s="33"/>
      <c r="AB39" s="47"/>
      <c r="AC39" s="47"/>
      <c r="AD39" s="47"/>
      <c r="AG39" s="48"/>
      <c r="AH39" s="48"/>
    </row>
    <row r="40" spans="2:34" ht="12.75" customHeight="1">
      <c r="B40" s="29"/>
      <c r="C40" s="58"/>
      <c r="D40" s="59"/>
      <c r="E40" s="59"/>
      <c r="F40" s="694"/>
      <c r="G40" s="694"/>
      <c r="H40" s="694"/>
      <c r="I40" s="694"/>
      <c r="J40" s="60"/>
      <c r="K40" s="33"/>
      <c r="AB40" s="47"/>
      <c r="AC40" s="47"/>
      <c r="AD40" s="47"/>
      <c r="AG40" s="48"/>
      <c r="AH40" s="48"/>
    </row>
    <row r="41" spans="2:34" ht="12.75" customHeight="1">
      <c r="B41" s="29"/>
      <c r="C41" s="58"/>
      <c r="D41" s="59" t="s">
        <v>13</v>
      </c>
      <c r="E41" s="59"/>
      <c r="F41" s="703"/>
      <c r="G41" s="703"/>
      <c r="H41" s="703"/>
      <c r="I41" s="703"/>
      <c r="J41" s="60"/>
      <c r="K41" s="33"/>
      <c r="AB41" s="47"/>
      <c r="AC41" s="47"/>
      <c r="AD41" s="47"/>
      <c r="AG41" s="48"/>
      <c r="AH41" s="48"/>
    </row>
    <row r="42" spans="2:34" ht="12.75" customHeight="1">
      <c r="B42" s="29"/>
      <c r="C42" s="58"/>
      <c r="D42" s="59" t="s">
        <v>14</v>
      </c>
      <c r="E42" s="59"/>
      <c r="F42" s="703"/>
      <c r="G42" s="703"/>
      <c r="H42" s="703"/>
      <c r="I42" s="703"/>
      <c r="J42" s="60"/>
      <c r="K42" s="33"/>
      <c r="AB42" s="47"/>
      <c r="AC42" s="47"/>
      <c r="AD42" s="47"/>
      <c r="AG42" s="48"/>
      <c r="AH42" s="48"/>
    </row>
    <row r="43" spans="2:34" ht="12.75" customHeight="1">
      <c r="B43" s="29"/>
      <c r="C43" s="58"/>
      <c r="D43" s="59" t="s">
        <v>15</v>
      </c>
      <c r="E43" s="59"/>
      <c r="F43" s="703"/>
      <c r="G43" s="703"/>
      <c r="H43" s="703"/>
      <c r="I43" s="703"/>
      <c r="J43" s="60"/>
      <c r="K43" s="33"/>
      <c r="AB43" s="47"/>
      <c r="AC43" s="47"/>
      <c r="AD43" s="47"/>
      <c r="AG43" s="48"/>
      <c r="AH43" s="48"/>
    </row>
    <row r="44" spans="2:34" ht="12.75" customHeight="1">
      <c r="B44" s="29"/>
      <c r="C44" s="58"/>
      <c r="D44" s="59" t="s">
        <v>16</v>
      </c>
      <c r="E44" s="59"/>
      <c r="F44" s="703"/>
      <c r="G44" s="703"/>
      <c r="H44" s="703"/>
      <c r="I44" s="703"/>
      <c r="J44" s="60"/>
      <c r="K44" s="33"/>
      <c r="AB44" s="47"/>
      <c r="AC44" s="47"/>
      <c r="AD44" s="47"/>
      <c r="AG44" s="48"/>
      <c r="AH44" s="48"/>
    </row>
    <row r="45" spans="2:34" ht="12.75" customHeight="1">
      <c r="B45" s="29"/>
      <c r="C45" s="58"/>
      <c r="D45" s="59" t="s">
        <v>17</v>
      </c>
      <c r="E45" s="59"/>
      <c r="F45" s="703"/>
      <c r="G45" s="703"/>
      <c r="H45" s="703"/>
      <c r="I45" s="703"/>
      <c r="J45" s="60"/>
      <c r="K45" s="33"/>
      <c r="AB45" s="47"/>
      <c r="AC45" s="47"/>
      <c r="AD45" s="47"/>
      <c r="AG45" s="48"/>
      <c r="AH45" s="48"/>
    </row>
    <row r="46" spans="2:34" ht="12.75" customHeight="1">
      <c r="B46" s="29"/>
      <c r="C46" s="58"/>
      <c r="D46" s="59" t="s">
        <v>18</v>
      </c>
      <c r="E46" s="59"/>
      <c r="F46" s="703"/>
      <c r="G46" s="703"/>
      <c r="H46" s="703"/>
      <c r="I46" s="703"/>
      <c r="J46" s="60"/>
      <c r="K46" s="33"/>
      <c r="AB46" s="47"/>
      <c r="AC46" s="47"/>
      <c r="AD46" s="47"/>
      <c r="AG46" s="48"/>
      <c r="AH46" s="48"/>
    </row>
    <row r="47" spans="2:34" ht="12.75" customHeight="1">
      <c r="B47" s="29"/>
      <c r="C47" s="58"/>
      <c r="D47" s="59" t="s">
        <v>19</v>
      </c>
      <c r="E47" s="59"/>
      <c r="F47" s="703"/>
      <c r="G47" s="703"/>
      <c r="H47" s="703"/>
      <c r="I47" s="703"/>
      <c r="J47" s="60"/>
      <c r="K47" s="33"/>
      <c r="AB47" s="47"/>
      <c r="AC47" s="47"/>
      <c r="AD47" s="47"/>
      <c r="AG47" s="48"/>
      <c r="AH47" s="48"/>
    </row>
    <row r="48" spans="2:34" ht="12.75" customHeight="1">
      <c r="B48" s="29"/>
      <c r="C48" s="58"/>
      <c r="D48" s="59" t="s">
        <v>20</v>
      </c>
      <c r="E48" s="59"/>
      <c r="F48" s="703"/>
      <c r="G48" s="703"/>
      <c r="H48" s="703"/>
      <c r="I48" s="703"/>
      <c r="J48" s="60"/>
      <c r="K48" s="33"/>
      <c r="AB48" s="47"/>
      <c r="AC48" s="47"/>
      <c r="AD48" s="47"/>
      <c r="AG48" s="48"/>
      <c r="AH48" s="48"/>
    </row>
    <row r="49" spans="2:34" ht="12.75" customHeight="1">
      <c r="B49" s="29"/>
      <c r="C49" s="58"/>
      <c r="D49" s="59" t="s">
        <v>21</v>
      </c>
      <c r="E49" s="59"/>
      <c r="F49" s="703"/>
      <c r="G49" s="703"/>
      <c r="H49" s="703"/>
      <c r="I49" s="703"/>
      <c r="J49" s="60"/>
      <c r="K49" s="33"/>
      <c r="AB49" s="47"/>
      <c r="AC49" s="47"/>
      <c r="AD49" s="47"/>
      <c r="AG49" s="48"/>
      <c r="AH49" s="48"/>
    </row>
    <row r="50" spans="2:34" ht="12.75" customHeight="1">
      <c r="B50" s="29"/>
      <c r="C50" s="58"/>
      <c r="D50" s="59" t="s">
        <v>22</v>
      </c>
      <c r="E50" s="59"/>
      <c r="F50" s="703"/>
      <c r="G50" s="703"/>
      <c r="H50" s="703"/>
      <c r="I50" s="703"/>
      <c r="J50" s="60"/>
      <c r="K50" s="33"/>
      <c r="AB50" s="47"/>
      <c r="AC50" s="47"/>
      <c r="AD50" s="47"/>
      <c r="AG50" s="48"/>
      <c r="AH50" s="48"/>
    </row>
    <row r="51" spans="2:34" ht="12.75" customHeight="1">
      <c r="B51" s="29"/>
      <c r="C51" s="58"/>
      <c r="D51" s="59" t="s">
        <v>23</v>
      </c>
      <c r="E51" s="59"/>
      <c r="F51" s="703"/>
      <c r="G51" s="703"/>
      <c r="H51" s="703"/>
      <c r="I51" s="703"/>
      <c r="J51" s="60"/>
      <c r="K51" s="33"/>
    </row>
    <row r="52" spans="2:34" ht="12.75" customHeight="1">
      <c r="B52" s="29"/>
      <c r="C52" s="58"/>
      <c r="D52" s="59" t="s">
        <v>24</v>
      </c>
      <c r="E52" s="59"/>
      <c r="F52" s="703"/>
      <c r="G52" s="703"/>
      <c r="H52" s="703"/>
      <c r="I52" s="703"/>
      <c r="J52" s="60"/>
      <c r="K52" s="33"/>
      <c r="AB52" s="47"/>
      <c r="AC52" s="47"/>
      <c r="AD52" s="47"/>
      <c r="AG52" s="48"/>
      <c r="AH52" s="48"/>
    </row>
    <row r="53" spans="2:34" ht="12.75" customHeight="1">
      <c r="B53" s="29"/>
      <c r="C53" s="58"/>
      <c r="D53" s="59" t="s">
        <v>25</v>
      </c>
      <c r="E53" s="59"/>
      <c r="F53" s="703"/>
      <c r="G53" s="703"/>
      <c r="H53" s="703"/>
      <c r="I53" s="703"/>
      <c r="J53" s="60"/>
      <c r="K53" s="33"/>
      <c r="AB53" s="47"/>
      <c r="AC53" s="47"/>
      <c r="AD53" s="47"/>
      <c r="AG53" s="48"/>
      <c r="AH53" s="48"/>
    </row>
    <row r="54" spans="2:34" ht="12.75" customHeight="1">
      <c r="B54" s="29"/>
      <c r="C54" s="58"/>
      <c r="D54" s="59" t="s">
        <v>26</v>
      </c>
      <c r="E54" s="59"/>
      <c r="F54" s="703"/>
      <c r="G54" s="703"/>
      <c r="H54" s="703"/>
      <c r="I54" s="703"/>
      <c r="J54" s="60"/>
      <c r="K54" s="33"/>
      <c r="AB54" s="47"/>
      <c r="AC54" s="47"/>
      <c r="AD54" s="47"/>
      <c r="AG54" s="48"/>
      <c r="AH54" s="48"/>
    </row>
    <row r="55" spans="2:34" ht="12.75" customHeight="1">
      <c r="B55" s="29"/>
      <c r="C55" s="58"/>
      <c r="D55" s="59" t="s">
        <v>27</v>
      </c>
      <c r="E55" s="59"/>
      <c r="F55" s="703"/>
      <c r="G55" s="703"/>
      <c r="H55" s="703"/>
      <c r="I55" s="703"/>
      <c r="J55" s="60"/>
      <c r="K55" s="33"/>
    </row>
    <row r="56" spans="2:34" ht="12.75" customHeight="1">
      <c r="B56" s="29"/>
      <c r="C56" s="58"/>
      <c r="D56" s="59" t="s">
        <v>28</v>
      </c>
      <c r="E56" s="59"/>
      <c r="F56" s="703"/>
      <c r="G56" s="703"/>
      <c r="H56" s="703"/>
      <c r="I56" s="703"/>
      <c r="J56" s="60"/>
      <c r="K56" s="33"/>
    </row>
    <row r="57" spans="2:34" ht="12.75" customHeight="1">
      <c r="B57" s="29"/>
      <c r="C57" s="58"/>
      <c r="D57" s="59" t="s">
        <v>29</v>
      </c>
      <c r="E57" s="59"/>
      <c r="F57" s="703"/>
      <c r="G57" s="703"/>
      <c r="H57" s="703"/>
      <c r="I57" s="703"/>
      <c r="J57" s="60"/>
      <c r="K57" s="33"/>
    </row>
    <row r="58" spans="2:34" ht="12.75" customHeight="1">
      <c r="B58" s="29"/>
      <c r="C58" s="58"/>
      <c r="D58" s="59">
        <v>1</v>
      </c>
      <c r="E58" s="59"/>
      <c r="F58" s="703"/>
      <c r="G58" s="703"/>
      <c r="H58" s="703"/>
      <c r="I58" s="703"/>
      <c r="J58" s="60"/>
      <c r="K58" s="33"/>
    </row>
    <row r="59" spans="2:34" ht="12.75" customHeight="1">
      <c r="B59" s="29"/>
      <c r="C59" s="58"/>
      <c r="D59" s="59">
        <v>2</v>
      </c>
      <c r="E59" s="59"/>
      <c r="F59" s="703"/>
      <c r="G59" s="703"/>
      <c r="H59" s="703"/>
      <c r="I59" s="703"/>
      <c r="J59" s="60"/>
      <c r="K59" s="33"/>
    </row>
    <row r="60" spans="2:34" ht="12.75" customHeight="1">
      <c r="B60" s="29"/>
      <c r="C60" s="58"/>
      <c r="D60" s="59">
        <v>3</v>
      </c>
      <c r="E60" s="59"/>
      <c r="F60" s="703"/>
      <c r="G60" s="703"/>
      <c r="H60" s="703"/>
      <c r="I60" s="703"/>
      <c r="J60" s="60"/>
      <c r="K60" s="33"/>
    </row>
    <row r="61" spans="2:34" ht="12.75" customHeight="1">
      <c r="B61" s="29"/>
      <c r="C61" s="58"/>
      <c r="D61" s="59">
        <v>4</v>
      </c>
      <c r="E61" s="59"/>
      <c r="F61" s="703"/>
      <c r="G61" s="703"/>
      <c r="H61" s="703"/>
      <c r="I61" s="703"/>
      <c r="J61" s="60"/>
      <c r="K61" s="33"/>
    </row>
    <row r="62" spans="2:34" ht="12.75" customHeight="1">
      <c r="B62" s="29"/>
      <c r="C62" s="58"/>
      <c r="D62" s="59">
        <v>5</v>
      </c>
      <c r="E62" s="59"/>
      <c r="F62" s="703"/>
      <c r="G62" s="703"/>
      <c r="H62" s="703"/>
      <c r="I62" s="703"/>
      <c r="J62" s="60"/>
      <c r="K62" s="33"/>
    </row>
    <row r="63" spans="2:34" ht="12.75" customHeight="1">
      <c r="B63" s="29"/>
      <c r="C63" s="58"/>
      <c r="D63" s="59">
        <v>6</v>
      </c>
      <c r="E63" s="59"/>
      <c r="F63" s="703"/>
      <c r="G63" s="703"/>
      <c r="H63" s="703"/>
      <c r="I63" s="703"/>
      <c r="J63" s="60"/>
      <c r="K63" s="33"/>
    </row>
    <row r="64" spans="2:34" ht="12.75" customHeight="1">
      <c r="B64" s="29"/>
      <c r="C64" s="58"/>
      <c r="D64" s="59">
        <v>7</v>
      </c>
      <c r="E64" s="59"/>
      <c r="F64" s="703"/>
      <c r="G64" s="703"/>
      <c r="H64" s="703"/>
      <c r="I64" s="703"/>
      <c r="J64" s="60"/>
      <c r="K64" s="33"/>
    </row>
    <row r="65" spans="2:11" ht="12.75" customHeight="1">
      <c r="B65" s="29"/>
      <c r="C65" s="58"/>
      <c r="D65" s="59">
        <v>8</v>
      </c>
      <c r="E65" s="59"/>
      <c r="F65" s="703"/>
      <c r="G65" s="703"/>
      <c r="H65" s="703"/>
      <c r="I65" s="703"/>
      <c r="J65" s="60"/>
      <c r="K65" s="33"/>
    </row>
    <row r="66" spans="2:11" ht="12.75" customHeight="1">
      <c r="B66" s="29"/>
      <c r="C66" s="58"/>
      <c r="D66" s="59">
        <v>9</v>
      </c>
      <c r="E66" s="59"/>
      <c r="F66" s="703"/>
      <c r="G66" s="703"/>
      <c r="H66" s="703"/>
      <c r="I66" s="703"/>
      <c r="J66" s="60"/>
      <c r="K66" s="33"/>
    </row>
    <row r="67" spans="2:11" ht="12.75" customHeight="1">
      <c r="B67" s="29"/>
      <c r="C67" s="58"/>
      <c r="D67" s="59">
        <v>10</v>
      </c>
      <c r="E67" s="59"/>
      <c r="F67" s="703"/>
      <c r="G67" s="703"/>
      <c r="H67" s="703"/>
      <c r="I67" s="703"/>
      <c r="J67" s="60"/>
      <c r="K67" s="33"/>
    </row>
    <row r="68" spans="2:11" ht="12.75" customHeight="1">
      <c r="B68" s="29"/>
      <c r="C68" s="58"/>
      <c r="D68" s="59">
        <v>11</v>
      </c>
      <c r="E68" s="59"/>
      <c r="F68" s="703"/>
      <c r="G68" s="703"/>
      <c r="H68" s="703"/>
      <c r="I68" s="703"/>
      <c r="J68" s="60"/>
      <c r="K68" s="33"/>
    </row>
    <row r="69" spans="2:11" ht="12.75" customHeight="1">
      <c r="B69" s="29"/>
      <c r="C69" s="58"/>
      <c r="D69" s="59">
        <v>12</v>
      </c>
      <c r="E69" s="59"/>
      <c r="F69" s="703"/>
      <c r="G69" s="703"/>
      <c r="H69" s="703"/>
      <c r="I69" s="703"/>
      <c r="J69" s="60"/>
      <c r="K69" s="33"/>
    </row>
    <row r="70" spans="2:11" ht="12.75" customHeight="1">
      <c r="B70" s="29"/>
      <c r="C70" s="58"/>
      <c r="D70" s="59">
        <v>13</v>
      </c>
      <c r="E70" s="59"/>
      <c r="F70" s="703"/>
      <c r="G70" s="703"/>
      <c r="H70" s="703"/>
      <c r="I70" s="703"/>
      <c r="J70" s="60"/>
      <c r="K70" s="33"/>
    </row>
    <row r="71" spans="2:11" ht="12.75" customHeight="1">
      <c r="B71" s="29"/>
      <c r="C71" s="58"/>
      <c r="D71" s="59">
        <v>14</v>
      </c>
      <c r="E71" s="59"/>
      <c r="F71" s="703"/>
      <c r="G71" s="703"/>
      <c r="H71" s="703"/>
      <c r="I71" s="703"/>
      <c r="J71" s="60"/>
      <c r="K71" s="33"/>
    </row>
    <row r="72" spans="2:11" ht="12.75" customHeight="1">
      <c r="B72" s="29"/>
      <c r="C72" s="58"/>
      <c r="D72" s="59">
        <v>15</v>
      </c>
      <c r="E72" s="59"/>
      <c r="F72" s="703"/>
      <c r="G72" s="703"/>
      <c r="H72" s="703"/>
      <c r="I72" s="703"/>
      <c r="J72" s="60"/>
      <c r="K72" s="33"/>
    </row>
    <row r="73" spans="2:11" ht="12.75" customHeight="1">
      <c r="B73" s="29"/>
      <c r="C73" s="58"/>
      <c r="D73" s="59">
        <v>16</v>
      </c>
      <c r="E73" s="59"/>
      <c r="F73" s="703"/>
      <c r="G73" s="703"/>
      <c r="H73" s="703"/>
      <c r="I73" s="703"/>
      <c r="J73" s="60"/>
      <c r="K73" s="33"/>
    </row>
    <row r="74" spans="2:11" ht="12.75" customHeight="1">
      <c r="B74" s="29"/>
      <c r="C74" s="58"/>
      <c r="D74" s="59" t="s">
        <v>30</v>
      </c>
      <c r="E74" s="59"/>
      <c r="F74" s="703"/>
      <c r="G74" s="703"/>
      <c r="H74" s="703"/>
      <c r="I74" s="703"/>
      <c r="J74" s="60"/>
      <c r="K74" s="33"/>
    </row>
    <row r="75" spans="2:11" ht="12.75" customHeight="1">
      <c r="B75" s="29"/>
      <c r="C75" s="58"/>
      <c r="D75" s="59" t="s">
        <v>31</v>
      </c>
      <c r="E75" s="59"/>
      <c r="F75" s="703"/>
      <c r="G75" s="703"/>
      <c r="H75" s="703"/>
      <c r="I75" s="703"/>
      <c r="J75" s="60"/>
      <c r="K75" s="33"/>
    </row>
    <row r="76" spans="2:11" ht="12.75" customHeight="1">
      <c r="B76" s="29"/>
      <c r="C76" s="58"/>
      <c r="D76" s="59"/>
      <c r="E76" s="59"/>
      <c r="F76" s="694"/>
      <c r="G76" s="694"/>
      <c r="H76" s="694"/>
      <c r="I76" s="694"/>
      <c r="J76" s="60"/>
      <c r="K76" s="33"/>
    </row>
    <row r="77" spans="2:11" ht="12.75" customHeight="1">
      <c r="B77" s="29"/>
      <c r="C77" s="58"/>
      <c r="D77" s="59" t="s">
        <v>5</v>
      </c>
      <c r="E77" s="59"/>
      <c r="F77" s="698"/>
      <c r="G77" s="698"/>
      <c r="H77" s="698"/>
      <c r="I77" s="698"/>
      <c r="J77" s="60"/>
      <c r="K77" s="33"/>
    </row>
    <row r="78" spans="2:11" ht="12.75" customHeight="1">
      <c r="B78" s="29"/>
      <c r="C78" s="58"/>
      <c r="D78" s="59" t="s">
        <v>224</v>
      </c>
      <c r="E78" s="59"/>
      <c r="F78" s="698"/>
      <c r="G78" s="698"/>
      <c r="H78" s="698"/>
      <c r="I78" s="698"/>
      <c r="J78" s="60"/>
      <c r="K78" s="33"/>
    </row>
    <row r="79" spans="2:11" ht="12.75" customHeight="1">
      <c r="B79" s="29"/>
      <c r="C79" s="58"/>
      <c r="D79" s="59" t="s">
        <v>40</v>
      </c>
      <c r="E79" s="59"/>
      <c r="F79" s="698"/>
      <c r="G79" s="698"/>
      <c r="H79" s="698"/>
      <c r="I79" s="698"/>
      <c r="J79" s="60"/>
      <c r="K79" s="33"/>
    </row>
    <row r="80" spans="2:11" ht="12.75" customHeight="1">
      <c r="B80" s="29"/>
      <c r="C80" s="58"/>
      <c r="D80" s="59" t="s">
        <v>41</v>
      </c>
      <c r="E80" s="59"/>
      <c r="F80" s="698"/>
      <c r="G80" s="698"/>
      <c r="H80" s="698"/>
      <c r="I80" s="698"/>
      <c r="J80" s="60"/>
      <c r="K80" s="33"/>
    </row>
    <row r="81" spans="2:11" ht="12.75" customHeight="1">
      <c r="B81" s="29"/>
      <c r="C81" s="58"/>
      <c r="D81" s="59" t="s">
        <v>42</v>
      </c>
      <c r="E81" s="59"/>
      <c r="F81" s="698"/>
      <c r="G81" s="698"/>
      <c r="H81" s="698"/>
      <c r="I81" s="698"/>
      <c r="J81" s="60"/>
      <c r="K81" s="33"/>
    </row>
    <row r="82" spans="2:11" ht="12.75" customHeight="1">
      <c r="B82" s="29"/>
      <c r="C82" s="58"/>
      <c r="D82" s="59" t="s">
        <v>43</v>
      </c>
      <c r="E82" s="59"/>
      <c r="F82" s="698"/>
      <c r="G82" s="698"/>
      <c r="H82" s="698"/>
      <c r="I82" s="698"/>
      <c r="J82" s="60"/>
      <c r="K82" s="33"/>
    </row>
    <row r="83" spans="2:11" ht="12.75" customHeight="1">
      <c r="B83" s="29"/>
      <c r="C83" s="58"/>
      <c r="D83" s="59" t="s">
        <v>44</v>
      </c>
      <c r="E83" s="59"/>
      <c r="F83" s="698"/>
      <c r="G83" s="698"/>
      <c r="H83" s="698"/>
      <c r="I83" s="698"/>
      <c r="J83" s="60"/>
      <c r="K83" s="33"/>
    </row>
    <row r="84" spans="2:11" ht="12.75" customHeight="1">
      <c r="B84" s="29"/>
      <c r="C84" s="58"/>
      <c r="D84" s="59" t="s">
        <v>45</v>
      </c>
      <c r="E84" s="59"/>
      <c r="F84" s="698"/>
      <c r="G84" s="698"/>
      <c r="H84" s="698"/>
      <c r="I84" s="698"/>
      <c r="J84" s="60"/>
      <c r="K84" s="33"/>
    </row>
    <row r="85" spans="2:11" ht="12.75" customHeight="1">
      <c r="B85" s="29"/>
      <c r="C85" s="58"/>
      <c r="D85" s="59" t="s">
        <v>37</v>
      </c>
      <c r="E85" s="59"/>
      <c r="F85" s="698"/>
      <c r="G85" s="698"/>
      <c r="H85" s="698"/>
      <c r="I85" s="698"/>
      <c r="J85" s="60"/>
      <c r="K85" s="33"/>
    </row>
    <row r="86" spans="2:11" ht="12.75" customHeight="1">
      <c r="B86" s="29"/>
      <c r="C86" s="58"/>
      <c r="D86" s="59" t="s">
        <v>46</v>
      </c>
      <c r="E86" s="59"/>
      <c r="F86" s="698"/>
      <c r="G86" s="698"/>
      <c r="H86" s="698"/>
      <c r="I86" s="698"/>
      <c r="J86" s="60"/>
      <c r="K86" s="33"/>
    </row>
    <row r="87" spans="2:11" ht="12.75" customHeight="1">
      <c r="B87" s="29"/>
      <c r="C87" s="58"/>
      <c r="D87" s="59" t="s">
        <v>47</v>
      </c>
      <c r="E87" s="59"/>
      <c r="F87" s="698"/>
      <c r="G87" s="698"/>
      <c r="H87" s="698"/>
      <c r="I87" s="698"/>
      <c r="J87" s="60"/>
      <c r="K87" s="33"/>
    </row>
    <row r="88" spans="2:11" ht="12.75" customHeight="1">
      <c r="B88" s="29"/>
      <c r="C88" s="58"/>
      <c r="D88" s="59" t="s">
        <v>48</v>
      </c>
      <c r="E88" s="59"/>
      <c r="F88" s="698"/>
      <c r="G88" s="698"/>
      <c r="H88" s="698"/>
      <c r="I88" s="698"/>
      <c r="J88" s="60"/>
      <c r="K88" s="33"/>
    </row>
    <row r="89" spans="2:11" ht="12.75" customHeight="1">
      <c r="B89" s="29"/>
      <c r="C89" s="58"/>
      <c r="D89" s="61" t="s">
        <v>107</v>
      </c>
      <c r="E89" s="59"/>
      <c r="F89" s="698"/>
      <c r="G89" s="698"/>
      <c r="H89" s="698"/>
      <c r="I89" s="698"/>
      <c r="J89" s="60"/>
      <c r="K89" s="33"/>
    </row>
    <row r="90" spans="2:11" ht="12.75" customHeight="1">
      <c r="B90" s="29"/>
      <c r="C90" s="58"/>
      <c r="D90" s="409" t="s">
        <v>367</v>
      </c>
      <c r="E90" s="59"/>
      <c r="F90" s="698"/>
      <c r="G90" s="698"/>
      <c r="H90" s="698"/>
      <c r="I90" s="698"/>
      <c r="J90" s="60"/>
      <c r="K90" s="33"/>
    </row>
    <row r="91" spans="2:11" ht="12.75" customHeight="1">
      <c r="B91" s="29"/>
      <c r="C91" s="58"/>
      <c r="D91" s="59"/>
      <c r="E91" s="59"/>
      <c r="F91" s="694"/>
      <c r="G91" s="694"/>
      <c r="H91" s="694"/>
      <c r="I91" s="694"/>
      <c r="J91" s="60"/>
      <c r="K91" s="33"/>
    </row>
    <row r="92" spans="2:11" ht="12.75" customHeight="1">
      <c r="B92" s="29"/>
      <c r="C92" s="58"/>
      <c r="D92" s="59" t="s">
        <v>6</v>
      </c>
      <c r="E92" s="59"/>
      <c r="F92" s="701"/>
      <c r="G92" s="701"/>
      <c r="H92" s="701"/>
      <c r="I92" s="701"/>
      <c r="J92" s="60"/>
      <c r="K92" s="33"/>
    </row>
    <row r="93" spans="2:11" ht="12.75" customHeight="1">
      <c r="B93" s="29"/>
      <c r="C93" s="58"/>
      <c r="D93" s="59" t="s">
        <v>32</v>
      </c>
      <c r="E93" s="59"/>
      <c r="F93" s="701"/>
      <c r="G93" s="701"/>
      <c r="H93" s="701"/>
      <c r="I93" s="701"/>
      <c r="J93" s="65"/>
      <c r="K93" s="33"/>
    </row>
    <row r="94" spans="2:11" ht="12.75" customHeight="1">
      <c r="B94" s="29"/>
      <c r="C94" s="58"/>
      <c r="D94" s="59" t="s">
        <v>193</v>
      </c>
      <c r="E94" s="59"/>
      <c r="F94" s="701"/>
      <c r="G94" s="701"/>
      <c r="H94" s="701"/>
      <c r="I94" s="701"/>
      <c r="J94" s="65"/>
      <c r="K94" s="33"/>
    </row>
    <row r="95" spans="2:11" ht="12.75" customHeight="1">
      <c r="B95" s="29"/>
      <c r="C95" s="58"/>
      <c r="D95" s="59" t="s">
        <v>187</v>
      </c>
      <c r="E95" s="59"/>
      <c r="F95" s="701"/>
      <c r="G95" s="701"/>
      <c r="H95" s="701"/>
      <c r="I95" s="701"/>
      <c r="J95" s="65"/>
      <c r="K95" s="33"/>
    </row>
    <row r="96" spans="2:11" ht="12.75" customHeight="1">
      <c r="B96" s="29"/>
      <c r="C96" s="58"/>
      <c r="D96" s="61" t="s">
        <v>33</v>
      </c>
      <c r="E96" s="61"/>
      <c r="F96" s="701"/>
      <c r="G96" s="701"/>
      <c r="H96" s="701"/>
      <c r="I96" s="701"/>
      <c r="J96" s="65"/>
      <c r="K96" s="33"/>
    </row>
    <row r="97" spans="2:11" ht="12.75" customHeight="1">
      <c r="B97" s="29"/>
      <c r="C97" s="58"/>
      <c r="D97" s="61" t="s">
        <v>166</v>
      </c>
      <c r="E97" s="61"/>
      <c r="F97" s="701"/>
      <c r="G97" s="701"/>
      <c r="H97" s="701"/>
      <c r="I97" s="701"/>
      <c r="J97" s="65"/>
      <c r="K97" s="33"/>
    </row>
    <row r="98" spans="2:11" ht="12.75" customHeight="1">
      <c r="B98" s="29"/>
      <c r="C98" s="58"/>
      <c r="D98" s="61" t="s">
        <v>59</v>
      </c>
      <c r="E98" s="61"/>
      <c r="F98" s="701"/>
      <c r="G98" s="701"/>
      <c r="H98" s="701"/>
      <c r="I98" s="701"/>
      <c r="J98" s="65"/>
      <c r="K98" s="33"/>
    </row>
    <row r="99" spans="2:11" ht="12.75" customHeight="1">
      <c r="B99" s="29"/>
      <c r="C99" s="58"/>
      <c r="D99" s="61" t="s">
        <v>34</v>
      </c>
      <c r="E99" s="61"/>
      <c r="F99" s="698"/>
      <c r="G99" s="698"/>
      <c r="H99" s="698"/>
      <c r="I99" s="698"/>
      <c r="J99" s="65"/>
      <c r="K99" s="33"/>
    </row>
    <row r="100" spans="2:11" ht="12.75" customHeight="1">
      <c r="B100" s="29"/>
      <c r="C100" s="58"/>
      <c r="D100" s="61" t="s">
        <v>35</v>
      </c>
      <c r="E100" s="61"/>
      <c r="F100" s="698"/>
      <c r="G100" s="698"/>
      <c r="H100" s="698"/>
      <c r="I100" s="698"/>
      <c r="J100" s="65"/>
      <c r="K100" s="33"/>
    </row>
    <row r="101" spans="2:11" ht="12.75" customHeight="1">
      <c r="B101" s="29"/>
      <c r="C101" s="58"/>
      <c r="D101" s="61" t="s">
        <v>36</v>
      </c>
      <c r="E101" s="61"/>
      <c r="F101" s="698"/>
      <c r="G101" s="698"/>
      <c r="H101" s="698"/>
      <c r="I101" s="698"/>
      <c r="J101" s="65"/>
      <c r="K101" s="33"/>
    </row>
    <row r="102" spans="2:11" ht="12.75" customHeight="1">
      <c r="B102" s="29"/>
      <c r="C102" s="58"/>
      <c r="D102" s="59" t="s">
        <v>38</v>
      </c>
      <c r="E102" s="59"/>
      <c r="F102" s="701"/>
      <c r="G102" s="701"/>
      <c r="H102" s="701"/>
      <c r="I102" s="701"/>
      <c r="J102" s="65"/>
      <c r="K102" s="33"/>
    </row>
    <row r="103" spans="2:11" ht="12.75" customHeight="1">
      <c r="B103" s="29"/>
      <c r="C103" s="58"/>
      <c r="D103" s="59" t="s">
        <v>39</v>
      </c>
      <c r="E103" s="59"/>
      <c r="F103" s="701"/>
      <c r="G103" s="701"/>
      <c r="H103" s="701"/>
      <c r="I103" s="701"/>
      <c r="J103" s="65"/>
      <c r="K103" s="33"/>
    </row>
    <row r="104" spans="2:11" ht="12.75" customHeight="1">
      <c r="B104" s="29"/>
      <c r="C104" s="58"/>
      <c r="D104" s="59"/>
      <c r="E104" s="59"/>
      <c r="F104" s="698"/>
      <c r="G104" s="698"/>
      <c r="H104" s="698"/>
      <c r="I104" s="698"/>
      <c r="J104" s="66"/>
      <c r="K104" s="33"/>
    </row>
    <row r="105" spans="2:11" ht="12.75" customHeight="1">
      <c r="B105" s="29"/>
      <c r="C105" s="58"/>
      <c r="D105" s="59" t="s">
        <v>52</v>
      </c>
      <c r="E105" s="59"/>
      <c r="F105" s="698"/>
      <c r="G105" s="698"/>
      <c r="H105" s="698"/>
      <c r="I105" s="698"/>
      <c r="J105" s="60"/>
      <c r="K105" s="33"/>
    </row>
    <row r="106" spans="2:11" ht="12.75" customHeight="1">
      <c r="B106" s="29"/>
      <c r="C106" s="58"/>
      <c r="D106" s="59" t="s">
        <v>53</v>
      </c>
      <c r="E106" s="59"/>
      <c r="F106" s="698"/>
      <c r="G106" s="698"/>
      <c r="H106" s="698"/>
      <c r="I106" s="698"/>
      <c r="J106" s="60"/>
      <c r="K106" s="33"/>
    </row>
    <row r="107" spans="2:11" ht="12.75" customHeight="1">
      <c r="B107" s="29"/>
      <c r="C107" s="58"/>
      <c r="D107" s="59"/>
      <c r="E107" s="59"/>
      <c r="F107" s="698"/>
      <c r="G107" s="698"/>
      <c r="H107" s="698"/>
      <c r="I107" s="698"/>
      <c r="J107" s="60"/>
      <c r="K107" s="33"/>
    </row>
    <row r="108" spans="2:11" ht="12.75" customHeight="1">
      <c r="B108" s="29"/>
      <c r="C108" s="58"/>
      <c r="D108" s="59" t="s">
        <v>50</v>
      </c>
      <c r="E108" s="59"/>
      <c r="F108" s="698"/>
      <c r="G108" s="698"/>
      <c r="H108" s="698"/>
      <c r="I108" s="698"/>
      <c r="J108" s="66"/>
      <c r="K108" s="33"/>
    </row>
    <row r="109" spans="2:11" ht="12.75" customHeight="1">
      <c r="B109" s="29"/>
      <c r="C109" s="58"/>
      <c r="D109" s="59" t="s">
        <v>200</v>
      </c>
      <c r="E109" s="59"/>
      <c r="F109" s="698"/>
      <c r="G109" s="698"/>
      <c r="H109" s="698"/>
      <c r="I109" s="698"/>
      <c r="J109" s="66"/>
      <c r="K109" s="33"/>
    </row>
    <row r="110" spans="2:11" ht="12.75" customHeight="1">
      <c r="B110" s="29"/>
      <c r="C110" s="58"/>
      <c r="D110" s="59" t="s">
        <v>51</v>
      </c>
      <c r="E110" s="59"/>
      <c r="F110" s="698"/>
      <c r="G110" s="698"/>
      <c r="H110" s="698"/>
      <c r="I110" s="698"/>
      <c r="J110" s="66"/>
      <c r="K110" s="33"/>
    </row>
    <row r="111" spans="2:11" ht="12.75" customHeight="1">
      <c r="B111" s="29"/>
      <c r="C111" s="58"/>
      <c r="D111" s="59"/>
      <c r="E111" s="59"/>
      <c r="F111" s="67"/>
      <c r="G111" s="67"/>
      <c r="H111" s="67"/>
      <c r="I111" s="67"/>
      <c r="J111" s="66"/>
      <c r="K111" s="33"/>
    </row>
    <row r="112" spans="2:11" ht="12.75" customHeight="1">
      <c r="B112" s="29"/>
      <c r="C112" s="28"/>
      <c r="D112" s="36"/>
      <c r="E112" s="36"/>
      <c r="F112" s="36"/>
      <c r="G112" s="28"/>
      <c r="H112" s="28"/>
      <c r="I112" s="28"/>
      <c r="J112" s="28"/>
      <c r="K112" s="33"/>
    </row>
    <row r="113" spans="2:11" ht="12.75" customHeight="1">
      <c r="B113" s="39"/>
      <c r="C113" s="40"/>
      <c r="D113" s="41"/>
      <c r="E113" s="41"/>
      <c r="F113" s="41"/>
      <c r="G113" s="40"/>
      <c r="H113" s="40"/>
      <c r="I113" s="40"/>
      <c r="J113" s="40"/>
      <c r="K113" s="42"/>
    </row>
  </sheetData>
  <phoneticPr fontId="0" type="noConversion"/>
  <pageMargins left="0.78740157480314965" right="0.78740157480314965" top="0.98425196850393704" bottom="0.98425196850393704" header="0.51181102362204722" footer="0.51181102362204722"/>
  <pageSetup paperSize="9" scale="50" orientation="portrait" r:id="rId1"/>
  <headerFooter alignWithMargins="0">
    <oddFooter>&amp;L&amp;D&amp;C&amp;F / &amp;A&amp;Rpagina &amp;P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3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B1:M53"/>
  <sheetViews>
    <sheetView showGridLines="0" zoomScale="85" zoomScaleNormal="85" zoomScaleSheetLayoutView="85" workbookViewId="0">
      <pane ySplit="9" topLeftCell="A10" activePane="bottomLeft" state="frozen"/>
      <selection activeCell="B2" sqref="B2"/>
      <selection pane="bottomLeft" activeCell="B2" sqref="B2"/>
    </sheetView>
  </sheetViews>
  <sheetFormatPr defaultColWidth="9.140625" defaultRowHeight="12.75"/>
  <cols>
    <col min="1" max="1" width="3.7109375" style="44" customWidth="1"/>
    <col min="2" max="3" width="2.7109375" style="44" customWidth="1"/>
    <col min="4" max="4" width="40.5703125" style="44" customWidth="1"/>
    <col min="5" max="5" width="2.7109375" style="44" customWidth="1"/>
    <col min="6" max="11" width="14.7109375" style="44" customWidth="1"/>
    <col min="12" max="13" width="2.7109375" style="44" customWidth="1"/>
    <col min="14" max="16384" width="9.140625" style="44"/>
  </cols>
  <sheetData>
    <row r="1" spans="2:13" ht="12.75" customHeight="1"/>
    <row r="2" spans="2:13">
      <c r="B2" s="310"/>
      <c r="C2" s="311"/>
      <c r="D2" s="311"/>
      <c r="E2" s="311"/>
      <c r="F2" s="311"/>
      <c r="G2" s="311"/>
      <c r="H2" s="311"/>
      <c r="I2" s="311"/>
      <c r="J2" s="311"/>
      <c r="K2" s="311"/>
      <c r="L2" s="311"/>
      <c r="M2" s="313"/>
    </row>
    <row r="3" spans="2:13">
      <c r="B3" s="112"/>
      <c r="C3" s="113"/>
      <c r="D3" s="113"/>
      <c r="E3" s="113"/>
      <c r="F3" s="113"/>
      <c r="G3" s="113"/>
      <c r="H3" s="113"/>
      <c r="I3" s="113"/>
      <c r="J3" s="113"/>
      <c r="K3" s="113"/>
      <c r="L3" s="113"/>
      <c r="M3" s="117"/>
    </row>
    <row r="4" spans="2:13" ht="18.75">
      <c r="B4" s="395"/>
      <c r="C4" s="95" t="s">
        <v>199</v>
      </c>
      <c r="D4" s="95"/>
      <c r="E4" s="121"/>
      <c r="F4" s="121"/>
      <c r="G4" s="121"/>
      <c r="H4" s="121"/>
      <c r="I4" s="121"/>
      <c r="J4" s="121"/>
      <c r="K4" s="121"/>
      <c r="L4" s="121"/>
      <c r="M4" s="126"/>
    </row>
    <row r="5" spans="2:13" ht="18.75">
      <c r="B5" s="384"/>
      <c r="C5" s="167"/>
      <c r="D5" s="316"/>
      <c r="E5" s="316"/>
      <c r="F5" s="316"/>
      <c r="G5" s="316"/>
      <c r="H5" s="316"/>
      <c r="I5" s="316"/>
      <c r="J5" s="316"/>
      <c r="K5" s="316"/>
      <c r="L5" s="316"/>
      <c r="M5" s="327"/>
    </row>
    <row r="6" spans="2:13">
      <c r="B6" s="384"/>
      <c r="C6" s="316"/>
      <c r="D6" s="316"/>
      <c r="E6" s="316"/>
      <c r="F6" s="434"/>
      <c r="G6" s="434"/>
      <c r="H6" s="434"/>
      <c r="I6" s="434"/>
      <c r="J6" s="435"/>
      <c r="K6" s="435"/>
      <c r="L6" s="316"/>
      <c r="M6" s="327"/>
    </row>
    <row r="7" spans="2:13">
      <c r="B7" s="384"/>
      <c r="C7" s="316"/>
      <c r="D7" s="316"/>
      <c r="E7" s="316"/>
      <c r="F7" s="434"/>
      <c r="G7" s="434"/>
      <c r="H7" s="434"/>
      <c r="I7" s="434"/>
      <c r="J7" s="435"/>
      <c r="K7" s="435"/>
      <c r="L7" s="316"/>
      <c r="M7" s="327"/>
    </row>
    <row r="8" spans="2:13" s="49" customFormat="1">
      <c r="B8" s="120"/>
      <c r="C8" s="121"/>
      <c r="D8" s="401"/>
      <c r="E8" s="359"/>
      <c r="F8" s="75">
        <f>tab!C2</f>
        <v>2012</v>
      </c>
      <c r="G8" s="75">
        <f>tab!D2</f>
        <v>2013</v>
      </c>
      <c r="H8" s="75">
        <f>tab!E2</f>
        <v>2014</v>
      </c>
      <c r="I8" s="75">
        <f>'begr(bk)'!I8</f>
        <v>2015</v>
      </c>
      <c r="J8" s="75">
        <f>'begr(bk)'!J8</f>
        <v>2016</v>
      </c>
      <c r="K8" s="75">
        <f>'begr(bk)'!K8</f>
        <v>2017</v>
      </c>
      <c r="L8" s="436"/>
      <c r="M8" s="437"/>
    </row>
    <row r="9" spans="2:13">
      <c r="B9" s="112"/>
      <c r="C9" s="113"/>
      <c r="D9" s="113"/>
      <c r="E9" s="319"/>
      <c r="F9" s="113"/>
      <c r="G9" s="113"/>
      <c r="H9" s="113"/>
      <c r="I9" s="113"/>
      <c r="J9" s="113"/>
      <c r="K9" s="113"/>
      <c r="L9" s="438"/>
      <c r="M9" s="439"/>
    </row>
    <row r="10" spans="2:13">
      <c r="B10" s="112"/>
      <c r="C10" s="137"/>
      <c r="D10" s="330"/>
      <c r="E10" s="440"/>
      <c r="F10" s="330"/>
      <c r="G10" s="330"/>
      <c r="H10" s="330"/>
      <c r="I10" s="330"/>
      <c r="J10" s="330"/>
      <c r="K10" s="330"/>
      <c r="L10" s="441"/>
      <c r="M10" s="439"/>
    </row>
    <row r="11" spans="2:13">
      <c r="B11" s="120"/>
      <c r="C11" s="442"/>
      <c r="D11" s="308" t="s">
        <v>314</v>
      </c>
      <c r="E11" s="443"/>
      <c r="F11" s="444"/>
      <c r="G11" s="444"/>
      <c r="H11" s="444"/>
      <c r="I11" s="444"/>
      <c r="J11" s="444"/>
      <c r="K11" s="444"/>
      <c r="L11" s="445"/>
      <c r="M11" s="437"/>
    </row>
    <row r="12" spans="2:13">
      <c r="B12" s="112"/>
      <c r="C12" s="144"/>
      <c r="D12" s="409"/>
      <c r="E12" s="446"/>
      <c r="F12" s="409"/>
      <c r="G12" s="409"/>
      <c r="H12" s="409"/>
      <c r="I12" s="409"/>
      <c r="J12" s="409"/>
      <c r="K12" s="409"/>
      <c r="L12" s="447"/>
      <c r="M12" s="439"/>
    </row>
    <row r="13" spans="2:13">
      <c r="B13" s="448"/>
      <c r="C13" s="449"/>
      <c r="D13" s="450" t="s">
        <v>196</v>
      </c>
      <c r="E13" s="409"/>
      <c r="F13" s="409"/>
      <c r="G13" s="409"/>
      <c r="H13" s="409"/>
      <c r="I13" s="409"/>
      <c r="J13" s="409"/>
      <c r="K13" s="409"/>
      <c r="L13" s="149"/>
      <c r="M13" s="117"/>
    </row>
    <row r="14" spans="2:13">
      <c r="B14" s="112"/>
      <c r="C14" s="144"/>
      <c r="D14" s="150" t="s">
        <v>315</v>
      </c>
      <c r="E14" s="409"/>
      <c r="F14" s="339">
        <v>0</v>
      </c>
      <c r="G14" s="339">
        <v>0</v>
      </c>
      <c r="H14" s="451">
        <f>'begr(bk)'!H27+'1'!F92+'2'!F92+'3'!F92+'4'!F92+'5'!F92+'6'!F92+'7'!F92+'8'!F92+'9'!F92+'10'!F92+'11'!F92+'12'!F92+'13'!F92+'14'!F92+'15'!F92+'16'!F92+'17'!F92+'18'!F92+'19'!F92+'20'!F92+'21'!F92+'22'!F92+'23'!F92+'24'!F92+'25'!F92+'26'!F92+'27'!F92+'28'!F92+'29'!F92+'30'!F92+'31'!F92+'32'!F92+'33'!F92+'34'!F92+'35'!F92+'36'!F92+'37'!F92+'38'!F92+'39'!F92+'40'!F92+'41'!F92+'42'!F92+'43'!F92+'44'!F92+'45'!F92+'46'!F92+'47'!F92+'48'!F92+'49'!F92+'50'!F92</f>
        <v>0</v>
      </c>
      <c r="I14" s="451">
        <f>'begr(bk)'!I27+'1'!G92+'2'!G92+'3'!G92+'4'!G92+'5'!G92+'6'!G92+'7'!G92+'8'!G92+'9'!G92+'10'!G92+'11'!G92+'12'!G92+'13'!G92+'14'!G92+'15'!G92+'16'!G92+'17'!G92+'18'!G92+'19'!G92+'20'!G92+'21'!G92+'22'!G92+'23'!G92+'24'!G92+'25'!G92+'26'!G92+'27'!G92+'28'!G92+'29'!G92+'30'!G92+'31'!G92+'32'!G92+'33'!G92+'34'!G92+'35'!G92+'36'!G92+'37'!G92+'38'!G92+'39'!G92+'40'!G92+'41'!G92+'42'!G92+'43'!G92+'44'!G92+'45'!G92+'46'!G92+'47'!G92+'48'!G92+'49'!G92+'50'!G92</f>
        <v>0</v>
      </c>
      <c r="J14" s="451">
        <f>'begr(bk)'!J27+'1'!H92+'2'!H92+'3'!H92+'4'!H92+'5'!H92+'6'!H92+'7'!H92+'8'!H92+'9'!H92+'10'!H92+'11'!H92+'12'!H92+'13'!H92+'14'!H92+'15'!H92+'16'!H92+'17'!H92+'18'!H92+'19'!H92+'20'!H92+'21'!H92+'22'!H92+'23'!H92+'24'!H92+'25'!H92+'26'!H92+'27'!H92+'28'!H92+'29'!H92+'30'!H92+'31'!H92+'32'!H92+'33'!H92+'34'!H92+'35'!H92+'36'!H92+'37'!H92+'38'!H92+'39'!H92+'40'!H92+'41'!H92+'42'!H92+'43'!H92+'44'!H92+'45'!H92+'46'!H92+'47'!H92+'48'!H92+'49'!H92+'50'!H92</f>
        <v>0</v>
      </c>
      <c r="K14" s="451">
        <f>'begr(bk)'!K27+'1'!I92+'2'!I92+'3'!I92+'4'!I92+'5'!I92+'6'!I92+'7'!I92+'8'!I92+'9'!I92+'10'!I92+'11'!I92+'12'!I92+'13'!I92+'14'!I92+'15'!I92+'16'!I92+'17'!I92+'18'!I92+'19'!I92+'20'!I92+'21'!I92+'22'!I92+'23'!I92+'24'!I92+'25'!I92+'26'!I92+'27'!I92+'28'!I92+'29'!I92+'30'!I92+'31'!I92+'32'!I92+'33'!I92+'34'!I92+'35'!I92+'36'!I92+'37'!I92+'38'!I92+'39'!I92+'40'!I92+'41'!I92+'42'!I92+'43'!I92+'44'!I92+'45'!I92+'46'!I92+'47'!I92+'48'!I92+'49'!I92+'50'!I92</f>
        <v>0</v>
      </c>
      <c r="L14" s="149"/>
      <c r="M14" s="117"/>
    </row>
    <row r="15" spans="2:13">
      <c r="B15" s="112"/>
      <c r="C15" s="144"/>
      <c r="D15" s="150" t="s">
        <v>316</v>
      </c>
      <c r="E15" s="409"/>
      <c r="F15" s="339">
        <v>0</v>
      </c>
      <c r="G15" s="339">
        <v>0</v>
      </c>
      <c r="H15" s="452">
        <f>'begr(bk)'!H39+'1'!F93+'2'!F93+'3'!F93+'4'!F93+'5'!F93+'6'!F93+'7'!F93+'8'!F93+'9'!F93+'10'!F93+'11'!F93+'12'!F93+'13'!F93+'14'!F93+'15'!F93+'16'!F93+'17'!F93+'18'!F93+'19'!F93+'20'!F93+'21'!F93+'22'!F93+'23'!F93+'24'!F93+'25'!F93+'26'!F93+'27'!F93+'28'!F93+'29'!F93+'30'!F93+'31'!F93+'32'!F93+'33'!F93+'34'!F93+'35'!F93+'36'!F93+'37'!F93+'38'!F93+'39'!F93+'40'!F93+'41'!F93+'42'!F93+'43'!F93+'44'!F93+'45'!F93+'46'!F93+'47'!F93+'48'!F93+'49'!F93+'50'!F93</f>
        <v>0</v>
      </c>
      <c r="I15" s="452">
        <f>'begr(bk)'!I39+'1'!G93+'2'!G93+'3'!G93+'4'!G93+'5'!G93+'6'!G93+'7'!G93+'8'!G93+'9'!G93+'10'!G93+'11'!G93+'12'!G93+'13'!G93+'14'!G93+'15'!G93+'16'!G93+'17'!G93+'18'!G93+'19'!G93+'20'!G93+'21'!G93+'22'!G93+'23'!G93+'24'!G93+'25'!G93+'26'!G93+'27'!G93+'28'!G93+'29'!G93+'30'!G93+'31'!G93+'32'!G93+'33'!G93+'34'!G93+'35'!G93+'36'!G93+'37'!G93+'38'!G93+'39'!G93+'40'!G93+'41'!G93+'42'!G93+'43'!G93+'44'!G93+'45'!G93+'46'!G93+'47'!G93+'48'!G93+'49'!G93+'50'!G93</f>
        <v>0</v>
      </c>
      <c r="J15" s="452">
        <f>'begr(bk)'!J39+'1'!H93+'2'!H93+'3'!H93+'4'!H93+'5'!H93+'6'!H93+'7'!H93+'8'!H93+'9'!H93+'10'!H93+'11'!H93+'12'!H93+'13'!H93+'14'!H93+'15'!H93+'16'!H93+'17'!H93+'18'!H93+'19'!H93+'20'!H93+'21'!H93+'22'!H93+'23'!H93+'24'!H93+'25'!H93+'26'!H93+'27'!H93+'28'!H93+'29'!H93+'30'!H93+'31'!H93+'32'!H93+'33'!H93+'34'!H93+'35'!H93+'36'!H93+'37'!H93+'38'!H93+'39'!H93+'40'!H93+'41'!H93+'42'!H93+'43'!H93+'44'!H93+'45'!H93+'46'!H93+'47'!H93+'48'!H93+'49'!H93+'50'!H93</f>
        <v>0</v>
      </c>
      <c r="K15" s="452">
        <f>'begr(bk)'!K39+'1'!I93+'2'!I93+'3'!I93+'4'!I93+'5'!I93+'6'!I93+'7'!I93+'8'!I93+'9'!I93+'10'!I93+'11'!I93+'12'!I93+'13'!I93+'14'!I93+'15'!I93+'16'!I93+'17'!I93+'18'!I93+'19'!I93+'20'!I93+'21'!I93+'22'!I93+'23'!I93+'24'!I93+'25'!I93+'26'!I93+'27'!I93+'28'!I93+'29'!I93+'30'!I93+'31'!I93+'32'!I93+'33'!I93+'34'!I93+'35'!I93+'36'!I93+'37'!I93+'38'!I93+'39'!I93+'40'!I93+'41'!I93+'42'!I93+'43'!I93+'44'!I93+'45'!I93+'46'!I93+'47'!I93+'48'!I93+'49'!I93+'50'!I93</f>
        <v>0</v>
      </c>
      <c r="L15" s="149"/>
      <c r="M15" s="117"/>
    </row>
    <row r="16" spans="2:13">
      <c r="B16" s="112"/>
      <c r="C16" s="144"/>
      <c r="D16" s="150" t="s">
        <v>317</v>
      </c>
      <c r="E16" s="409"/>
      <c r="F16" s="339">
        <v>0</v>
      </c>
      <c r="G16" s="339">
        <v>0</v>
      </c>
      <c r="H16" s="452">
        <f>'begr(bk)'!H45+'1'!F94+'2'!F94+'3'!F94+'4'!F94+'5'!F94+'6'!F94+'7'!F94+'8'!F94+'9'!F94+'10'!F94+'11'!F94+'12'!F94+'13'!F94+'14'!F94+'15'!F94+'16'!F94+'17'!F94+'18'!F94+'19'!F94+'20'!F94+'21'!F94+'22'!F94+'23'!F94+'24'!F94+'25'!F94+'26'!F94+'27'!F94+'28'!F94+'29'!F94+'30'!F94+'31'!F94+'32'!F94+'33'!F94+'34'!F94+'35'!F94+'36'!F94+'37'!F94+'38'!F94+'39'!F94+'40'!F94+'41'!F94+'42'!F94+'43'!F94+'44'!F94+'45'!F94+'46'!F94+'47'!F94+'48'!F94+'49'!F94+'50'!F94</f>
        <v>0</v>
      </c>
      <c r="I16" s="452">
        <f>'begr(bk)'!I45+'1'!G94+'2'!G94+'3'!G94+'4'!G94+'5'!G94+'6'!G94+'7'!G94+'8'!G94+'9'!G94+'10'!G94+'11'!G94+'12'!G94+'13'!G94+'14'!G94+'15'!G94+'16'!G94+'17'!G94+'18'!G94+'19'!G94+'20'!G94+'21'!G94+'22'!G94+'23'!G94+'24'!G94+'25'!G94+'26'!G94+'27'!G94+'28'!G94+'29'!G94+'30'!G94+'31'!G94+'32'!G94+'33'!G94+'34'!G94+'35'!G94+'36'!G94+'37'!G94+'38'!G94+'39'!G94+'40'!G94+'41'!G94+'42'!G94+'43'!G94+'44'!G94+'45'!G94+'46'!G94+'47'!G94+'48'!G94+'49'!G94+'50'!G94</f>
        <v>0</v>
      </c>
      <c r="J16" s="452">
        <f>'begr(bk)'!J45+'1'!H94+'2'!H94+'3'!H94+'4'!H94+'5'!H94+'6'!H94+'7'!H94+'8'!H94+'9'!H94+'10'!H94+'11'!H94+'12'!H94+'13'!H94+'14'!H94+'15'!H94+'16'!H94+'17'!H94+'18'!H94+'19'!H94+'20'!H94+'21'!H94+'22'!H94+'23'!H94+'24'!H94+'25'!H94+'26'!H94+'27'!H94+'28'!H94+'29'!H94+'30'!H94+'31'!H94+'32'!H94+'33'!H94+'34'!H94+'35'!H94+'36'!H94+'37'!H94+'38'!H94+'39'!H94+'40'!H94+'41'!H94+'42'!H94+'43'!H94+'44'!H94+'45'!H94+'46'!H94+'47'!H94+'48'!H94+'49'!H94+'50'!H94</f>
        <v>0</v>
      </c>
      <c r="K16" s="452">
        <f>'begr(bk)'!K45+'1'!I94+'2'!I94+'3'!I94+'4'!I94+'5'!I94+'6'!I94+'7'!I94+'8'!I94+'9'!I94+'10'!I94+'11'!I94+'12'!I94+'13'!I94+'14'!I94+'15'!I94+'16'!I94+'17'!I94+'18'!I94+'19'!I94+'20'!I94+'21'!I94+'22'!I94+'23'!I94+'24'!I94+'25'!I94+'26'!I94+'27'!I94+'28'!I94+'29'!I94+'30'!I94+'31'!I94+'32'!I94+'33'!I94+'34'!I94+'35'!I94+'36'!I94+'37'!I94+'38'!I94+'39'!I94+'40'!I94+'41'!I94+'42'!I94+'43'!I94+'44'!I94+'45'!I94+'46'!I94+'47'!I94+'48'!I94+'49'!I94+'50'!I94</f>
        <v>0</v>
      </c>
      <c r="L16" s="149"/>
      <c r="M16" s="117"/>
    </row>
    <row r="17" spans="2:13">
      <c r="B17" s="112"/>
      <c r="C17" s="144"/>
      <c r="D17" s="150" t="s">
        <v>318</v>
      </c>
      <c r="E17" s="409"/>
      <c r="F17" s="339">
        <v>0</v>
      </c>
      <c r="G17" s="339">
        <v>0</v>
      </c>
      <c r="H17" s="452">
        <f>'begr(bk)'!H46+'1'!F95+'2'!F95+'3'!F95+'4'!F95+'5'!F95+'6'!F95+'7'!F95+'8'!F95+'9'!F95+'10'!F95+'11'!F95+'12'!F95+'13'!F95+'14'!F95+'15'!F95+'16'!F95+'17'!F95+'18'!F95+'19'!F95+'20'!F95+'21'!F95+'22'!F95+'23'!F95+'24'!F95+'25'!F95+'26'!F95+'27'!F95+'28'!F95+'29'!F95+'30'!F95+'31'!F95+'32'!F95+'33'!F95+'34'!F95+'35'!F95+'36'!F95+'37'!F95+'38'!F95+'39'!F95+'40'!F95+'41'!F95+'42'!F95+'43'!F95+'44'!F95+'45'!F95+'46'!F95+'47'!F95+'48'!F95+'49'!F95+'50'!F95</f>
        <v>0</v>
      </c>
      <c r="I17" s="452">
        <f>'begr(bk)'!I46+'1'!G95+'2'!G95+'3'!G95+'4'!G95+'5'!G95+'6'!G95+'7'!G95+'8'!G95+'9'!G95+'10'!G95+'11'!G95+'12'!G95+'13'!G95+'14'!G95+'15'!G95+'16'!G95+'17'!G95+'18'!G95+'19'!G95+'20'!G95+'21'!G95+'22'!G95+'23'!G95+'24'!G95+'25'!G95+'26'!G95+'27'!G95+'28'!G95+'29'!G95+'30'!G95+'31'!G95+'32'!G95+'33'!G95+'34'!G95+'35'!G95+'36'!G95+'37'!G95+'38'!G95+'39'!G95+'40'!G95+'41'!G95+'42'!G95+'43'!G95+'44'!G95+'45'!G95+'46'!G95+'47'!G95+'48'!G95+'49'!G95+'50'!G95</f>
        <v>0</v>
      </c>
      <c r="J17" s="452">
        <f>'begr(bk)'!J46+'1'!H95+'2'!H95+'3'!H95+'4'!H95+'5'!H95+'6'!H95+'7'!H95+'8'!H95+'9'!H95+'10'!H95+'11'!H95+'12'!H95+'13'!H95+'14'!H95+'15'!H95+'16'!H95+'17'!H95+'18'!H95+'19'!H95+'20'!H95+'21'!H95+'22'!H95+'23'!H95+'24'!H95+'25'!H95+'26'!H95+'27'!H95+'28'!H95+'29'!H95+'30'!H95+'31'!H95+'32'!H95+'33'!H95+'34'!H95+'35'!H95+'36'!H95+'37'!H95+'38'!H95+'39'!H95+'40'!H95+'41'!H95+'42'!H95+'43'!H95+'44'!H95+'45'!H95+'46'!H95+'47'!H95+'48'!H95+'49'!H95+'50'!H95</f>
        <v>0</v>
      </c>
      <c r="K17" s="452">
        <f>'begr(bk)'!K46+'1'!I95+'2'!I95+'3'!I95+'4'!I95+'5'!I95+'6'!I95+'7'!I95+'8'!I95+'9'!I95+'10'!I95+'11'!I95+'12'!I95+'13'!I95+'14'!I95+'15'!I95+'16'!I95+'17'!I95+'18'!I95+'19'!I95+'20'!I95+'21'!I95+'22'!I95+'23'!I95+'24'!I95+'25'!I95+'26'!I95+'27'!I95+'28'!I95+'29'!I95+'30'!I95+'31'!I95+'32'!I95+'33'!I95+'34'!I95+'35'!I95+'36'!I95+'37'!I95+'38'!I95+'39'!I95+'40'!I95+'41'!I95+'42'!I95+'43'!I95+'44'!I95+'45'!I95+'46'!I95+'47'!I95+'48'!I95+'49'!I95+'50'!I95</f>
        <v>0</v>
      </c>
      <c r="L17" s="149"/>
      <c r="M17" s="117"/>
    </row>
    <row r="18" spans="2:13" ht="12" customHeight="1">
      <c r="B18" s="112"/>
      <c r="C18" s="144"/>
      <c r="D18" s="150" t="s">
        <v>319</v>
      </c>
      <c r="E18" s="409"/>
      <c r="F18" s="339">
        <v>0</v>
      </c>
      <c r="G18" s="339">
        <v>0</v>
      </c>
      <c r="H18" s="451">
        <f>'begr(bk)'!H54+'1'!F96+'2'!F96+'3'!F96+'4'!F96+'5'!F96+'6'!F96+'7'!F96+'8'!F96+'9'!F96+'10'!F96+'11'!F96+'12'!F96+'13'!F96+'14'!F96+'15'!F96+'16'!F96+'17'!F96+'18'!F96+'19'!F96+'20'!F96+'21'!F96+'22'!F96+'23'!F96+'24'!F96+'25'!F96+'26'!F96+'27'!F96+'28'!F96+'29'!F96+'30'!F96+'31'!F96+'32'!F96+'33'!F96+'34'!F96+'35'!F96+'36'!F96+'37'!F96+'38'!F96+'39'!F96+'40'!F96+'41'!F96+'42'!F96+'43'!F96+'44'!F96+'45'!F96+'46'!F96+'47'!F96+'48'!F96+'49'!F96+'50'!F96-'begr(bk)'!H45-'begr(bk)'!H46</f>
        <v>0</v>
      </c>
      <c r="I18" s="451">
        <f>'begr(bk)'!I54+'1'!G96+'2'!G96+'3'!G96+'4'!G96+'5'!G96+'6'!G96+'7'!G96+'8'!G96+'9'!G96+'10'!G96+'11'!G96+'12'!G96+'13'!G96+'14'!G96+'15'!G96+'16'!G96+'17'!G96+'18'!G96+'19'!G96+'20'!G96+'21'!G96+'22'!G96+'23'!G96+'24'!G96+'25'!G96+'26'!G96+'27'!G96+'28'!G96+'29'!G96+'30'!G96+'31'!G96+'32'!G96+'33'!G96+'34'!G96+'35'!G96+'36'!G96+'37'!G96+'38'!G96+'39'!G96+'40'!G96+'41'!G96+'42'!G96+'43'!G96+'44'!G96+'45'!G96+'46'!G96+'47'!G96+'48'!G96+'49'!G96+'50'!G96-'begr(bk)'!I45-'begr(bk)'!I46</f>
        <v>0</v>
      </c>
      <c r="J18" s="451">
        <f>'begr(bk)'!J54+'1'!H96+'2'!H96+'3'!H96+'4'!H96+'5'!H96+'6'!H96+'7'!H96+'8'!H96+'9'!H96+'10'!H96+'11'!H96+'12'!H96+'13'!H96+'14'!H96+'15'!H96+'16'!H96+'17'!H96+'18'!H96+'19'!H96+'20'!H96+'21'!H96+'22'!H96+'23'!H96+'24'!H96+'25'!H96+'26'!H96+'27'!H96+'28'!H96+'29'!H96+'30'!H96+'31'!H96+'32'!H96+'33'!H96+'34'!H96+'35'!H96+'36'!H96+'37'!H96+'38'!H96+'39'!H96+'40'!H96+'41'!H96+'42'!H96+'43'!H96+'44'!H96+'45'!H96+'46'!H96+'47'!H96+'48'!H96+'49'!H96+'50'!H96-'begr(bk)'!J45-'begr(bk)'!J46</f>
        <v>0</v>
      </c>
      <c r="K18" s="451">
        <f>'begr(bk)'!K54+'1'!I96+'2'!I96+'3'!I96+'4'!I96+'5'!I96+'6'!I96+'7'!I96+'8'!I96+'9'!I96+'10'!I96+'11'!I96+'12'!I96+'13'!I96+'14'!I96+'15'!I96+'16'!I96+'17'!I96+'18'!I96+'19'!I96+'20'!I96+'21'!I96+'22'!I96+'23'!I96+'24'!I96+'25'!I96+'26'!I96+'27'!I96+'28'!I96+'29'!I96+'30'!I96+'31'!I96+'32'!I96+'33'!I96+'34'!I96+'35'!I96+'36'!I96+'37'!I96+'38'!I96+'39'!I96+'40'!I96+'41'!I96+'42'!I96+'43'!I96+'44'!I96+'45'!I96+'46'!I96+'47'!I96+'48'!I96+'49'!I96+'50'!I96-'begr(bk)'!K45-'begr(bk)'!K46</f>
        <v>0</v>
      </c>
      <c r="L18" s="149"/>
      <c r="M18" s="117"/>
    </row>
    <row r="19" spans="2:13" s="47" customFormat="1" ht="12" customHeight="1">
      <c r="B19" s="112"/>
      <c r="C19" s="144"/>
      <c r="D19" s="414"/>
      <c r="E19" s="428"/>
      <c r="F19" s="453">
        <f t="shared" ref="F19:G19" si="0">SUM(F14:F18)</f>
        <v>0</v>
      </c>
      <c r="G19" s="453">
        <f t="shared" si="0"/>
        <v>0</v>
      </c>
      <c r="H19" s="453">
        <f>SUM(H14:H18)</f>
        <v>0</v>
      </c>
      <c r="I19" s="453">
        <f>SUM(I14:I18)</f>
        <v>0</v>
      </c>
      <c r="J19" s="453">
        <f>SUM(J14:J18)</f>
        <v>0</v>
      </c>
      <c r="K19" s="453">
        <f>SUM(K14:K18)</f>
        <v>0</v>
      </c>
      <c r="L19" s="149"/>
      <c r="M19" s="117"/>
    </row>
    <row r="20" spans="2:13" ht="12" customHeight="1">
      <c r="B20" s="448"/>
      <c r="C20" s="449"/>
      <c r="D20" s="450" t="s">
        <v>197</v>
      </c>
      <c r="E20" s="428"/>
      <c r="F20" s="454"/>
      <c r="G20" s="454"/>
      <c r="H20" s="454"/>
      <c r="I20" s="454"/>
      <c r="J20" s="454"/>
      <c r="K20" s="454"/>
      <c r="L20" s="149"/>
      <c r="M20" s="117"/>
    </row>
    <row r="21" spans="2:13" ht="12" hidden="1" customHeight="1">
      <c r="B21" s="112"/>
      <c r="C21" s="144"/>
      <c r="D21" s="672" t="s">
        <v>225</v>
      </c>
      <c r="E21" s="673"/>
      <c r="F21" s="674">
        <v>0</v>
      </c>
      <c r="G21" s="674">
        <v>0</v>
      </c>
      <c r="H21" s="674">
        <f>'begr(bk)'!H66+'1'!F97+'2'!F97+'3'!F97+'4'!F97+'5'!F97+'6'!F97+'7'!F97+'8'!F97+'9'!F97+'10'!F97+'11'!F97+'12'!F97+'13'!F97+'14'!F97+'15'!F97+'16'!F97+'17'!F97+'18'!F97+'19'!F97+'20'!F97+'21'!F97+'22'!F97+'23'!F97+'24'!F97+'25'!F97+'26'!F97+'27'!F97+'28'!F97+'29'!F97+'30'!F97+'31'!F97+'32'!F97+'33'!F97+'34'!F97+'35'!F97+'36'!F97+'37'!F97+'38'!F97+'39'!F97+'40'!F97+'41'!F97+'42'!F97+'43'!F97+'44'!F97+'45'!F97+'46'!F97+'47'!F97+'48'!F97+'49'!F97+'50'!F97</f>
        <v>0</v>
      </c>
      <c r="I21" s="674">
        <f>'begr(bk)'!I66+'1'!G97+'2'!G97+'3'!G97+'4'!G97+'5'!G97+'6'!G97+'7'!G97+'8'!G97+'9'!G97+'10'!G97+'11'!G97+'12'!G97+'13'!G97+'14'!G97+'15'!G97+'16'!G97+'17'!G97+'18'!G97+'19'!G97+'20'!G97+'21'!G97+'22'!G97+'23'!G97+'24'!G97+'25'!G97+'26'!G97+'27'!G97+'28'!G97+'29'!G97+'30'!G97+'31'!G97+'32'!G97+'33'!G97+'34'!G97+'35'!G97+'36'!G97+'37'!G97+'38'!G97+'39'!G97+'40'!G97+'41'!G97+'42'!G97+'43'!G97+'44'!G97+'45'!G97+'46'!G97+'47'!G97+'48'!G97+'49'!G97+'50'!G97</f>
        <v>0</v>
      </c>
      <c r="J21" s="674">
        <f>'begr(bk)'!J66+'1'!H97+'2'!H97+'3'!H97+'4'!H97+'5'!H97+'6'!H97+'7'!H97+'8'!H97+'9'!H97+'10'!H97+'11'!H97+'12'!H97+'13'!H97+'14'!H97+'15'!H97+'16'!H97+'17'!H97+'18'!H97+'19'!H97+'20'!H97+'21'!H97+'22'!H97+'23'!H97+'24'!H97+'25'!H97+'26'!H97+'27'!H97+'28'!H97+'29'!H97+'30'!H97+'31'!H97+'32'!H97+'33'!H97+'34'!H97+'35'!H97+'36'!H97+'37'!H97+'38'!H97+'39'!H97+'40'!H97+'41'!H97+'42'!H97+'43'!H97+'44'!H97+'45'!H97+'46'!H97+'47'!H97+'48'!H97+'49'!H97+'50'!H97</f>
        <v>0</v>
      </c>
      <c r="K21" s="674">
        <f>'begr(bk)'!K66+'1'!I97+'2'!I97+'3'!I97+'4'!I97+'5'!I97+'6'!I97+'7'!I97+'8'!I97+'9'!I97+'10'!I97+'11'!I97+'12'!I97+'13'!I97+'14'!I97+'15'!I97+'16'!I97+'17'!I97+'18'!I97+'19'!I97+'20'!I97+'21'!I97+'22'!I97+'23'!I97+'24'!I97+'25'!I97+'26'!I97+'27'!I97+'28'!I97+'29'!I97+'30'!I97+'31'!I97+'32'!I97+'33'!I97+'34'!I97+'35'!I97+'36'!I97+'37'!I97+'38'!I97+'39'!I97+'40'!I97+'41'!I97+'42'!I97+'43'!I97+'44'!I97+'45'!I97+'46'!I97+'47'!I97+'48'!I97+'49'!I97+'50'!I97</f>
        <v>0</v>
      </c>
      <c r="L21" s="149"/>
      <c r="M21" s="117"/>
    </row>
    <row r="22" spans="2:13" ht="12" hidden="1" customHeight="1">
      <c r="B22" s="112"/>
      <c r="C22" s="144"/>
      <c r="D22" s="675" t="s">
        <v>59</v>
      </c>
      <c r="E22" s="673"/>
      <c r="F22" s="674">
        <v>0</v>
      </c>
      <c r="G22" s="674">
        <v>0</v>
      </c>
      <c r="H22" s="674">
        <f>'begr(bk)'!H90+'1'!F98+'2'!F98+'3'!F98+'4'!F98+'5'!F98+'6'!F98+'7'!F98+'8'!F98+'9'!F98+'10'!F98+'11'!F98+'12'!F98+'13'!F98+'14'!F98+'15'!F98+'16'!F98+'17'!F98+'18'!F98+'19'!F98+'20'!F98+'21'!F98+'22'!F98+'23'!F98+'24'!F98+'25'!F98+'26'!F98+'27'!F98+'28'!F98+'29'!F98+'30'!F98+'31'!F98+'32'!F98+'33'!F98+'34'!F98+'35'!F98+'36'!F98+'37'!F98+'38'!F98+'39'!F98+'40'!F98+'41'!F98+'42'!F98+'43'!F98+'44'!F98+'45'!F98+'46'!F98+'47'!F98+'48'!F98+'49'!F98+'50'!F98</f>
        <v>0</v>
      </c>
      <c r="I22" s="674">
        <f>'begr(bk)'!I90+'1'!G98+'2'!G98+'3'!G98+'4'!G98+'5'!G98+'6'!G98+'7'!G98+'8'!G98+'9'!G98+'10'!G98+'11'!G98+'12'!G98+'13'!G98+'14'!G98+'15'!G98+'16'!G98+'17'!G98+'18'!G98+'19'!G98+'20'!G98+'21'!G98+'22'!G98+'23'!G98+'24'!G98+'25'!G98+'26'!G98+'27'!G98+'28'!G98+'29'!G98+'30'!G98+'31'!G98+'32'!G98+'33'!G98+'34'!G98+'35'!G98+'36'!G98+'37'!G98+'38'!G98+'39'!G98+'40'!G98+'41'!G98+'42'!G98+'43'!G98+'44'!G98+'45'!G98+'46'!G98+'47'!G98+'48'!G98+'49'!G98+'50'!G98</f>
        <v>0</v>
      </c>
      <c r="J22" s="674">
        <f>'begr(bk)'!J90+'1'!H98+'2'!H98+'3'!H98+'4'!H98+'5'!H98+'6'!H98+'7'!H98+'8'!H98+'9'!H98+'10'!H98+'11'!H98+'12'!H98+'13'!H98+'14'!H98+'15'!H98+'16'!H98+'17'!H98+'18'!H98+'19'!H98+'20'!H98+'21'!H98+'22'!H98+'23'!H98+'24'!H98+'25'!H98+'26'!H98+'27'!H98+'28'!H98+'29'!H98+'30'!H98+'31'!H98+'32'!H98+'33'!H98+'34'!H98+'35'!H98+'36'!H98+'37'!H98+'38'!H98+'39'!H98+'40'!H98+'41'!H98+'42'!H98+'43'!H98+'44'!H98+'45'!H98+'46'!H98+'47'!H98+'48'!H98+'49'!H98+'50'!H98</f>
        <v>0</v>
      </c>
      <c r="K22" s="674">
        <f>'begr(bk)'!K90+'1'!I98+'2'!I98+'3'!I98+'4'!I98+'5'!I98+'6'!I98+'7'!I98+'8'!I98+'9'!I98+'10'!I98+'11'!I98+'12'!I98+'13'!I98+'14'!I98+'15'!I98+'16'!I98+'17'!I98+'18'!I98+'19'!I98+'20'!I98+'21'!I98+'22'!I98+'23'!I98+'24'!I98+'25'!I98+'26'!I98+'27'!I98+'28'!I98+'29'!I98+'30'!I98+'31'!I98+'32'!I98+'33'!I98+'34'!I98+'35'!I98+'36'!I98+'37'!I98+'38'!I98+'39'!I98+'40'!I98+'41'!I98+'42'!I98+'43'!I98+'44'!I98+'45'!I98+'46'!I98+'47'!I98+'48'!I98+'49'!I98+'50'!I98</f>
        <v>0</v>
      </c>
      <c r="L22" s="149"/>
      <c r="M22" s="117"/>
    </row>
    <row r="23" spans="2:13" ht="12" customHeight="1">
      <c r="B23" s="112"/>
      <c r="C23" s="144"/>
      <c r="D23" s="456" t="s">
        <v>320</v>
      </c>
      <c r="E23" s="422"/>
      <c r="F23" s="339">
        <v>0</v>
      </c>
      <c r="G23" s="339">
        <v>0</v>
      </c>
      <c r="H23" s="452">
        <f>H21+H22</f>
        <v>0</v>
      </c>
      <c r="I23" s="452">
        <f>I21+I22</f>
        <v>0</v>
      </c>
      <c r="J23" s="452">
        <f>J21+J22</f>
        <v>0</v>
      </c>
      <c r="K23" s="452">
        <f>K21+K22</f>
        <v>0</v>
      </c>
      <c r="L23" s="149"/>
      <c r="M23" s="117"/>
    </row>
    <row r="24" spans="2:13" ht="12" customHeight="1">
      <c r="B24" s="112"/>
      <c r="C24" s="144"/>
      <c r="D24" s="409" t="s">
        <v>321</v>
      </c>
      <c r="E24" s="409"/>
      <c r="F24" s="339">
        <v>0</v>
      </c>
      <c r="G24" s="339">
        <v>0</v>
      </c>
      <c r="H24" s="452">
        <f>'begr(bk)'!H108+'1'!F99+'2'!F99+'3'!F99+'4'!F99+'5'!F99+'6'!F99+'7'!F99+'8'!F99+'9'!F99+'10'!F99+'11'!F99+'12'!F99+'13'!F99+'14'!F99+'15'!F99+'16'!F99+'17'!F99+'18'!F99+'19'!F99+'20'!F99+'21'!F99+'22'!F99+'23'!F99+'24'!F99+'25'!F99+'26'!F99+'27'!F99+'28'!F99+'29'!F99+'30'!F99+'31'!F99+'32'!F99+'33'!F99+'34'!F99+'35'!F99+'36'!F99+'37'!F99+'38'!F99+'39'!F99+'40'!F99+'41'!F99+'42'!F99+'43'!F99+'44'!F99+'45'!F99+'46'!F99+'47'!F99+'48'!F99+'49'!F99+'50'!F99</f>
        <v>0</v>
      </c>
      <c r="I24" s="452">
        <f>'begr(bk)'!I108+'1'!G99+'2'!G99+'3'!G99+'4'!G99+'5'!G99+'6'!G99+'7'!G99+'8'!G99+'9'!G99+'10'!G99+'11'!G99+'12'!G99+'13'!G99+'14'!G99+'15'!G99+'16'!G99+'17'!G99+'18'!G99+'19'!G99+'20'!G99+'21'!G99+'22'!G99+'23'!G99+'24'!G99+'25'!G99+'26'!G99+'27'!G99+'28'!G99+'29'!G99+'30'!G99+'31'!G99+'32'!G99+'33'!G99+'34'!G99+'35'!G99+'36'!G99+'37'!G99+'38'!G99+'39'!G99+'40'!G99+'41'!G99+'42'!G99+'43'!G99+'44'!G99+'45'!G99+'46'!G99+'47'!G99+'48'!G99+'49'!G99+'50'!G99</f>
        <v>0</v>
      </c>
      <c r="J24" s="452">
        <f>'begr(bk)'!J108+'1'!H99+'2'!H99+'3'!H99+'4'!H99+'5'!H99+'6'!H99+'7'!H99+'8'!H99+'9'!H99+'10'!H99+'11'!H99+'12'!H99+'13'!H99+'14'!H99+'15'!H99+'16'!H99+'17'!H99+'18'!H99+'19'!H99+'20'!H99+'21'!H99+'22'!H99+'23'!H99+'24'!H99+'25'!H99+'26'!H99+'27'!H99+'28'!H99+'29'!H99+'30'!H99+'31'!H99+'32'!H99+'33'!H99+'34'!H99+'35'!H99+'36'!H99+'37'!H99+'38'!H99+'39'!H99+'40'!H99+'41'!H99+'42'!H99+'43'!H99+'44'!H99+'45'!H99+'46'!H99+'47'!H99+'48'!H99+'49'!H99+'50'!H99</f>
        <v>0</v>
      </c>
      <c r="K24" s="452">
        <f>'begr(bk)'!K108+'1'!I99+'2'!I99+'3'!I99+'4'!I99+'5'!I99+'6'!I99+'7'!I99+'8'!I99+'9'!I99+'10'!I99+'11'!I99+'12'!I99+'13'!I99+'14'!I99+'15'!I99+'16'!I99+'17'!I99+'18'!I99+'19'!I99+'20'!I99+'21'!I99+'22'!I99+'23'!I99+'24'!I99+'25'!I99+'26'!I99+'27'!I99+'28'!I99+'29'!I99+'30'!I99+'31'!I99+'32'!I99+'33'!I99+'34'!I99+'35'!I99+'36'!I99+'37'!I99+'38'!I99+'39'!I99+'40'!I99+'41'!I99+'42'!I99+'43'!I99+'44'!I99+'45'!I99+'46'!I99+'47'!I99+'48'!I99+'49'!I99+'50'!I99</f>
        <v>0</v>
      </c>
      <c r="L24" s="149"/>
      <c r="M24" s="117"/>
    </row>
    <row r="25" spans="2:13" ht="12" customHeight="1">
      <c r="B25" s="112"/>
      <c r="C25" s="144"/>
      <c r="D25" s="409" t="s">
        <v>322</v>
      </c>
      <c r="E25" s="409"/>
      <c r="F25" s="339">
        <v>0</v>
      </c>
      <c r="G25" s="339">
        <v>0</v>
      </c>
      <c r="H25" s="452">
        <f>'begr(bk)'!H125+'1'!F100+'2'!F100+'3'!F100+'4'!F100+'5'!F100+'6'!F100+'7'!F100+'8'!F100+'9'!F100+'10'!F100+'11'!F100+'12'!F100+'13'!F100+'14'!F100+'15'!F100+'16'!F100+'17'!F100+'18'!F100+'19'!F100+'20'!F100+'21'!F100+'22'!F100+'23'!F100+'24'!F100+'25'!F100+'26'!F100+'27'!F100+'28'!F100+'29'!F100+'30'!F100+'31'!F100+'32'!F100+'33'!F100+'34'!F100+'35'!F100+'36'!F100+'37'!F100+'38'!F100+'39'!F100+'40'!F100+'41'!F100+'42'!F100+'43'!F100+'44'!F100+'45'!F100+'46'!F100+'47'!F100+'48'!F100+'49'!F100+'50'!F100</f>
        <v>0</v>
      </c>
      <c r="I25" s="452">
        <f>'begr(bk)'!I125+'1'!G100+'2'!G100+'3'!G100+'4'!G100+'5'!G100+'6'!G100+'7'!G100+'8'!G100+'9'!G100+'10'!G100+'11'!G100+'12'!G100+'13'!G100+'14'!G100+'15'!G100+'16'!G100+'17'!G100+'18'!G100+'19'!G100+'20'!G100+'21'!G100+'22'!G100+'23'!G100+'24'!G100+'25'!G100+'26'!G100+'27'!G100+'28'!G100+'29'!G100+'30'!G100+'31'!G100+'32'!G100+'33'!G100+'34'!G100+'35'!G100+'36'!G100+'37'!G100+'38'!G100+'39'!G100+'40'!G100+'41'!G100+'42'!G100+'43'!G100+'44'!G100+'45'!G100+'46'!G100+'47'!G100+'48'!G100+'49'!G100+'50'!G100</f>
        <v>0</v>
      </c>
      <c r="J25" s="452">
        <f>'begr(bk)'!J125+'1'!H100+'2'!H100+'3'!H100+'4'!H100+'5'!H100+'6'!H100+'7'!H100+'8'!H100+'9'!H100+'10'!H100+'11'!H100+'12'!H100+'13'!H100+'14'!H100+'15'!H100+'16'!H100+'17'!H100+'18'!H100+'19'!H100+'20'!H100+'21'!H100+'22'!H100+'23'!H100+'24'!H100+'25'!H100+'26'!H100+'27'!H100+'28'!H100+'29'!H100+'30'!H100+'31'!H100+'32'!H100+'33'!H100+'34'!H100+'35'!H100+'36'!H100+'37'!H100+'38'!H100+'39'!H100+'40'!H100+'41'!H100+'42'!H100+'43'!H100+'44'!H100+'45'!H100+'46'!H100+'47'!H100+'48'!H100+'49'!H100+'50'!H100</f>
        <v>0</v>
      </c>
      <c r="K25" s="452">
        <f>'begr(bk)'!K125+'1'!I100+'2'!I100+'3'!I100+'4'!I100+'5'!I100+'6'!I100+'7'!I100+'8'!I100+'9'!I100+'10'!I100+'11'!I100+'12'!I100+'13'!I100+'14'!I100+'15'!I100+'16'!I100+'17'!I100+'18'!I100+'19'!I100+'20'!I100+'21'!I100+'22'!I100+'23'!I100+'24'!I100+'25'!I100+'26'!I100+'27'!I100+'28'!I100+'29'!I100+'30'!I100+'31'!I100+'32'!I100+'33'!I100+'34'!I100+'35'!I100+'36'!I100+'37'!I100+'38'!I100+'39'!I100+'40'!I100+'41'!I100+'42'!I100+'43'!I100+'44'!I100+'45'!I100+'46'!I100+'47'!I100+'48'!I100+'49'!I100+'50'!I100</f>
        <v>0</v>
      </c>
      <c r="L25" s="149"/>
      <c r="M25" s="117"/>
    </row>
    <row r="26" spans="2:13" ht="12" customHeight="1">
      <c r="B26" s="112"/>
      <c r="C26" s="144"/>
      <c r="D26" s="409" t="s">
        <v>323</v>
      </c>
      <c r="E26" s="409"/>
      <c r="F26" s="339">
        <v>0</v>
      </c>
      <c r="G26" s="339">
        <v>0</v>
      </c>
      <c r="H26" s="451">
        <f>'begr(bk)'!H157+'1'!F101+'2'!F101+'3'!F101+'4'!F101+'5'!F101+'6'!F101+'7'!F101+'8'!F101+'9'!F101+'10'!F101+'11'!F101+'12'!F101+'13'!F101+'14'!F101+'15'!F101+'16'!F101+'17'!F101+'18'!F101+'19'!F101+'20'!F101+'21'!F101+'22'!F101+'23'!F101+'24'!F101+'25'!F101+'26'!F101+'27'!F101+'28'!F101+'29'!F101+'30'!F101+'31'!F101+'32'!F101+'33'!F101+'34'!F101+'35'!F101+'36'!F101+'37'!F101+'38'!F101+'39'!F101+'40'!F101+'41'!F101+'42'!F101+'43'!F101+'44'!F101+'45'!F101+'46'!F101+'47'!F101+'48'!F101+'49'!F101+'50'!F101</f>
        <v>0</v>
      </c>
      <c r="I26" s="451">
        <f>'begr(bk)'!I157+'1'!G101+'2'!G101+'3'!G101+'4'!G101+'5'!G101+'6'!G101+'7'!G101+'8'!G101+'9'!G101+'10'!G101+'11'!G101+'12'!G101+'13'!G101+'14'!G101+'15'!G101+'16'!G101+'17'!G101+'18'!G101+'19'!G101+'20'!G101+'21'!G101+'22'!G101+'23'!G101+'24'!G101+'25'!G101+'26'!G101+'27'!G101+'28'!G101+'29'!G101+'30'!G101+'31'!G101+'32'!G101+'33'!G101+'34'!G101+'35'!G101+'36'!G101+'37'!G101+'38'!G101+'39'!G101+'40'!G101+'41'!G101+'42'!G101+'43'!G101+'44'!G101+'45'!G101+'46'!G101+'47'!G101+'48'!G101+'49'!G101+'50'!G101</f>
        <v>0</v>
      </c>
      <c r="J26" s="451">
        <f>'begr(bk)'!J157+'1'!H101+'2'!H101+'3'!H101+'4'!H101+'5'!H101+'6'!H101+'7'!H101+'8'!H101+'9'!H101+'10'!H101+'11'!H101+'12'!H101+'13'!H101+'14'!H101+'15'!H101+'16'!H101+'17'!H101+'18'!H101+'19'!H101+'20'!H101+'21'!H101+'22'!H101+'23'!H101+'24'!H101+'25'!H101+'26'!H101+'27'!H101+'28'!H101+'29'!H101+'30'!H101+'31'!H101+'32'!H101+'33'!H101+'34'!H101+'35'!H101+'36'!H101+'37'!H101+'38'!H101+'39'!H101+'40'!H101+'41'!H101+'42'!H101+'43'!H101+'44'!H101+'45'!H101+'46'!H101+'47'!H101+'48'!H101+'49'!H101+'50'!H101</f>
        <v>0</v>
      </c>
      <c r="K26" s="451">
        <f>'begr(bk)'!K157+'1'!I101+'2'!I101+'3'!I101+'4'!I101+'5'!I101+'6'!I101+'7'!I101+'8'!I101+'9'!I101+'10'!I101+'11'!I101+'12'!I101+'13'!I101+'14'!I101+'15'!I101+'16'!I101+'17'!I101+'18'!I101+'19'!I101+'20'!I101+'21'!I101+'22'!I101+'23'!I101+'24'!I101+'25'!I101+'26'!I101+'27'!I101+'28'!I101+'29'!I101+'30'!I101+'31'!I101+'32'!I101+'33'!I101+'34'!I101+'35'!I101+'36'!I101+'37'!I101+'38'!I101+'39'!I101+'40'!I101+'41'!I101+'42'!I101+'43'!I101+'44'!I101+'45'!I101+'46'!I101+'47'!I101+'48'!I101+'49'!I101+'50'!I101</f>
        <v>0</v>
      </c>
      <c r="L26" s="149"/>
      <c r="M26" s="117"/>
    </row>
    <row r="27" spans="2:13" ht="12" customHeight="1">
      <c r="B27" s="112"/>
      <c r="C27" s="144"/>
      <c r="D27" s="414"/>
      <c r="E27" s="409"/>
      <c r="F27" s="457">
        <f t="shared" ref="F27:G27" si="1">SUM(F23:F26)</f>
        <v>0</v>
      </c>
      <c r="G27" s="457">
        <f t="shared" si="1"/>
        <v>0</v>
      </c>
      <c r="H27" s="457">
        <f>SUM(H23:H26)</f>
        <v>0</v>
      </c>
      <c r="I27" s="457">
        <f>SUM(I23:I26)</f>
        <v>0</v>
      </c>
      <c r="J27" s="457">
        <f>SUM(J23:J26)</f>
        <v>0</v>
      </c>
      <c r="K27" s="457">
        <f>SUM(K23:K26)</f>
        <v>0</v>
      </c>
      <c r="L27" s="149"/>
      <c r="M27" s="117"/>
    </row>
    <row r="28" spans="2:13" ht="12" customHeight="1">
      <c r="B28" s="112"/>
      <c r="C28" s="144"/>
      <c r="D28" s="458"/>
      <c r="E28" s="422"/>
      <c r="F28" s="459"/>
      <c r="G28" s="459"/>
      <c r="H28" s="459"/>
      <c r="I28" s="459"/>
      <c r="J28" s="459"/>
      <c r="K28" s="459"/>
      <c r="L28" s="149"/>
      <c r="M28" s="117"/>
    </row>
    <row r="29" spans="2:13" ht="12" customHeight="1">
      <c r="B29" s="112"/>
      <c r="C29" s="427"/>
      <c r="D29" s="414" t="s">
        <v>198</v>
      </c>
      <c r="E29" s="428"/>
      <c r="F29" s="429">
        <f t="shared" ref="F29:G29" si="2">F19-F27</f>
        <v>0</v>
      </c>
      <c r="G29" s="429">
        <f t="shared" si="2"/>
        <v>0</v>
      </c>
      <c r="H29" s="429">
        <f>H19-H27</f>
        <v>0</v>
      </c>
      <c r="I29" s="429">
        <f>I19-I27</f>
        <v>0</v>
      </c>
      <c r="J29" s="429">
        <f>J19-J27</f>
        <v>0</v>
      </c>
      <c r="K29" s="429">
        <f>K19-K27</f>
        <v>0</v>
      </c>
      <c r="L29" s="430"/>
      <c r="M29" s="117"/>
    </row>
    <row r="30" spans="2:13" ht="12" customHeight="1">
      <c r="B30" s="112"/>
      <c r="C30" s="460"/>
      <c r="D30" s="422"/>
      <c r="E30" s="422"/>
      <c r="F30" s="461"/>
      <c r="G30" s="461"/>
      <c r="H30" s="461"/>
      <c r="I30" s="461"/>
      <c r="J30" s="461"/>
      <c r="K30" s="461"/>
      <c r="L30" s="424"/>
      <c r="M30" s="117"/>
    </row>
    <row r="31" spans="2:13" ht="12" customHeight="1">
      <c r="B31" s="112"/>
      <c r="C31" s="113"/>
      <c r="D31" s="113"/>
      <c r="E31" s="113"/>
      <c r="F31" s="113"/>
      <c r="G31" s="113"/>
      <c r="H31" s="113"/>
      <c r="I31" s="113"/>
      <c r="J31" s="462"/>
      <c r="K31" s="113"/>
      <c r="L31" s="319"/>
      <c r="M31" s="117"/>
    </row>
    <row r="32" spans="2:13" ht="12" customHeight="1">
      <c r="B32" s="112"/>
      <c r="C32" s="144"/>
      <c r="D32" s="150"/>
      <c r="E32" s="422"/>
      <c r="F32" s="459"/>
      <c r="G32" s="459"/>
      <c r="H32" s="459"/>
      <c r="I32" s="459"/>
      <c r="J32" s="459"/>
      <c r="K32" s="459"/>
      <c r="L32" s="149"/>
      <c r="M32" s="117"/>
    </row>
    <row r="33" spans="2:13" ht="12" customHeight="1">
      <c r="B33" s="120"/>
      <c r="C33" s="442"/>
      <c r="D33" s="307" t="s">
        <v>190</v>
      </c>
      <c r="E33" s="450"/>
      <c r="F33" s="463"/>
      <c r="G33" s="463"/>
      <c r="H33" s="463"/>
      <c r="I33" s="463"/>
      <c r="J33" s="463"/>
      <c r="K33" s="463"/>
      <c r="L33" s="464"/>
      <c r="M33" s="126"/>
    </row>
    <row r="34" spans="2:13" ht="12" customHeight="1">
      <c r="B34" s="112"/>
      <c r="C34" s="144"/>
      <c r="D34" s="455"/>
      <c r="E34" s="422"/>
      <c r="F34" s="459"/>
      <c r="G34" s="459"/>
      <c r="H34" s="459"/>
      <c r="I34" s="459"/>
      <c r="J34" s="459"/>
      <c r="K34" s="459"/>
      <c r="L34" s="149"/>
      <c r="M34" s="117"/>
    </row>
    <row r="35" spans="2:13" ht="12" customHeight="1">
      <c r="B35" s="112"/>
      <c r="C35" s="144"/>
      <c r="D35" s="150" t="s">
        <v>324</v>
      </c>
      <c r="E35" s="422"/>
      <c r="F35" s="339">
        <v>0</v>
      </c>
      <c r="G35" s="339">
        <v>0</v>
      </c>
      <c r="H35" s="692">
        <f>'begr(bk)'!H172+'1'!F102+'2'!F102+'3'!F102+'4'!F102+'5'!F102+'6'!F102+'7'!F102+'8'!F102+'9'!F102+'10'!F102+'11'!F102+'12'!F102+'13'!F102+'14'!F102+'15'!F102+'16'!F102+'17'!F102+'18'!F102+'19'!F102+'20'!F102+'21'!F102+'22'!F102+'23'!F102+'24'!F102+'25'!F102+'26'!F102+'27'!F102+'28'!F102+'29'!F102+'30'!F102+'31'!F102+'32'!F102+'33'!F102+'34'!F102+'35'!F102+'36'!F102+'37'!F102+'38'!F102+'39'!F102+'40'!F102+'41'!F102+'42'!F102+'43'!F102+'44'!F102+'45'!F102+'46'!F102+'47'!F102+'48'!F102+'49'!F102+'50'!F102</f>
        <v>0</v>
      </c>
      <c r="I35" s="692">
        <f>'begr(bk)'!I172+'1'!G102+'2'!G102+'3'!G102+'4'!G102+'5'!G102+'6'!G102+'7'!G102+'8'!G102+'9'!G102+'10'!G102+'11'!G102+'12'!G102+'13'!G102+'14'!G102+'15'!G102+'16'!G102+'17'!G102+'18'!G102+'19'!G102+'20'!G102+'21'!G102+'22'!G102+'23'!G102+'24'!G102+'25'!G102+'26'!G102+'27'!G102+'28'!G102+'29'!G102+'30'!G102+'31'!G102+'32'!G102+'33'!G102+'34'!G102+'35'!G102+'36'!G102+'37'!G102+'38'!G102+'39'!G102+'40'!G102+'41'!G102+'42'!G102+'43'!G102+'44'!G102+'45'!G102+'46'!G102+'47'!G102+'48'!G102+'49'!G102+'50'!G102</f>
        <v>0</v>
      </c>
      <c r="J35" s="692">
        <f>'begr(bk)'!J172+'1'!H102+'2'!H102+'3'!H102+'4'!H102+'5'!H102+'6'!H102+'7'!H102+'8'!H102+'9'!H102+'10'!H102+'11'!H102+'12'!H102+'13'!H102+'14'!H102+'15'!H102+'16'!H102+'17'!H102+'18'!H102+'19'!H102+'20'!H102+'21'!H102+'22'!H102+'23'!H102+'24'!H102+'25'!H102+'26'!H102+'27'!H102+'28'!H102+'29'!H102+'30'!H102+'31'!H102+'32'!H102+'33'!H102+'34'!H102+'35'!H102+'36'!H102+'37'!H102+'38'!H102+'39'!H102+'40'!H102+'41'!H102+'42'!H102+'43'!H102+'44'!H102+'45'!H102+'46'!H102+'47'!H102+'48'!H102+'49'!H102+'50'!H102</f>
        <v>0</v>
      </c>
      <c r="K35" s="692">
        <f>'begr(bk)'!K172+'1'!I102+'2'!I102+'3'!I102+'4'!I102+'5'!I102+'6'!I102+'7'!I102+'8'!I102+'9'!I102+'10'!I102+'11'!I102+'12'!I102+'13'!I102+'14'!I102+'15'!I102+'16'!I102+'17'!I102+'18'!I102+'19'!I102+'20'!I102+'21'!I102+'22'!I102+'23'!I102+'24'!I102+'25'!I102+'26'!I102+'27'!I102+'28'!I102+'29'!I102+'30'!I102+'31'!I102+'32'!I102+'33'!I102+'34'!I102+'35'!I102+'36'!I102+'37'!I102+'38'!I102+'39'!I102+'40'!I102+'41'!I102+'42'!I102+'43'!I102+'44'!I102+'45'!I102+'46'!I102+'47'!I102+'48'!I102+'49'!I102+'50'!I102</f>
        <v>0</v>
      </c>
      <c r="L35" s="149"/>
      <c r="M35" s="117"/>
    </row>
    <row r="36" spans="2:13" ht="12" customHeight="1">
      <c r="B36" s="112"/>
      <c r="C36" s="144"/>
      <c r="D36" s="150" t="s">
        <v>325</v>
      </c>
      <c r="E36" s="422"/>
      <c r="F36" s="339">
        <v>0</v>
      </c>
      <c r="G36" s="339">
        <v>0</v>
      </c>
      <c r="H36" s="692">
        <f>'begr(bk)'!H173+'1'!F103+'2'!F103+'3'!F103+'4'!F103+'5'!F103+'6'!F103+'7'!F103+'8'!F103+'9'!F103+'10'!F103+'11'!F103+'12'!F103+'13'!F103+'14'!F103+'15'!F103+'16'!F103+'17'!F103+'18'!F103+'19'!F103+'20'!F103+'21'!F103+'22'!F103+'23'!F103+'24'!F103+'25'!F103+'26'!F103+'27'!F103+'28'!F103+'29'!F103+'30'!F103+'31'!F103+'32'!F103+'33'!F103+'34'!F103+'35'!F103+'36'!F103+'37'!F103+'38'!F103+'39'!F103+'40'!F103+'41'!F103+'42'!F103+'43'!F103+'44'!F103+'45'!F103+'46'!F103+'47'!F103+'48'!F103+'49'!F103+'50'!F103</f>
        <v>0</v>
      </c>
      <c r="I36" s="692">
        <f>'begr(bk)'!I173+'1'!G103+'2'!G103+'3'!G103+'4'!G103+'5'!G103+'6'!G103+'7'!G103+'8'!G103+'9'!G103+'10'!G103+'11'!G103+'12'!G103+'13'!G103+'14'!G103+'15'!G103+'16'!G103+'17'!G103+'18'!G103+'19'!G103+'20'!G103+'21'!G103+'22'!G103+'23'!G103+'24'!G103+'25'!G103+'26'!G103+'27'!G103+'28'!G103+'29'!G103+'30'!G103+'31'!G103+'32'!G103+'33'!G103+'34'!G103+'35'!G103+'36'!G103+'37'!G103+'38'!G103+'39'!G103+'40'!G103+'41'!G103+'42'!G103+'43'!G103+'44'!G103+'45'!G103+'46'!G103+'47'!G103+'48'!G103+'49'!G103+'50'!G103</f>
        <v>0</v>
      </c>
      <c r="J36" s="692">
        <f>'begr(bk)'!J173+'1'!H103+'2'!H103+'3'!H103+'4'!H103+'5'!H103+'6'!H103+'7'!H103+'8'!H103+'9'!H103+'10'!H103+'11'!H103+'12'!H103+'13'!H103+'14'!H103+'15'!H103+'16'!H103+'17'!H103+'18'!H103+'19'!H103+'20'!H103+'21'!H103+'22'!H103+'23'!H103+'24'!H103+'25'!H103+'26'!H103+'27'!H103+'28'!H103+'29'!H103+'30'!H103+'31'!H103+'32'!H103+'33'!H103+'34'!H103+'35'!H103+'36'!H103+'37'!H103+'38'!H103+'39'!H103+'40'!H103+'41'!H103+'42'!H103+'43'!H103+'44'!H103+'45'!H103+'46'!H103+'47'!H103+'48'!H103+'49'!H103+'50'!H103</f>
        <v>0</v>
      </c>
      <c r="K36" s="692">
        <f>'begr(bk)'!K173+'1'!I103+'2'!I103+'3'!I103+'4'!I103+'5'!I103+'6'!I103+'7'!I103+'8'!I103+'9'!I103+'10'!I103+'11'!I103+'12'!I103+'13'!I103+'14'!I103+'15'!I103+'16'!I103+'17'!I103+'18'!I103+'19'!I103+'20'!I103+'21'!I103+'22'!I103+'23'!I103+'24'!I103+'25'!I103+'26'!I103+'27'!I103+'28'!I103+'29'!I103+'30'!I103+'31'!I103+'32'!I103+'33'!I103+'34'!I103+'35'!I103+'36'!I103+'37'!I103+'38'!I103+'39'!I103+'40'!I103+'41'!I103+'42'!I103+'43'!I103+'44'!I103+'45'!I103+'46'!I103+'47'!I103+'48'!I103+'49'!I103+'50'!I103</f>
        <v>0</v>
      </c>
      <c r="L36" s="149"/>
      <c r="M36" s="117"/>
    </row>
    <row r="37" spans="2:13" ht="12" customHeight="1">
      <c r="B37" s="112"/>
      <c r="C37" s="144"/>
      <c r="D37" s="458"/>
      <c r="E37" s="422"/>
      <c r="F37" s="459"/>
      <c r="G37" s="459"/>
      <c r="H37" s="459"/>
      <c r="I37" s="459"/>
      <c r="J37" s="459"/>
      <c r="K37" s="459"/>
      <c r="L37" s="149"/>
      <c r="M37" s="117"/>
    </row>
    <row r="38" spans="2:13" ht="12" customHeight="1">
      <c r="B38" s="112"/>
      <c r="C38" s="144"/>
      <c r="D38" s="414" t="s">
        <v>326</v>
      </c>
      <c r="E38" s="409"/>
      <c r="F38" s="429">
        <f t="shared" ref="F38:G38" si="3">F35-F36</f>
        <v>0</v>
      </c>
      <c r="G38" s="429">
        <f t="shared" si="3"/>
        <v>0</v>
      </c>
      <c r="H38" s="429">
        <f>H35-H36</f>
        <v>0</v>
      </c>
      <c r="I38" s="429">
        <f>I35-I36</f>
        <v>0</v>
      </c>
      <c r="J38" s="429">
        <f>J35-J36</f>
        <v>0</v>
      </c>
      <c r="K38" s="429">
        <f>K35-K36</f>
        <v>0</v>
      </c>
      <c r="L38" s="149"/>
      <c r="M38" s="117"/>
    </row>
    <row r="39" spans="2:13" ht="12" customHeight="1">
      <c r="B39" s="112"/>
      <c r="C39" s="144"/>
      <c r="D39" s="458"/>
      <c r="E39" s="422"/>
      <c r="F39" s="459"/>
      <c r="G39" s="459"/>
      <c r="H39" s="459"/>
      <c r="I39" s="459"/>
      <c r="J39" s="459"/>
      <c r="K39" s="459"/>
      <c r="L39" s="149"/>
      <c r="M39" s="117"/>
    </row>
    <row r="40" spans="2:13" ht="12" customHeight="1">
      <c r="B40" s="112"/>
      <c r="C40" s="113"/>
      <c r="D40" s="113"/>
      <c r="E40" s="113"/>
      <c r="F40" s="113"/>
      <c r="G40" s="113"/>
      <c r="H40" s="113"/>
      <c r="I40" s="113"/>
      <c r="J40" s="462"/>
      <c r="K40" s="113"/>
      <c r="L40" s="319"/>
      <c r="M40" s="117"/>
    </row>
    <row r="41" spans="2:13" ht="12" customHeight="1">
      <c r="B41" s="112"/>
      <c r="C41" s="144"/>
      <c r="D41" s="458"/>
      <c r="E41" s="422"/>
      <c r="F41" s="459"/>
      <c r="G41" s="459"/>
      <c r="H41" s="459"/>
      <c r="I41" s="459"/>
      <c r="J41" s="459"/>
      <c r="K41" s="459"/>
      <c r="L41" s="149"/>
      <c r="M41" s="117"/>
    </row>
    <row r="42" spans="2:13" ht="12" customHeight="1">
      <c r="B42" s="426"/>
      <c r="C42" s="427"/>
      <c r="D42" s="307" t="s">
        <v>192</v>
      </c>
      <c r="E42" s="428"/>
      <c r="F42" s="429">
        <f t="shared" ref="F42:G42" si="4">F29+F38</f>
        <v>0</v>
      </c>
      <c r="G42" s="429">
        <f t="shared" si="4"/>
        <v>0</v>
      </c>
      <c r="H42" s="429">
        <f>H29+H38</f>
        <v>0</v>
      </c>
      <c r="I42" s="429">
        <f>I29+I38</f>
        <v>0</v>
      </c>
      <c r="J42" s="429">
        <f>J29+J38</f>
        <v>0</v>
      </c>
      <c r="K42" s="429">
        <f>K29+K38</f>
        <v>0</v>
      </c>
      <c r="L42" s="430"/>
      <c r="M42" s="431"/>
    </row>
    <row r="43" spans="2:13" ht="12" customHeight="1">
      <c r="B43" s="112"/>
      <c r="C43" s="460"/>
      <c r="D43" s="422"/>
      <c r="E43" s="422"/>
      <c r="F43" s="461"/>
      <c r="G43" s="461"/>
      <c r="H43" s="461"/>
      <c r="I43" s="461"/>
      <c r="J43" s="461"/>
      <c r="K43" s="461"/>
      <c r="L43" s="424"/>
      <c r="M43" s="117"/>
    </row>
    <row r="44" spans="2:13">
      <c r="B44" s="112"/>
      <c r="C44" s="113"/>
      <c r="D44" s="113"/>
      <c r="E44" s="113"/>
      <c r="F44" s="113"/>
      <c r="G44" s="113"/>
      <c r="H44" s="113"/>
      <c r="I44" s="462"/>
      <c r="J44" s="113"/>
      <c r="K44" s="113"/>
      <c r="L44" s="113"/>
      <c r="M44" s="117"/>
    </row>
    <row r="45" spans="2:13" ht="15">
      <c r="B45" s="153"/>
      <c r="C45" s="154"/>
      <c r="D45" s="154"/>
      <c r="E45" s="154"/>
      <c r="F45" s="154"/>
      <c r="G45" s="154"/>
      <c r="H45" s="154"/>
      <c r="I45" s="465"/>
      <c r="J45" s="154"/>
      <c r="K45" s="154"/>
      <c r="L45" s="234"/>
      <c r="M45" s="159"/>
    </row>
    <row r="46" spans="2:13">
      <c r="J46" s="46"/>
    </row>
    <row r="47" spans="2:13">
      <c r="J47" s="46"/>
    </row>
    <row r="48" spans="2:13">
      <c r="J48" s="46"/>
    </row>
    <row r="49" spans="10:10">
      <c r="J49" s="46"/>
    </row>
    <row r="50" spans="10:10">
      <c r="J50" s="46"/>
    </row>
    <row r="51" spans="10:10">
      <c r="J51" s="46"/>
    </row>
    <row r="52" spans="10:10">
      <c r="J52" s="46"/>
    </row>
    <row r="53" spans="10:10">
      <c r="J53" s="46"/>
    </row>
  </sheetData>
  <sheetProtection password="DFB1" sheet="1" objects="1" scenarios="1"/>
  <phoneticPr fontId="0" type="noConversion"/>
  <pageMargins left="0.78740157480314965" right="0.78740157480314965"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60"/>
  <dimension ref="B1:N58"/>
  <sheetViews>
    <sheetView showGridLines="0" zoomScale="85" zoomScaleNormal="85" zoomScaleSheetLayoutView="85" workbookViewId="0">
      <pane ySplit="9" topLeftCell="A10" activePane="bottomLeft" state="frozen"/>
      <selection activeCell="B2" sqref="B2"/>
      <selection pane="bottomLeft" activeCell="B2" sqref="B2"/>
    </sheetView>
  </sheetViews>
  <sheetFormatPr defaultColWidth="9.140625" defaultRowHeight="12.75"/>
  <cols>
    <col min="1" max="1" width="3.7109375" style="44" customWidth="1"/>
    <col min="2" max="3" width="2.7109375" style="44" customWidth="1"/>
    <col min="4" max="4" width="45.7109375" style="44" customWidth="1"/>
    <col min="5" max="5" width="2.7109375" style="44" customWidth="1"/>
    <col min="6" max="9" width="16.85546875" style="44" customWidth="1"/>
    <col min="10" max="11" width="2.7109375" style="44" customWidth="1"/>
    <col min="12" max="16384" width="9.140625" style="44"/>
  </cols>
  <sheetData>
    <row r="1" spans="2:14" ht="12.75" customHeight="1"/>
    <row r="2" spans="2:14">
      <c r="B2" s="24"/>
      <c r="C2" s="25"/>
      <c r="D2" s="25"/>
      <c r="E2" s="25"/>
      <c r="F2" s="217"/>
      <c r="G2" s="217"/>
      <c r="H2" s="217"/>
      <c r="I2" s="217"/>
      <c r="J2" s="217"/>
      <c r="K2" s="27"/>
    </row>
    <row r="3" spans="2:14">
      <c r="B3" s="29"/>
      <c r="C3" s="28"/>
      <c r="D3" s="28"/>
      <c r="E3" s="28"/>
      <c r="F3" s="37"/>
      <c r="G3" s="37"/>
      <c r="H3" s="37"/>
      <c r="I3" s="37"/>
      <c r="J3" s="37"/>
      <c r="K3" s="33"/>
    </row>
    <row r="4" spans="2:14" s="173" customFormat="1" ht="18.75">
      <c r="B4" s="599"/>
      <c r="C4" s="95" t="s">
        <v>211</v>
      </c>
      <c r="D4" s="121"/>
      <c r="E4" s="121"/>
      <c r="F4" s="589"/>
      <c r="G4" s="589"/>
      <c r="H4" s="589"/>
      <c r="I4" s="589"/>
      <c r="J4" s="600"/>
      <c r="K4" s="327"/>
    </row>
    <row r="5" spans="2:14">
      <c r="B5" s="601"/>
      <c r="C5" s="578"/>
      <c r="D5" s="121"/>
      <c r="E5" s="121"/>
      <c r="F5" s="589"/>
      <c r="G5" s="589"/>
      <c r="H5" s="589"/>
      <c r="I5" s="589"/>
      <c r="J5" s="37"/>
      <c r="K5" s="33"/>
    </row>
    <row r="6" spans="2:14">
      <c r="B6" s="224"/>
      <c r="C6" s="602"/>
      <c r="D6" s="121"/>
      <c r="E6" s="121"/>
      <c r="F6" s="589"/>
      <c r="G6" s="589"/>
      <c r="H6" s="589"/>
      <c r="I6" s="589"/>
      <c r="J6" s="37"/>
      <c r="K6" s="33"/>
    </row>
    <row r="7" spans="2:14">
      <c r="B7" s="224"/>
      <c r="C7" s="602"/>
      <c r="D7" s="121"/>
      <c r="E7" s="121"/>
      <c r="F7" s="589"/>
      <c r="G7" s="589"/>
      <c r="H7" s="589"/>
      <c r="I7" s="589"/>
      <c r="J7" s="37"/>
      <c r="K7" s="33"/>
    </row>
    <row r="8" spans="2:14">
      <c r="B8" s="603"/>
      <c r="C8" s="32"/>
      <c r="D8" s="402"/>
      <c r="E8" s="121"/>
      <c r="F8" s="75">
        <f>tab!E2</f>
        <v>2014</v>
      </c>
      <c r="G8" s="75">
        <f>F8+1</f>
        <v>2015</v>
      </c>
      <c r="H8" s="75">
        <f>G8+1</f>
        <v>2016</v>
      </c>
      <c r="I8" s="75">
        <f>H8+1</f>
        <v>2017</v>
      </c>
      <c r="J8" s="580"/>
      <c r="K8" s="33"/>
    </row>
    <row r="9" spans="2:14">
      <c r="B9" s="603"/>
      <c r="C9" s="32"/>
      <c r="D9" s="578"/>
      <c r="E9" s="28"/>
      <c r="F9" s="357"/>
      <c r="G9" s="357"/>
      <c r="H9" s="357"/>
      <c r="I9" s="357"/>
      <c r="J9" s="357"/>
      <c r="K9" s="33"/>
    </row>
    <row r="10" spans="2:14">
      <c r="B10" s="603"/>
      <c r="C10" s="608"/>
      <c r="D10" s="609"/>
      <c r="E10" s="244"/>
      <c r="F10" s="610"/>
      <c r="G10" s="610"/>
      <c r="H10" s="610"/>
      <c r="I10" s="610"/>
      <c r="J10" s="611"/>
      <c r="K10" s="33"/>
    </row>
    <row r="11" spans="2:14">
      <c r="B11" s="603"/>
      <c r="C11" s="58"/>
      <c r="D11" s="308" t="s">
        <v>292</v>
      </c>
      <c r="E11" s="61"/>
      <c r="F11" s="298"/>
      <c r="G11" s="298"/>
      <c r="H11" s="298"/>
      <c r="I11" s="298"/>
      <c r="J11" s="612"/>
      <c r="K11" s="33"/>
    </row>
    <row r="12" spans="2:14">
      <c r="B12" s="603"/>
      <c r="C12" s="58"/>
      <c r="D12" s="61"/>
      <c r="E12" s="61"/>
      <c r="F12" s="61"/>
      <c r="G12" s="61"/>
      <c r="H12" s="61"/>
      <c r="I12" s="61"/>
      <c r="J12" s="259"/>
      <c r="K12" s="33"/>
    </row>
    <row r="13" spans="2:14">
      <c r="B13" s="603"/>
      <c r="C13" s="58"/>
      <c r="D13" s="256" t="s">
        <v>212</v>
      </c>
      <c r="E13" s="61"/>
      <c r="F13" s="61"/>
      <c r="G13" s="61"/>
      <c r="H13" s="61"/>
      <c r="I13" s="61"/>
      <c r="J13" s="259"/>
      <c r="K13" s="33"/>
    </row>
    <row r="14" spans="2:14" ht="12" customHeight="1">
      <c r="B14" s="603"/>
      <c r="C14" s="58"/>
      <c r="D14" s="409" t="s">
        <v>332</v>
      </c>
      <c r="E14" s="61"/>
      <c r="F14" s="73">
        <v>0</v>
      </c>
      <c r="G14" s="73">
        <f t="shared" ref="G14" si="0">F14</f>
        <v>0</v>
      </c>
      <c r="H14" s="73">
        <f t="shared" ref="H14" si="1">G14</f>
        <v>0</v>
      </c>
      <c r="I14" s="73">
        <f t="shared" ref="I14" si="2">H14</f>
        <v>0</v>
      </c>
      <c r="J14" s="60"/>
      <c r="K14" s="33"/>
      <c r="N14" s="172"/>
    </row>
    <row r="15" spans="2:14" s="47" customFormat="1" ht="12" customHeight="1">
      <c r="B15" s="603"/>
      <c r="C15" s="58"/>
      <c r="D15" s="409" t="s">
        <v>338</v>
      </c>
      <c r="E15" s="61"/>
      <c r="F15" s="73">
        <v>0</v>
      </c>
      <c r="G15" s="73">
        <f t="shared" ref="G15" si="3">F15</f>
        <v>0</v>
      </c>
      <c r="H15" s="73">
        <f t="shared" ref="H15" si="4">G15</f>
        <v>0</v>
      </c>
      <c r="I15" s="73">
        <f t="shared" ref="I15" si="5">H15</f>
        <v>0</v>
      </c>
      <c r="J15" s="613"/>
      <c r="K15" s="33"/>
      <c r="N15" s="172"/>
    </row>
    <row r="16" spans="2:14" ht="12" customHeight="1">
      <c r="B16" s="603"/>
      <c r="C16" s="58"/>
      <c r="D16" s="409" t="s">
        <v>333</v>
      </c>
      <c r="E16" s="61"/>
      <c r="F16" s="73">
        <v>0</v>
      </c>
      <c r="G16" s="73">
        <f t="shared" ref="G16:I16" si="6">F16</f>
        <v>0</v>
      </c>
      <c r="H16" s="73">
        <f t="shared" si="6"/>
        <v>0</v>
      </c>
      <c r="I16" s="73">
        <f t="shared" si="6"/>
        <v>0</v>
      </c>
      <c r="J16" s="613"/>
      <c r="K16" s="33"/>
      <c r="N16" s="172"/>
    </row>
    <row r="17" spans="2:11" ht="12" customHeight="1">
      <c r="B17" s="224"/>
      <c r="C17" s="614"/>
      <c r="D17" s="615"/>
      <c r="E17" s="292"/>
      <c r="F17" s="423">
        <f>SUM(F14:F16)</f>
        <v>0</v>
      </c>
      <c r="G17" s="423">
        <f>SUM(G14:G16)</f>
        <v>0</v>
      </c>
      <c r="H17" s="423">
        <f>SUM(H14:H16)</f>
        <v>0</v>
      </c>
      <c r="I17" s="423">
        <f>SUM(I14:I16)</f>
        <v>0</v>
      </c>
      <c r="J17" s="616"/>
      <c r="K17" s="604"/>
    </row>
    <row r="18" spans="2:11" ht="12" customHeight="1">
      <c r="B18" s="603"/>
      <c r="C18" s="58"/>
      <c r="D18" s="256" t="s">
        <v>213</v>
      </c>
      <c r="E18" s="61"/>
      <c r="F18" s="290"/>
      <c r="G18" s="290"/>
      <c r="H18" s="290"/>
      <c r="I18" s="290"/>
      <c r="J18" s="613"/>
      <c r="K18" s="33"/>
    </row>
    <row r="19" spans="2:11" ht="12" customHeight="1">
      <c r="B19" s="603"/>
      <c r="C19" s="58"/>
      <c r="D19" s="409" t="s">
        <v>334</v>
      </c>
      <c r="E19" s="61"/>
      <c r="F19" s="73">
        <v>0</v>
      </c>
      <c r="G19" s="73">
        <f t="shared" ref="G19:I21" si="7">F19</f>
        <v>0</v>
      </c>
      <c r="H19" s="73">
        <f t="shared" si="7"/>
        <v>0</v>
      </c>
      <c r="I19" s="73">
        <f t="shared" si="7"/>
        <v>0</v>
      </c>
      <c r="J19" s="613"/>
      <c r="K19" s="33"/>
    </row>
    <row r="20" spans="2:11" ht="12" customHeight="1">
      <c r="B20" s="603"/>
      <c r="C20" s="58"/>
      <c r="D20" s="409" t="s">
        <v>335</v>
      </c>
      <c r="E20" s="61"/>
      <c r="F20" s="73">
        <v>0</v>
      </c>
      <c r="G20" s="73">
        <f t="shared" si="7"/>
        <v>0</v>
      </c>
      <c r="H20" s="73">
        <f t="shared" si="7"/>
        <v>0</v>
      </c>
      <c r="I20" s="73">
        <f t="shared" si="7"/>
        <v>0</v>
      </c>
      <c r="J20" s="613"/>
      <c r="K20" s="33"/>
    </row>
    <row r="21" spans="2:11" ht="12" customHeight="1">
      <c r="B21" s="603"/>
      <c r="C21" s="58"/>
      <c r="D21" s="409" t="s">
        <v>336</v>
      </c>
      <c r="E21" s="61"/>
      <c r="F21" s="73">
        <v>0</v>
      </c>
      <c r="G21" s="73">
        <f t="shared" si="7"/>
        <v>0</v>
      </c>
      <c r="H21" s="73">
        <f t="shared" si="7"/>
        <v>0</v>
      </c>
      <c r="I21" s="73">
        <f t="shared" si="7"/>
        <v>0</v>
      </c>
      <c r="J21" s="613"/>
      <c r="K21" s="33"/>
    </row>
    <row r="22" spans="2:11" ht="12" customHeight="1">
      <c r="B22" s="603"/>
      <c r="C22" s="58"/>
      <c r="D22" s="409" t="s">
        <v>337</v>
      </c>
      <c r="E22" s="61"/>
      <c r="F22" s="73">
        <v>0</v>
      </c>
      <c r="G22" s="592">
        <f>G43-(SUM(G17:G21))</f>
        <v>0</v>
      </c>
      <c r="H22" s="592">
        <f>H43-(SUM(H17:H21))</f>
        <v>0</v>
      </c>
      <c r="I22" s="592">
        <f>I43-(SUM(I17:I21))</f>
        <v>0</v>
      </c>
      <c r="J22" s="613"/>
      <c r="K22" s="33"/>
    </row>
    <row r="23" spans="2:11" ht="12" customHeight="1">
      <c r="B23" s="224"/>
      <c r="C23" s="614"/>
      <c r="D23" s="615"/>
      <c r="E23" s="292"/>
      <c r="F23" s="423">
        <f>SUM(F19:F22)</f>
        <v>0</v>
      </c>
      <c r="G23" s="423">
        <f>SUM(G19:G22)</f>
        <v>0</v>
      </c>
      <c r="H23" s="423">
        <f>SUM(H19:H22)</f>
        <v>0</v>
      </c>
      <c r="I23" s="423">
        <f>SUM(I19:I22)</f>
        <v>0</v>
      </c>
      <c r="J23" s="616"/>
      <c r="K23" s="604"/>
    </row>
    <row r="24" spans="2:11" ht="12" customHeight="1">
      <c r="B24" s="603"/>
      <c r="C24" s="58"/>
      <c r="D24" s="61"/>
      <c r="E24" s="61"/>
      <c r="F24" s="61"/>
      <c r="G24" s="61"/>
      <c r="H24" s="61"/>
      <c r="I24" s="61"/>
      <c r="J24" s="259"/>
      <c r="K24" s="33"/>
    </row>
    <row r="25" spans="2:11" ht="12" customHeight="1">
      <c r="B25" s="603"/>
      <c r="C25" s="58"/>
      <c r="D25" s="277" t="s">
        <v>289</v>
      </c>
      <c r="E25" s="617"/>
      <c r="F25" s="415">
        <f>F17+F23</f>
        <v>0</v>
      </c>
      <c r="G25" s="415">
        <f>G17+G23</f>
        <v>0</v>
      </c>
      <c r="H25" s="415">
        <f>H17+H23</f>
        <v>0</v>
      </c>
      <c r="I25" s="415">
        <f>I17+I23</f>
        <v>0</v>
      </c>
      <c r="J25" s="618"/>
      <c r="K25" s="33"/>
    </row>
    <row r="26" spans="2:11" ht="12" customHeight="1">
      <c r="B26" s="603"/>
      <c r="C26" s="68"/>
      <c r="D26" s="69"/>
      <c r="E26" s="621"/>
      <c r="F26" s="302"/>
      <c r="G26" s="302"/>
      <c r="H26" s="302"/>
      <c r="I26" s="302"/>
      <c r="J26" s="623"/>
      <c r="K26" s="33"/>
    </row>
    <row r="27" spans="2:11" ht="12" customHeight="1">
      <c r="B27" s="603"/>
      <c r="C27" s="28"/>
      <c r="D27" s="28"/>
      <c r="E27" s="605"/>
      <c r="F27" s="37"/>
      <c r="G27" s="37"/>
      <c r="H27" s="37"/>
      <c r="I27" s="37"/>
      <c r="J27" s="37"/>
      <c r="K27" s="33"/>
    </row>
    <row r="28" spans="2:11" ht="12" customHeight="1">
      <c r="B28" s="603"/>
      <c r="C28" s="54"/>
      <c r="D28" s="244"/>
      <c r="E28" s="624"/>
      <c r="F28" s="585"/>
      <c r="G28" s="585"/>
      <c r="H28" s="585"/>
      <c r="I28" s="585"/>
      <c r="J28" s="57"/>
      <c r="K28" s="33"/>
    </row>
    <row r="29" spans="2:11" ht="12" customHeight="1">
      <c r="B29" s="603"/>
      <c r="C29" s="58"/>
      <c r="D29" s="308" t="s">
        <v>293</v>
      </c>
      <c r="E29" s="61"/>
      <c r="F29" s="62"/>
      <c r="G29" s="62"/>
      <c r="H29" s="62"/>
      <c r="I29" s="62"/>
      <c r="J29" s="60"/>
      <c r="K29" s="33"/>
    </row>
    <row r="30" spans="2:11" ht="12" customHeight="1">
      <c r="B30" s="603"/>
      <c r="C30" s="296"/>
      <c r="D30" s="61"/>
      <c r="E30" s="617"/>
      <c r="F30" s="62"/>
      <c r="G30" s="62"/>
      <c r="H30" s="62"/>
      <c r="I30" s="62"/>
      <c r="J30" s="60"/>
      <c r="K30" s="33"/>
    </row>
    <row r="31" spans="2:11" ht="12" customHeight="1">
      <c r="B31" s="603"/>
      <c r="C31" s="296"/>
      <c r="D31" s="256" t="s">
        <v>214</v>
      </c>
      <c r="E31" s="617"/>
      <c r="F31" s="62"/>
      <c r="G31" s="62"/>
      <c r="H31" s="62"/>
      <c r="I31" s="62"/>
      <c r="J31" s="60"/>
      <c r="K31" s="33"/>
    </row>
    <row r="32" spans="2:11" ht="12" customHeight="1">
      <c r="B32" s="603"/>
      <c r="C32" s="58"/>
      <c r="D32" s="61" t="s">
        <v>232</v>
      </c>
      <c r="E32" s="61"/>
      <c r="F32" s="592">
        <f>+F25-SUM(F33:F35)-F41</f>
        <v>0</v>
      </c>
      <c r="G32" s="592">
        <f>F36+'begr(tot)'!I42-SUM(G33:G35)</f>
        <v>0</v>
      </c>
      <c r="H32" s="592">
        <f>G36+'begr(tot)'!J42-SUM(H33:H35)</f>
        <v>0</v>
      </c>
      <c r="I32" s="592">
        <f>H36+'begr(tot)'!K42-SUM(I33:I35)</f>
        <v>0</v>
      </c>
      <c r="J32" s="618"/>
      <c r="K32" s="33"/>
    </row>
    <row r="33" spans="2:11" ht="12" customHeight="1">
      <c r="B33" s="603"/>
      <c r="C33" s="58"/>
      <c r="D33" s="479" t="s">
        <v>215</v>
      </c>
      <c r="E33" s="61"/>
      <c r="F33" s="73">
        <v>0</v>
      </c>
      <c r="G33" s="73">
        <f t="shared" ref="G33:I35" si="8">F33</f>
        <v>0</v>
      </c>
      <c r="H33" s="73">
        <f t="shared" si="8"/>
        <v>0</v>
      </c>
      <c r="I33" s="73">
        <f t="shared" si="8"/>
        <v>0</v>
      </c>
      <c r="J33" s="618"/>
      <c r="K33" s="33"/>
    </row>
    <row r="34" spans="2:11" ht="12" customHeight="1">
      <c r="B34" s="603"/>
      <c r="C34" s="58"/>
      <c r="D34" s="479" t="s">
        <v>216</v>
      </c>
      <c r="E34" s="61"/>
      <c r="F34" s="73">
        <v>0</v>
      </c>
      <c r="G34" s="73">
        <f t="shared" si="8"/>
        <v>0</v>
      </c>
      <c r="H34" s="73">
        <f t="shared" si="8"/>
        <v>0</v>
      </c>
      <c r="I34" s="73">
        <f t="shared" si="8"/>
        <v>0</v>
      </c>
      <c r="J34" s="618"/>
      <c r="K34" s="33"/>
    </row>
    <row r="35" spans="2:11">
      <c r="B35" s="603"/>
      <c r="C35" s="58"/>
      <c r="D35" s="479" t="s">
        <v>217</v>
      </c>
      <c r="E35" s="61"/>
      <c r="F35" s="73">
        <v>0</v>
      </c>
      <c r="G35" s="73">
        <f t="shared" si="8"/>
        <v>0</v>
      </c>
      <c r="H35" s="73">
        <f t="shared" si="8"/>
        <v>0</v>
      </c>
      <c r="I35" s="73">
        <f t="shared" si="8"/>
        <v>0</v>
      </c>
      <c r="J35" s="618"/>
      <c r="K35" s="33"/>
    </row>
    <row r="36" spans="2:11">
      <c r="B36" s="603"/>
      <c r="C36" s="58"/>
      <c r="D36" s="254"/>
      <c r="E36" s="61"/>
      <c r="F36" s="627">
        <f>SUM(F32:F35)</f>
        <v>0</v>
      </c>
      <c r="G36" s="627">
        <f>SUM(G32:G35)</f>
        <v>0</v>
      </c>
      <c r="H36" s="627">
        <f>SUM(H32:H35)</f>
        <v>0</v>
      </c>
      <c r="I36" s="627">
        <f>SUM(I32:I35)</f>
        <v>0</v>
      </c>
      <c r="J36" s="618"/>
      <c r="K36" s="33"/>
    </row>
    <row r="37" spans="2:11">
      <c r="B37" s="603"/>
      <c r="C37" s="58"/>
      <c r="D37" s="256" t="s">
        <v>218</v>
      </c>
      <c r="E37" s="61"/>
      <c r="F37" s="61"/>
      <c r="G37" s="61"/>
      <c r="H37" s="61"/>
      <c r="I37" s="61"/>
      <c r="J37" s="618"/>
      <c r="K37" s="33"/>
    </row>
    <row r="38" spans="2:11">
      <c r="B38" s="603"/>
      <c r="C38" s="58"/>
      <c r="D38" s="409" t="s">
        <v>329</v>
      </c>
      <c r="E38" s="61"/>
      <c r="F38" s="73">
        <v>0</v>
      </c>
      <c r="G38" s="73">
        <f>F38</f>
        <v>0</v>
      </c>
      <c r="H38" s="73">
        <f>G38</f>
        <v>0</v>
      </c>
      <c r="I38" s="73">
        <f>H38</f>
        <v>0</v>
      </c>
      <c r="J38" s="618"/>
      <c r="K38" s="33"/>
    </row>
    <row r="39" spans="2:11">
      <c r="B39" s="603"/>
      <c r="C39" s="58"/>
      <c r="D39" s="409" t="s">
        <v>331</v>
      </c>
      <c r="E39" s="61"/>
      <c r="F39" s="73">
        <v>0</v>
      </c>
      <c r="G39" s="73">
        <f t="shared" ref="G39:I40" si="9">F39</f>
        <v>0</v>
      </c>
      <c r="H39" s="73">
        <f t="shared" si="9"/>
        <v>0</v>
      </c>
      <c r="I39" s="73">
        <f t="shared" si="9"/>
        <v>0</v>
      </c>
      <c r="J39" s="618"/>
      <c r="K39" s="33"/>
    </row>
    <row r="40" spans="2:11">
      <c r="B40" s="603"/>
      <c r="C40" s="58"/>
      <c r="D40" s="409" t="s">
        <v>330</v>
      </c>
      <c r="E40" s="61"/>
      <c r="F40" s="73">
        <v>0</v>
      </c>
      <c r="G40" s="73">
        <f t="shared" si="9"/>
        <v>0</v>
      </c>
      <c r="H40" s="73">
        <f t="shared" si="9"/>
        <v>0</v>
      </c>
      <c r="I40" s="73">
        <f t="shared" si="9"/>
        <v>0</v>
      </c>
      <c r="J40" s="618"/>
      <c r="K40" s="33"/>
    </row>
    <row r="41" spans="2:11">
      <c r="B41" s="603"/>
      <c r="C41" s="58"/>
      <c r="D41" s="254"/>
      <c r="E41" s="61"/>
      <c r="F41" s="627">
        <f>SUM(F38:F40)</f>
        <v>0</v>
      </c>
      <c r="G41" s="627">
        <f>SUM(G38:G40)</f>
        <v>0</v>
      </c>
      <c r="H41" s="627">
        <f>SUM(H38:H40)</f>
        <v>0</v>
      </c>
      <c r="I41" s="627">
        <f>SUM(I38:I40)</f>
        <v>0</v>
      </c>
      <c r="J41" s="259"/>
      <c r="K41" s="33"/>
    </row>
    <row r="42" spans="2:11">
      <c r="B42" s="603"/>
      <c r="C42" s="58"/>
      <c r="D42" s="61"/>
      <c r="E42" s="61"/>
      <c r="F42" s="61"/>
      <c r="G42" s="61"/>
      <c r="H42" s="61"/>
      <c r="I42" s="61"/>
      <c r="J42" s="259"/>
      <c r="K42" s="33"/>
    </row>
    <row r="43" spans="2:11">
      <c r="B43" s="603"/>
      <c r="C43" s="58"/>
      <c r="D43" s="277" t="s">
        <v>290</v>
      </c>
      <c r="E43" s="61"/>
      <c r="F43" s="415">
        <f>F36+F41</f>
        <v>0</v>
      </c>
      <c r="G43" s="415">
        <f>G36+G41</f>
        <v>0</v>
      </c>
      <c r="H43" s="415">
        <f>H36+H41</f>
        <v>0</v>
      </c>
      <c r="I43" s="415">
        <f>I36+I41</f>
        <v>0</v>
      </c>
      <c r="J43" s="618"/>
      <c r="K43" s="33"/>
    </row>
    <row r="44" spans="2:11">
      <c r="B44" s="603"/>
      <c r="C44" s="58"/>
      <c r="D44" s="277"/>
      <c r="E44" s="61"/>
      <c r="F44" s="275"/>
      <c r="G44" s="275"/>
      <c r="H44" s="275"/>
      <c r="I44" s="275"/>
      <c r="J44" s="618"/>
      <c r="K44" s="33"/>
    </row>
    <row r="45" spans="2:11">
      <c r="B45" s="603"/>
      <c r="C45" s="28"/>
      <c r="D45" s="28"/>
      <c r="E45" s="605"/>
      <c r="F45" s="37"/>
      <c r="G45" s="37"/>
      <c r="H45" s="37"/>
      <c r="I45" s="37"/>
      <c r="J45" s="37"/>
      <c r="K45" s="33"/>
    </row>
    <row r="46" spans="2:11">
      <c r="B46" s="29"/>
      <c r="C46" s="28"/>
      <c r="D46" s="28"/>
      <c r="E46" s="605"/>
      <c r="F46" s="37"/>
      <c r="G46" s="37"/>
      <c r="H46" s="37"/>
      <c r="I46" s="37"/>
      <c r="J46" s="37"/>
      <c r="K46" s="33"/>
    </row>
    <row r="47" spans="2:11">
      <c r="B47" s="29"/>
      <c r="C47" s="58"/>
      <c r="D47" s="61"/>
      <c r="E47" s="617"/>
      <c r="F47" s="617"/>
      <c r="G47" s="617"/>
      <c r="H47" s="617"/>
      <c r="I47" s="617"/>
      <c r="J47" s="619"/>
      <c r="K47" s="33"/>
    </row>
    <row r="48" spans="2:11">
      <c r="B48" s="29"/>
      <c r="C48" s="58"/>
      <c r="D48" s="308" t="s">
        <v>219</v>
      </c>
      <c r="E48" s="617"/>
      <c r="F48" s="617"/>
      <c r="G48" s="617"/>
      <c r="H48" s="617"/>
      <c r="I48" s="617"/>
      <c r="J48" s="619"/>
      <c r="K48" s="33"/>
    </row>
    <row r="49" spans="2:11">
      <c r="B49" s="29"/>
      <c r="C49" s="58"/>
      <c r="D49" s="61"/>
      <c r="E49" s="617"/>
      <c r="F49" s="617"/>
      <c r="G49" s="617"/>
      <c r="H49" s="617"/>
      <c r="I49" s="617"/>
      <c r="J49" s="619"/>
      <c r="K49" s="33"/>
    </row>
    <row r="50" spans="2:11">
      <c r="B50" s="29"/>
      <c r="C50" s="58"/>
      <c r="D50" s="61" t="s">
        <v>220</v>
      </c>
      <c r="E50" s="617"/>
      <c r="F50" s="676" t="e">
        <f>F36/F43</f>
        <v>#DIV/0!</v>
      </c>
      <c r="G50" s="676" t="e">
        <f>G36/G43</f>
        <v>#DIV/0!</v>
      </c>
      <c r="H50" s="676" t="e">
        <f>H36/H43</f>
        <v>#DIV/0!</v>
      </c>
      <c r="I50" s="676" t="e">
        <f>I36/I43</f>
        <v>#DIV/0!</v>
      </c>
      <c r="J50" s="620"/>
      <c r="K50" s="33"/>
    </row>
    <row r="51" spans="2:11">
      <c r="B51" s="29"/>
      <c r="C51" s="58"/>
      <c r="D51" s="61" t="s">
        <v>221</v>
      </c>
      <c r="E51" s="617"/>
      <c r="F51" s="625" t="e">
        <f>F23/F40</f>
        <v>#DIV/0!</v>
      </c>
      <c r="G51" s="625" t="e">
        <f>G23/G40</f>
        <v>#DIV/0!</v>
      </c>
      <c r="H51" s="625" t="e">
        <f>H23/H40</f>
        <v>#DIV/0!</v>
      </c>
      <c r="I51" s="625" t="e">
        <f>I23/I40</f>
        <v>#DIV/0!</v>
      </c>
      <c r="J51" s="619"/>
      <c r="K51" s="33"/>
    </row>
    <row r="52" spans="2:11">
      <c r="B52" s="29"/>
      <c r="C52" s="58"/>
      <c r="D52" s="61" t="s">
        <v>222</v>
      </c>
      <c r="E52" s="617"/>
      <c r="F52" s="626" t="e">
        <f>'begr(tot)'!H29/'begr(tot)'!H19</f>
        <v>#DIV/0!</v>
      </c>
      <c r="G52" s="626" t="e">
        <f>'begr(tot)'!I29/'begr(tot)'!I19</f>
        <v>#DIV/0!</v>
      </c>
      <c r="H52" s="626" t="e">
        <f>'begr(tot)'!J29/'begr(tot)'!J19</f>
        <v>#DIV/0!</v>
      </c>
      <c r="I52" s="626" t="e">
        <f>'begr(tot)'!K29/'begr(tot)'!K19</f>
        <v>#DIV/0!</v>
      </c>
      <c r="J52" s="619"/>
      <c r="K52" s="33"/>
    </row>
    <row r="53" spans="2:11">
      <c r="B53" s="29"/>
      <c r="C53" s="58"/>
      <c r="D53" s="61" t="s">
        <v>223</v>
      </c>
      <c r="E53" s="617"/>
      <c r="F53" s="626" t="e">
        <f>(F36-F14)/'begr(tot)'!H14</f>
        <v>#DIV/0!</v>
      </c>
      <c r="G53" s="626" t="e">
        <f>(G36-G14)/'begr(tot)'!I14</f>
        <v>#DIV/0!</v>
      </c>
      <c r="H53" s="626" t="e">
        <f>(H36-H14)/'begr(tot)'!J14</f>
        <v>#DIV/0!</v>
      </c>
      <c r="I53" s="626" t="e">
        <f>(I36-I14)/'begr(tot)'!K14</f>
        <v>#DIV/0!</v>
      </c>
      <c r="J53" s="619"/>
      <c r="K53" s="33"/>
    </row>
    <row r="54" spans="2:11">
      <c r="B54" s="29"/>
      <c r="C54" s="58"/>
      <c r="D54" s="61" t="s">
        <v>291</v>
      </c>
      <c r="E54" s="617"/>
      <c r="F54" s="626" t="e">
        <f>F25/('begr(tot)'!H19+'begr(tot)'!H35)</f>
        <v>#DIV/0!</v>
      </c>
      <c r="G54" s="626" t="e">
        <f>G25/('begr(tot)'!I19+'begr(tot)'!I35)</f>
        <v>#DIV/0!</v>
      </c>
      <c r="H54" s="626" t="e">
        <f>H25/('begr(tot)'!J19+'begr(tot)'!J35)</f>
        <v>#DIV/0!</v>
      </c>
      <c r="I54" s="626" t="e">
        <f>I25/('begr(tot)'!K19+'begr(tot)'!K35)</f>
        <v>#DIV/0!</v>
      </c>
      <c r="J54" s="619"/>
      <c r="K54" s="33"/>
    </row>
    <row r="55" spans="2:11">
      <c r="B55" s="29"/>
      <c r="C55" s="68"/>
      <c r="D55" s="69"/>
      <c r="E55" s="621"/>
      <c r="F55" s="621"/>
      <c r="G55" s="621"/>
      <c r="H55" s="621"/>
      <c r="I55" s="621"/>
      <c r="J55" s="622"/>
      <c r="K55" s="33"/>
    </row>
    <row r="56" spans="2:11">
      <c r="B56" s="29"/>
      <c r="C56" s="28"/>
      <c r="D56" s="28"/>
      <c r="E56" s="28"/>
      <c r="F56" s="358"/>
      <c r="G56" s="358"/>
      <c r="H56" s="358"/>
      <c r="I56" s="358"/>
      <c r="J56" s="358"/>
      <c r="K56" s="33"/>
    </row>
    <row r="57" spans="2:11">
      <c r="B57" s="29"/>
      <c r="C57" s="28"/>
      <c r="D57" s="28"/>
      <c r="E57" s="28"/>
      <c r="F57" s="358"/>
      <c r="G57" s="358"/>
      <c r="H57" s="358"/>
      <c r="I57" s="358"/>
      <c r="J57" s="358"/>
      <c r="K57" s="33"/>
    </row>
    <row r="58" spans="2:11" ht="15">
      <c r="B58" s="39"/>
      <c r="C58" s="40"/>
      <c r="D58" s="606"/>
      <c r="E58" s="40"/>
      <c r="F58" s="607"/>
      <c r="G58" s="607"/>
      <c r="H58" s="607"/>
      <c r="I58" s="607"/>
      <c r="J58" s="234" t="s">
        <v>304</v>
      </c>
      <c r="K58" s="42"/>
    </row>
  </sheetData>
  <sheetProtection password="DFB1" sheet="1" objects="1" scenarios="1"/>
  <phoneticPr fontId="0" type="noConversion"/>
  <pageMargins left="0.78740157480314965" right="0.78740157480314965" top="0.98425196850393704" bottom="0.98425196850393704" header="0.51181102362204722" footer="0.51181102362204722"/>
  <pageSetup paperSize="9" scale="65" orientation="portrait" r:id="rId1"/>
  <headerFooter alignWithMargins="0">
    <oddHeader>&amp;L&amp;"Arial,Vet"&amp;F&amp;R&amp;"Arial,Vet"&amp;A</oddHeader>
    <oddFooter>&amp;L&amp;"Arial,Vet"PO-Raad&amp;C&amp;"Arial,Vet"&amp;D&amp;R&amp;"Arial,Vet"pagina &amp;P</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8"/>
  <dimension ref="B1:M214"/>
  <sheetViews>
    <sheetView showGridLines="0" zoomScale="85" zoomScaleNormal="85" workbookViewId="0">
      <pane ySplit="9" topLeftCell="A10" activePane="bottomLeft" state="frozen"/>
      <selection activeCell="B2" sqref="B2"/>
      <selection pane="bottomLeft" activeCell="B2" sqref="B2"/>
    </sheetView>
  </sheetViews>
  <sheetFormatPr defaultColWidth="9.140625" defaultRowHeight="12.75"/>
  <cols>
    <col min="1" max="1" width="3.7109375" style="44" customWidth="1"/>
    <col min="2" max="3" width="2.7109375" style="44" customWidth="1"/>
    <col min="4" max="4" width="45.7109375" style="170" customWidth="1"/>
    <col min="5" max="5" width="2.7109375" style="44" customWidth="1"/>
    <col min="6" max="9" width="16.85546875" style="171" customWidth="1"/>
    <col min="10" max="10" width="2.5703125" style="172" customWidth="1"/>
    <col min="11" max="11" width="2.5703125" style="44" customWidth="1"/>
    <col min="12" max="13" width="14.7109375" style="44" customWidth="1"/>
    <col min="14" max="16384" width="9.140625" style="44"/>
  </cols>
  <sheetData>
    <row r="1" spans="2:13" ht="12.75" customHeight="1"/>
    <row r="2" spans="2:13">
      <c r="B2" s="24"/>
      <c r="C2" s="25"/>
      <c r="D2" s="628"/>
      <c r="E2" s="25"/>
      <c r="F2" s="629"/>
      <c r="G2" s="629"/>
      <c r="H2" s="629"/>
      <c r="I2" s="629"/>
      <c r="J2" s="366"/>
      <c r="K2" s="27"/>
    </row>
    <row r="3" spans="2:13">
      <c r="B3" s="29"/>
      <c r="C3" s="28"/>
      <c r="D3" s="470"/>
      <c r="E3" s="28"/>
      <c r="F3" s="223"/>
      <c r="G3" s="223"/>
      <c r="H3" s="223"/>
      <c r="I3" s="223"/>
      <c r="J3" s="358"/>
      <c r="K3" s="33"/>
    </row>
    <row r="4" spans="2:13" s="637" customFormat="1" ht="18.75">
      <c r="B4" s="395"/>
      <c r="C4" s="95" t="s">
        <v>163</v>
      </c>
      <c r="D4" s="634"/>
      <c r="E4" s="100"/>
      <c r="F4" s="635"/>
      <c r="G4" s="635"/>
      <c r="H4" s="635"/>
      <c r="I4" s="635"/>
      <c r="J4" s="636"/>
      <c r="K4" s="101"/>
    </row>
    <row r="5" spans="2:13" s="641" customFormat="1">
      <c r="B5" s="120"/>
      <c r="C5" s="121"/>
      <c r="D5" s="638"/>
      <c r="E5" s="121"/>
      <c r="F5" s="639"/>
      <c r="G5" s="639"/>
      <c r="H5" s="639"/>
      <c r="I5" s="639"/>
      <c r="J5" s="640"/>
      <c r="K5" s="126"/>
    </row>
    <row r="6" spans="2:13" s="641" customFormat="1">
      <c r="B6" s="120"/>
      <c r="C6" s="121"/>
      <c r="D6" s="638"/>
      <c r="E6" s="121"/>
      <c r="F6" s="121"/>
      <c r="G6" s="121"/>
      <c r="H6" s="121"/>
      <c r="I6" s="121"/>
      <c r="J6" s="121"/>
      <c r="K6" s="126"/>
    </row>
    <row r="7" spans="2:13" s="641" customFormat="1">
      <c r="B7" s="120"/>
      <c r="C7" s="121"/>
      <c r="D7" s="638"/>
      <c r="E7" s="121"/>
      <c r="F7" s="121"/>
      <c r="G7" s="121"/>
      <c r="H7" s="121"/>
      <c r="I7" s="121"/>
      <c r="J7" s="121"/>
      <c r="K7" s="126"/>
    </row>
    <row r="8" spans="2:13" s="641" customFormat="1">
      <c r="B8" s="120"/>
      <c r="C8" s="121"/>
      <c r="D8" s="638"/>
      <c r="E8" s="121"/>
      <c r="F8" s="306">
        <f>tab!E2</f>
        <v>2014</v>
      </c>
      <c r="G8" s="306">
        <f>'begr(tot)'!I8</f>
        <v>2015</v>
      </c>
      <c r="H8" s="306">
        <f>'begr(tot)'!J8</f>
        <v>2016</v>
      </c>
      <c r="I8" s="306">
        <f>'begr(tot)'!K8</f>
        <v>2017</v>
      </c>
      <c r="J8" s="640"/>
      <c r="K8" s="126"/>
      <c r="M8" s="642"/>
    </row>
    <row r="9" spans="2:13">
      <c r="B9" s="29"/>
      <c r="C9" s="28"/>
      <c r="D9" s="470"/>
      <c r="E9" s="28"/>
      <c r="F9" s="223"/>
      <c r="G9" s="357"/>
      <c r="H9" s="357"/>
      <c r="I9" s="357"/>
      <c r="J9" s="358"/>
      <c r="K9" s="33"/>
      <c r="M9" s="172"/>
    </row>
    <row r="10" spans="2:13">
      <c r="B10" s="29"/>
      <c r="C10" s="54"/>
      <c r="D10" s="244"/>
      <c r="E10" s="244"/>
      <c r="F10" s="244"/>
      <c r="G10" s="244"/>
      <c r="H10" s="651"/>
      <c r="I10" s="244"/>
      <c r="J10" s="286"/>
      <c r="K10" s="33"/>
    </row>
    <row r="11" spans="2:13">
      <c r="B11" s="29"/>
      <c r="C11" s="58"/>
      <c r="D11" s="308" t="s">
        <v>172</v>
      </c>
      <c r="E11" s="61"/>
      <c r="F11" s="61"/>
      <c r="G11" s="61"/>
      <c r="H11" s="643"/>
      <c r="I11" s="61"/>
      <c r="J11" s="259"/>
      <c r="K11" s="33"/>
    </row>
    <row r="12" spans="2:13">
      <c r="B12" s="29"/>
      <c r="C12" s="58"/>
      <c r="D12" s="61"/>
      <c r="E12" s="61"/>
      <c r="F12" s="61"/>
      <c r="G12" s="61"/>
      <c r="H12" s="643"/>
      <c r="I12" s="61"/>
      <c r="J12" s="259"/>
      <c r="K12" s="33"/>
    </row>
    <row r="13" spans="2:13">
      <c r="B13" s="29"/>
      <c r="C13" s="58"/>
      <c r="D13" s="450" t="s">
        <v>173</v>
      </c>
      <c r="E13" s="61"/>
      <c r="F13" s="61"/>
      <c r="G13" s="61"/>
      <c r="H13" s="643"/>
      <c r="I13" s="61"/>
      <c r="J13" s="259"/>
      <c r="K13" s="33"/>
    </row>
    <row r="14" spans="2:13">
      <c r="B14" s="29"/>
      <c r="C14" s="58"/>
      <c r="D14" s="61" t="s">
        <v>7</v>
      </c>
      <c r="E14" s="61"/>
      <c r="F14" s="654">
        <f>'1'!F11+'2'!F11+'3'!F11+'4'!F11+'5'!F11+'6'!F11+'7'!F11+'8'!F11+'9'!F11+'10'!F11+'11'!F11+'12'!F11+'13'!F11+'14'!F11+'15'!F11+'16'!F11+'17'!F11+'18'!F11+'19'!F11+'20'!F11+'21'!F11+'22'!F11+'23'!F11+'24'!F11+'25'!F11+'26'!F11+'27'!F11+'28'!F11+'29'!F11+'30'!F11+'31'!F11+'32'!F11+'33'!F11+'34'!F11+'35'!F11+'36'!F11+'37'!F11+'38'!F11+'39'!F11+'40'!F11+'41'!F11+'42'!F11+'43'!F11+'44'!F11+'45'!F11+'46'!F11+'47'!F11+'48'!F11+'49'!F11+'50'!F11</f>
        <v>0</v>
      </c>
      <c r="G14" s="654">
        <f>'1'!G11+'2'!G11+'3'!G11+'4'!G11+'5'!G11+'6'!G11+'7'!G11+'8'!G11+'9'!G11+'10'!G11+'11'!G11+'12'!G11+'13'!G11+'14'!G11+'15'!G11+'16'!G11+'17'!G11+'18'!G11+'19'!G11+'20'!G11+'21'!G11+'22'!G11+'23'!G11+'24'!G11+'25'!G11+'26'!G11+'27'!G11+'28'!G11+'29'!G11+'30'!G11+'31'!G11+'32'!G11+'33'!G11+'34'!G11+'35'!G11+'36'!G11+'37'!G11+'38'!G11+'39'!G11+'40'!G11+'41'!G11+'42'!G11+'43'!G11+'44'!G11+'45'!G11+'46'!G11+'47'!G11+'48'!G11+'49'!G11+'50'!G11</f>
        <v>0</v>
      </c>
      <c r="H14" s="654">
        <f>'1'!H11+'2'!H11+'3'!H11+'4'!H11+'5'!H11+'6'!H11+'7'!H11+'8'!H11+'9'!H11+'10'!H11+'11'!H11+'12'!H11+'13'!H11+'14'!H11+'15'!H11+'16'!H11+'17'!H11+'18'!H11+'19'!H11+'20'!H11+'21'!H11+'22'!H11+'23'!H11+'24'!H11+'25'!H11+'26'!H11+'27'!H11+'28'!H11+'29'!H11+'30'!H11+'31'!H11+'32'!H11+'33'!H11+'34'!H11+'35'!H11+'36'!H11+'37'!H11+'38'!H11+'39'!H11+'40'!H11+'41'!H11+'42'!H11+'43'!H11+'44'!H11+'45'!H11+'46'!H11+'47'!H11+'48'!H11+'49'!H11+'50'!H11</f>
        <v>0</v>
      </c>
      <c r="I14" s="654">
        <f>'1'!I11+'2'!I11+'3'!I11+'4'!I11+'5'!I11+'6'!I11+'7'!I11+'8'!I11+'9'!I11+'10'!I11+'11'!I11+'12'!I11+'13'!I11+'14'!I11+'15'!I11+'16'!I11+'17'!I11+'18'!I11+'19'!I11+'20'!I11+'21'!I11+'22'!I11+'23'!I11+'24'!I11+'25'!I11+'26'!I11+'27'!I11+'28'!I11+'29'!I11+'30'!I11+'31'!I11+'32'!I11+'33'!I11+'34'!I11+'35'!I11+'36'!I11+'37'!I11+'38'!I11+'39'!I11+'40'!I11+'41'!I11+'42'!I11+'43'!I11+'44'!I11+'45'!I11+'46'!I11+'47'!I11+'48'!I11+'49'!I11+'50'!I11</f>
        <v>0</v>
      </c>
      <c r="J14" s="259"/>
      <c r="K14" s="33"/>
    </row>
    <row r="15" spans="2:13">
      <c r="B15" s="29"/>
      <c r="C15" s="58"/>
      <c r="D15" s="61" t="s">
        <v>8</v>
      </c>
      <c r="E15" s="61"/>
      <c r="F15" s="654">
        <f>'1'!F12+'2'!F12+'3'!F12+'4'!F12+'5'!F12+'6'!F12+'7'!F12+'8'!F12+'9'!F12+'10'!F12+'11'!F12+'12'!F12+'13'!F12+'14'!F12+'15'!F12+'16'!F12+'17'!F12+'18'!F12+'19'!F12+'20'!F12+'21'!F12+'22'!F12+'23'!F12+'24'!F12+'25'!F12+'26'!F12+'27'!F12+'28'!F12+'29'!F12+'30'!F12+'31'!F12+'32'!F12+'33'!F12+'34'!F12+'35'!F12+'36'!F12+'37'!F12+'38'!F12+'39'!F12+'40'!F12+'41'!F12+'42'!F12+'43'!F12+'44'!F12+'45'!F12+'46'!F12+'47'!F12+'48'!F12+'49'!F12+'50'!F12</f>
        <v>0</v>
      </c>
      <c r="G15" s="654">
        <f>'1'!G12+'2'!G12+'3'!G12+'4'!G12+'5'!G12+'6'!G12+'7'!G12+'8'!G12+'9'!G12+'10'!G12+'11'!G12+'12'!G12+'13'!G12+'14'!G12+'15'!G12+'16'!G12+'17'!G12+'18'!G12+'19'!G12+'20'!G12+'21'!G12+'22'!G12+'23'!G12+'24'!G12+'25'!G12+'26'!G12+'27'!G12+'28'!G12+'29'!G12+'30'!G12+'31'!G12+'32'!G12+'33'!G12+'34'!G12+'35'!G12+'36'!G12+'37'!G12+'38'!G12+'39'!G12+'40'!G12+'41'!G12+'42'!G12+'43'!G12+'44'!G12+'45'!G12+'46'!G12+'47'!G12+'48'!G12+'49'!G12+'50'!G12</f>
        <v>0</v>
      </c>
      <c r="H15" s="654">
        <f>'1'!H12+'2'!H12+'3'!H12+'4'!H12+'5'!H12+'6'!H12+'7'!H12+'8'!H12+'9'!H12+'10'!H12+'11'!H12+'12'!H12+'13'!H12+'14'!H12+'15'!H12+'16'!H12+'17'!H12+'18'!H12+'19'!H12+'20'!H12+'21'!H12+'22'!H12+'23'!H12+'24'!H12+'25'!H12+'26'!H12+'27'!H12+'28'!H12+'29'!H12+'30'!H12+'31'!H12+'32'!H12+'33'!H12+'34'!H12+'35'!H12+'36'!H12+'37'!H12+'38'!H12+'39'!H12+'40'!H12+'41'!H12+'42'!H12+'43'!H12+'44'!H12+'45'!H12+'46'!H12+'47'!H12+'48'!H12+'49'!H12+'50'!H12</f>
        <v>0</v>
      </c>
      <c r="I15" s="654">
        <f>'1'!I12+'2'!I12+'3'!I12+'4'!I12+'5'!I12+'6'!I12+'7'!I12+'8'!I12+'9'!I12+'10'!I12+'11'!I12+'12'!I12+'13'!I12+'14'!I12+'15'!I12+'16'!I12+'17'!I12+'18'!I12+'19'!I12+'20'!I12+'21'!I12+'22'!I12+'23'!I12+'24'!I12+'25'!I12+'26'!I12+'27'!I12+'28'!I12+'29'!I12+'30'!I12+'31'!I12+'32'!I12+'33'!I12+'34'!I12+'35'!I12+'36'!I12+'37'!I12+'38'!I12+'39'!I12+'40'!I12+'41'!I12+'42'!I12+'43'!I12+'44'!I12+'45'!I12+'46'!I12+'47'!I12+'48'!I12+'49'!I12+'50'!I12</f>
        <v>0</v>
      </c>
      <c r="J15" s="259"/>
      <c r="K15" s="33"/>
    </row>
    <row r="16" spans="2:13">
      <c r="B16" s="29"/>
      <c r="C16" s="58"/>
      <c r="D16" s="59" t="s">
        <v>9</v>
      </c>
      <c r="E16" s="61"/>
      <c r="F16" s="654">
        <f>'1'!F13+'2'!F13+'3'!F13+'4'!F13+'5'!F13+'6'!F13+'7'!F13+'8'!F13+'9'!F13+'10'!F13+'11'!F13+'12'!F13+'13'!F13+'14'!F13+'15'!F13+'16'!F13+'17'!F13+'18'!F13+'19'!F13+'20'!F13+'21'!F13+'22'!F13+'23'!F13+'24'!F13+'25'!F13+'26'!F13+'27'!F13+'28'!F13+'29'!F13+'30'!F13+'31'!F13+'32'!F13+'33'!F13+'34'!F13+'35'!F13+'36'!F13+'37'!F13+'38'!F13+'39'!F13+'40'!F13+'41'!F13+'42'!F13+'43'!F13+'44'!F13+'45'!F13+'46'!F13+'47'!F13+'48'!F13+'49'!F13+'50'!F13</f>
        <v>0</v>
      </c>
      <c r="G16" s="654">
        <f>'1'!G13+'2'!G13+'3'!G13+'4'!G13+'5'!G13+'6'!G13+'7'!G13+'8'!G13+'9'!G13+'10'!G13+'11'!G13+'12'!G13+'13'!G13+'14'!G13+'15'!G13+'16'!G13+'17'!G13+'18'!G13+'19'!G13+'20'!G13+'21'!G13+'22'!G13+'23'!G13+'24'!G13+'25'!G13+'26'!G13+'27'!G13+'28'!G13+'29'!G13+'30'!G13+'31'!G13+'32'!G13+'33'!G13+'34'!G13+'35'!G13+'36'!G13+'37'!G13+'38'!G13+'39'!G13+'40'!G13+'41'!G13+'42'!G13+'43'!G13+'44'!G13+'45'!G13+'46'!G13+'47'!G13+'48'!G13+'49'!G13+'50'!G13</f>
        <v>0</v>
      </c>
      <c r="H16" s="654">
        <f>'1'!H13+'2'!H13+'3'!H13+'4'!H13+'5'!H13+'6'!H13+'7'!H13+'8'!H13+'9'!H13+'10'!H13+'11'!H13+'12'!H13+'13'!H13+'14'!H13+'15'!H13+'16'!H13+'17'!H13+'18'!H13+'19'!H13+'20'!H13+'21'!H13+'22'!H13+'23'!H13+'24'!H13+'25'!H13+'26'!H13+'27'!H13+'28'!H13+'29'!H13+'30'!H13+'31'!H13+'32'!H13+'33'!H13+'34'!H13+'35'!H13+'36'!H13+'37'!H13+'38'!H13+'39'!H13+'40'!H13+'41'!H13+'42'!H13+'43'!H13+'44'!H13+'45'!H13+'46'!H13+'47'!H13+'48'!H13+'49'!H13+'50'!H13</f>
        <v>0</v>
      </c>
      <c r="I16" s="654">
        <f>'1'!I13+'2'!I13+'3'!I13+'4'!I13+'5'!I13+'6'!I13+'7'!I13+'8'!I13+'9'!I13+'10'!I13+'11'!I13+'12'!I13+'13'!I13+'14'!I13+'15'!I13+'16'!I13+'17'!I13+'18'!I13+'19'!I13+'20'!I13+'21'!I13+'22'!I13+'23'!I13+'24'!I13+'25'!I13+'26'!I13+'27'!I13+'28'!I13+'29'!I13+'30'!I13+'31'!I13+'32'!I13+'33'!I13+'34'!I13+'35'!I13+'36'!I13+'37'!I13+'38'!I13+'39'!I13+'40'!I13+'41'!I13+'42'!I13+'43'!I13+'44'!I13+'45'!I13+'46'!I13+'47'!I13+'48'!I13+'49'!I13+'50'!I13</f>
        <v>0</v>
      </c>
      <c r="J16" s="259"/>
      <c r="K16" s="33"/>
    </row>
    <row r="17" spans="2:11">
      <c r="B17" s="29"/>
      <c r="C17" s="58"/>
      <c r="D17" s="59" t="s">
        <v>91</v>
      </c>
      <c r="E17" s="61"/>
      <c r="F17" s="654">
        <f>'1'!F14+'2'!F14+'3'!F14+'4'!F14+'5'!F14+'6'!F14+'7'!F14+'8'!F14+'9'!F14+'10'!F14+'11'!F14+'12'!F14+'13'!F14+'14'!F14+'15'!F14+'16'!F14+'17'!F14+'18'!F14+'19'!F14+'20'!F14+'21'!F14+'22'!F14+'23'!F14+'24'!F14+'25'!F14+'26'!F14+'27'!F14+'28'!F14+'29'!F14+'30'!F14+'31'!F14+'32'!F14+'33'!F14+'34'!F14+'35'!F14+'36'!F14+'37'!F14+'38'!F14+'39'!F14+'40'!F14+'41'!F14+'42'!F14+'43'!F14+'44'!F14+'45'!F14+'46'!F14+'47'!F14+'48'!F14+'49'!F14+'50'!F14</f>
        <v>0</v>
      </c>
      <c r="G17" s="654">
        <f>'1'!G14+'2'!G14+'3'!G14+'4'!G14+'5'!G14+'6'!G14+'7'!G14+'8'!G14+'9'!G14+'10'!G14+'11'!G14+'12'!G14+'13'!G14+'14'!G14+'15'!G14+'16'!G14+'17'!G14+'18'!G14+'19'!G14+'20'!G14+'21'!G14+'22'!G14+'23'!G14+'24'!G14+'25'!G14+'26'!G14+'27'!G14+'28'!G14+'29'!G14+'30'!G14+'31'!G14+'32'!G14+'33'!G14+'34'!G14+'35'!G14+'36'!G14+'37'!G14+'38'!G14+'39'!G14+'40'!G14+'41'!G14+'42'!G14+'43'!G14+'44'!G14+'45'!G14+'46'!G14+'47'!G14+'48'!G14+'49'!G14+'50'!G14</f>
        <v>0</v>
      </c>
      <c r="H17" s="654">
        <f>'1'!H14+'2'!H14+'3'!H14+'4'!H14+'5'!H14+'6'!H14+'7'!H14+'8'!H14+'9'!H14+'10'!H14+'11'!H14+'12'!H14+'13'!H14+'14'!H14+'15'!H14+'16'!H14+'17'!H14+'18'!H14+'19'!H14+'20'!H14+'21'!H14+'22'!H14+'23'!H14+'24'!H14+'25'!H14+'26'!H14+'27'!H14+'28'!H14+'29'!H14+'30'!H14+'31'!H14+'32'!H14+'33'!H14+'34'!H14+'35'!H14+'36'!H14+'37'!H14+'38'!H14+'39'!H14+'40'!H14+'41'!H14+'42'!H14+'43'!H14+'44'!H14+'45'!H14+'46'!H14+'47'!H14+'48'!H14+'49'!H14+'50'!H14</f>
        <v>0</v>
      </c>
      <c r="I17" s="654">
        <f>'1'!I14+'2'!I14+'3'!I14+'4'!I14+'5'!I14+'6'!I14+'7'!I14+'8'!I14+'9'!I14+'10'!I14+'11'!I14+'12'!I14+'13'!I14+'14'!I14+'15'!I14+'16'!I14+'17'!I14+'18'!I14+'19'!I14+'20'!I14+'21'!I14+'22'!I14+'23'!I14+'24'!I14+'25'!I14+'26'!I14+'27'!I14+'28'!I14+'29'!I14+'30'!I14+'31'!I14+'32'!I14+'33'!I14+'34'!I14+'35'!I14+'36'!I14+'37'!I14+'38'!I14+'39'!I14+'40'!I14+'41'!I14+'42'!I14+'43'!I14+'44'!I14+'45'!I14+'46'!I14+'47'!I14+'48'!I14+'49'!I14+'50'!I14</f>
        <v>0</v>
      </c>
      <c r="J17" s="259"/>
      <c r="K17" s="33"/>
    </row>
    <row r="18" spans="2:11">
      <c r="B18" s="29"/>
      <c r="C18" s="58"/>
      <c r="D18" s="59"/>
      <c r="E18" s="61"/>
      <c r="F18" s="62"/>
      <c r="G18" s="62"/>
      <c r="H18" s="62"/>
      <c r="I18" s="62"/>
      <c r="J18" s="259"/>
      <c r="K18" s="33"/>
    </row>
    <row r="19" spans="2:11">
      <c r="B19" s="29"/>
      <c r="C19" s="58"/>
      <c r="D19" s="500" t="s">
        <v>174</v>
      </c>
      <c r="E19" s="61"/>
      <c r="F19" s="62"/>
      <c r="G19" s="62"/>
      <c r="H19" s="62"/>
      <c r="I19" s="62"/>
      <c r="J19" s="259"/>
      <c r="K19" s="33"/>
    </row>
    <row r="20" spans="2:11">
      <c r="B20" s="29"/>
      <c r="C20" s="58"/>
      <c r="D20" s="59" t="s">
        <v>92</v>
      </c>
      <c r="E20" s="61"/>
      <c r="F20" s="654">
        <f>'1'!F15+'2'!F15+'3'!F15+'4'!F15+'5'!F15+'6'!F15+'7'!F15+'8'!F15+'9'!F15+'10'!F15+'11'!F15+'12'!F15+'13'!F15+'14'!F15+'15'!F15+'16'!F15+'17'!F15+'18'!F15+'19'!F15+'20'!F15+'21'!F15+'22'!F15+'23'!F15+'24'!F15+'25'!F15+'26'!F15+'27'!F15+'28'!F15+'29'!F15+'30'!F15+'31'!F15+'32'!F15+'33'!F15+'34'!F15+'35'!F15+'36'!F15+'37'!F15+'38'!F15+'39'!F15+'40'!F15+'41'!F15+'42'!F15+'43'!F15+'44'!F15+'45'!F15+'46'!F15+'47'!F15+'48'!F15+'49'!F15+'50'!F15</f>
        <v>0</v>
      </c>
      <c r="G20" s="654">
        <f>'1'!G15+'2'!G15+'3'!G15+'4'!G15+'5'!G15+'6'!G15+'7'!G15+'8'!G15+'9'!G15+'10'!G15+'11'!G15+'12'!G15+'13'!G15+'14'!G15+'15'!G15+'16'!G15+'17'!G15+'18'!G15+'19'!G15+'20'!G15+'21'!G15+'22'!G15+'23'!G15+'24'!G15+'25'!G15+'26'!G15+'27'!G15+'28'!G15+'29'!G15+'30'!G15+'31'!G15+'32'!G15+'33'!G15+'34'!G15+'35'!G15+'36'!G15+'37'!G15+'38'!G15+'39'!G15+'40'!G15+'41'!G15+'42'!G15+'43'!G15+'44'!G15+'45'!G15+'46'!G15+'47'!G15+'48'!G15+'49'!G15+'50'!G15</f>
        <v>0</v>
      </c>
      <c r="H20" s="654">
        <f>'1'!H15+'2'!H15+'3'!H15+'4'!H15+'5'!H15+'6'!H15+'7'!H15+'8'!H15+'9'!H15+'10'!H15+'11'!H15+'12'!H15+'13'!H15+'14'!H15+'15'!H15+'16'!H15+'17'!H15+'18'!H15+'19'!H15+'20'!H15+'21'!H15+'22'!H15+'23'!H15+'24'!H15+'25'!H15+'26'!H15+'27'!H15+'28'!H15+'29'!H15+'30'!H15+'31'!H15+'32'!H15+'33'!H15+'34'!H15+'35'!H15+'36'!H15+'37'!H15+'38'!H15+'39'!H15+'40'!H15+'41'!H15+'42'!H15+'43'!H15+'44'!H15+'45'!H15+'46'!H15+'47'!H15+'48'!H15+'49'!H15+'50'!H15</f>
        <v>0</v>
      </c>
      <c r="I20" s="654">
        <f>'1'!I15+'2'!I15+'3'!I15+'4'!I15+'5'!I15+'6'!I15+'7'!I15+'8'!I15+'9'!I15+'10'!I15+'11'!I15+'12'!I15+'13'!I15+'14'!I15+'15'!I15+'16'!I15+'17'!I15+'18'!I15+'19'!I15+'20'!I15+'21'!I15+'22'!I15+'23'!I15+'24'!I15+'25'!I15+'26'!I15+'27'!I15+'28'!I15+'29'!I15+'30'!I15+'31'!I15+'32'!I15+'33'!I15+'34'!I15+'35'!I15+'36'!I15+'37'!I15+'38'!I15+'39'!I15+'40'!I15+'41'!I15+'42'!I15+'43'!I15+'44'!I15+'45'!I15+'46'!I15+'47'!I15+'48'!I15+'49'!I15+'50'!I15</f>
        <v>0</v>
      </c>
      <c r="J20" s="259"/>
      <c r="K20" s="33"/>
    </row>
    <row r="21" spans="2:11">
      <c r="B21" s="29"/>
      <c r="C21" s="58"/>
      <c r="D21" s="59" t="s">
        <v>141</v>
      </c>
      <c r="E21" s="61"/>
      <c r="F21" s="654">
        <f>'1'!F16+'2'!F16+'3'!F16+'4'!F16+'5'!F16+'6'!F16+'7'!F16+'8'!F16+'9'!F16+'10'!F16+'11'!F16+'12'!F16+'13'!F16+'14'!F16+'15'!F16+'16'!F16+'17'!F16+'18'!F16+'19'!F16+'20'!F16+'21'!F16+'22'!F16+'23'!F16+'24'!F16+'25'!F16+'26'!F16+'27'!F16+'28'!F16+'29'!F16+'30'!F16+'31'!F16+'32'!F16+'33'!F16+'34'!F16+'35'!F16+'36'!F16+'37'!F16+'38'!F16+'39'!F16+'40'!F16+'41'!F16+'42'!F16+'43'!F16+'44'!F16+'45'!F16+'46'!F16+'47'!F16+'48'!F16+'49'!F16+'50'!F16</f>
        <v>0</v>
      </c>
      <c r="G21" s="654">
        <f>'1'!G16+'2'!G16+'3'!G16+'4'!G16+'5'!G16+'6'!G16+'7'!G16+'8'!G16+'9'!G16+'10'!G16+'11'!G16+'12'!G16+'13'!G16+'14'!G16+'15'!G16+'16'!G16+'17'!G16+'18'!G16+'19'!G16+'20'!G16+'21'!G16+'22'!G16+'23'!G16+'24'!G16+'25'!G16+'26'!G16+'27'!G16+'28'!G16+'29'!G16+'30'!G16+'31'!G16+'32'!G16+'33'!G16+'34'!G16+'35'!G16+'36'!G16+'37'!G16+'38'!G16+'39'!G16+'40'!G16+'41'!G16+'42'!G16+'43'!G16+'44'!G16+'45'!G16+'46'!G16+'47'!G16+'48'!G16+'49'!G16+'50'!G16</f>
        <v>0</v>
      </c>
      <c r="H21" s="654">
        <f>'1'!H16+'2'!H16+'3'!H16+'4'!H16+'5'!H16+'6'!H16+'7'!H16+'8'!H16+'9'!H16+'10'!H16+'11'!H16+'12'!H16+'13'!H16+'14'!H16+'15'!H16+'16'!H16+'17'!H16+'18'!H16+'19'!H16+'20'!H16+'21'!H16+'22'!H16+'23'!H16+'24'!H16+'25'!H16+'26'!H16+'27'!H16+'28'!H16+'29'!H16+'30'!H16+'31'!H16+'32'!H16+'33'!H16+'34'!H16+'35'!H16+'36'!H16+'37'!H16+'38'!H16+'39'!H16+'40'!H16+'41'!H16+'42'!H16+'43'!H16+'44'!H16+'45'!H16+'46'!H16+'47'!H16+'48'!H16+'49'!H16+'50'!H16</f>
        <v>0</v>
      </c>
      <c r="I21" s="654">
        <f>'1'!I16+'2'!I16+'3'!I16+'4'!I16+'5'!I16+'6'!I16+'7'!I16+'8'!I16+'9'!I16+'10'!I16+'11'!I16+'12'!I16+'13'!I16+'14'!I16+'15'!I16+'16'!I16+'17'!I16+'18'!I16+'19'!I16+'20'!I16+'21'!I16+'22'!I16+'23'!I16+'24'!I16+'25'!I16+'26'!I16+'27'!I16+'28'!I16+'29'!I16+'30'!I16+'31'!I16+'32'!I16+'33'!I16+'34'!I16+'35'!I16+'36'!I16+'37'!I16+'38'!I16+'39'!I16+'40'!I16+'41'!I16+'42'!I16+'43'!I16+'44'!I16+'45'!I16+'46'!I16+'47'!I16+'48'!I16+'49'!I16+'50'!I16</f>
        <v>0</v>
      </c>
      <c r="J21" s="259"/>
      <c r="K21" s="33"/>
    </row>
    <row r="22" spans="2:11">
      <c r="B22" s="29"/>
      <c r="C22" s="58"/>
      <c r="D22" s="59"/>
      <c r="E22" s="61"/>
      <c r="F22" s="62"/>
      <c r="G22" s="62"/>
      <c r="H22" s="62"/>
      <c r="I22" s="62"/>
      <c r="J22" s="259"/>
      <c r="K22" s="33"/>
    </row>
    <row r="23" spans="2:11">
      <c r="B23" s="29"/>
      <c r="C23" s="58"/>
      <c r="D23" s="500" t="s">
        <v>175</v>
      </c>
      <c r="E23" s="61"/>
      <c r="F23" s="62"/>
      <c r="G23" s="62"/>
      <c r="H23" s="62"/>
      <c r="I23" s="62"/>
      <c r="J23" s="259"/>
      <c r="K23" s="33"/>
    </row>
    <row r="24" spans="2:11">
      <c r="B24" s="29"/>
      <c r="C24" s="58"/>
      <c r="D24" s="59" t="s">
        <v>142</v>
      </c>
      <c r="E24" s="61"/>
      <c r="F24" s="654">
        <f>'1'!F17+'2'!F17+'3'!F17+'4'!F17+'5'!F17+'6'!F17+'7'!F17+'8'!F17+'9'!F17+'10'!F17+'11'!F17+'12'!F17+'13'!F17+'14'!F17+'15'!F17+'16'!F17+'17'!F17+'18'!F17+'19'!F17+'20'!F17+'21'!F17+'22'!F17+'23'!F17+'24'!F17+'25'!F17+'26'!F17+'27'!F17+'28'!F17+'29'!F17+'30'!F17+'31'!F17+'32'!F17+'33'!F17+'34'!F17+'35'!F17+'36'!F17+'37'!F17+'38'!F17+'39'!F17+'40'!F17+'41'!F17+'42'!F17+'43'!F17+'44'!F17+'45'!F17+'46'!F17+'47'!F17+'48'!F17+'49'!F17+'50'!F17</f>
        <v>0</v>
      </c>
      <c r="G24" s="654">
        <f>'1'!G17+'2'!G17+'3'!G17+'4'!G17+'5'!G17+'6'!G17+'7'!G17+'8'!G17+'9'!G17+'10'!G17+'11'!G17+'12'!G17+'13'!G17+'14'!G17+'15'!G17+'16'!G17+'17'!G17+'18'!G17+'19'!G17+'20'!G17+'21'!G17+'22'!G17+'23'!G17+'24'!G17+'25'!G17+'26'!G17+'27'!G17+'28'!G17+'29'!G17+'30'!G17+'31'!G17+'32'!G17+'33'!G17+'34'!G17+'35'!G17+'36'!G17+'37'!G17+'38'!G17+'39'!G17+'40'!G17+'41'!G17+'42'!G17+'43'!G17+'44'!G17+'45'!G17+'46'!G17+'47'!G17+'48'!G17+'49'!G17+'50'!G17</f>
        <v>0</v>
      </c>
      <c r="H24" s="654">
        <f>'1'!H17+'2'!H17+'3'!H17+'4'!H17+'5'!H17+'6'!H17+'7'!H17+'8'!H17+'9'!H17+'10'!H17+'11'!H17+'12'!H17+'13'!H17+'14'!H17+'15'!H17+'16'!H17+'17'!H17+'18'!H17+'19'!H17+'20'!H17+'21'!H17+'22'!H17+'23'!H17+'24'!H17+'25'!H17+'26'!H17+'27'!H17+'28'!H17+'29'!H17+'30'!H17+'31'!H17+'32'!H17+'33'!H17+'34'!H17+'35'!H17+'36'!H17+'37'!H17+'38'!H17+'39'!H17+'40'!H17+'41'!H17+'42'!H17+'43'!H17+'44'!H17+'45'!H17+'46'!H17+'47'!H17+'48'!H17+'49'!H17+'50'!H17</f>
        <v>0</v>
      </c>
      <c r="I24" s="654">
        <f>'1'!I17+'2'!I17+'3'!I17+'4'!I17+'5'!I17+'6'!I17+'7'!I17+'8'!I17+'9'!I17+'10'!I17+'11'!I17+'12'!I17+'13'!I17+'14'!I17+'15'!I17+'16'!I17+'17'!I17+'18'!I17+'19'!I17+'20'!I17+'21'!I17+'22'!I17+'23'!I17+'24'!I17+'25'!I17+'26'!I17+'27'!I17+'28'!I17+'29'!I17+'30'!I17+'31'!I17+'32'!I17+'33'!I17+'34'!I17+'35'!I17+'36'!I17+'37'!I17+'38'!I17+'39'!I17+'40'!I17+'41'!I17+'42'!I17+'43'!I17+'44'!I17+'45'!I17+'46'!I17+'47'!I17+'48'!I17+'49'!I17+'50'!I17</f>
        <v>0</v>
      </c>
      <c r="J24" s="259"/>
      <c r="K24" s="33"/>
    </row>
    <row r="25" spans="2:11">
      <c r="B25" s="29"/>
      <c r="C25" s="58"/>
      <c r="D25" s="59" t="s">
        <v>143</v>
      </c>
      <c r="E25" s="61"/>
      <c r="F25" s="654">
        <f>'1'!F18+'2'!F18+'3'!F18+'4'!F18+'5'!F18+'6'!F18+'7'!F18+'8'!F18+'9'!F18+'10'!F18+'11'!F18+'12'!F18+'13'!F18+'14'!F18+'15'!F18+'16'!F18+'17'!F18+'18'!F18+'19'!F18+'20'!F18+'21'!F18+'22'!F18+'23'!F18+'24'!F18+'25'!F18+'26'!F18+'27'!F18+'28'!F18+'29'!F18+'30'!F18+'31'!F18+'32'!F18+'33'!F18+'34'!F18+'35'!F18+'36'!F18+'37'!F18+'38'!F18+'39'!F18+'40'!F18+'41'!F18+'42'!F18+'43'!F18+'44'!F18+'45'!F18+'46'!F18+'47'!F18+'48'!F18+'49'!F18+'50'!F18</f>
        <v>0</v>
      </c>
      <c r="G25" s="654">
        <f>'1'!G18+'2'!G18+'3'!G18+'4'!G18+'5'!G18+'6'!G18+'7'!G18+'8'!G18+'9'!G18+'10'!G18+'11'!G18+'12'!G18+'13'!G18+'14'!G18+'15'!G18+'16'!G18+'17'!G18+'18'!G18+'19'!G18+'20'!G18+'21'!G18+'22'!G18+'23'!G18+'24'!G18+'25'!G18+'26'!G18+'27'!G18+'28'!G18+'29'!G18+'30'!G18+'31'!G18+'32'!G18+'33'!G18+'34'!G18+'35'!G18+'36'!G18+'37'!G18+'38'!G18+'39'!G18+'40'!G18+'41'!G18+'42'!G18+'43'!G18+'44'!G18+'45'!G18+'46'!G18+'47'!G18+'48'!G18+'49'!G18+'50'!G18</f>
        <v>0</v>
      </c>
      <c r="H25" s="654">
        <f>'1'!H18+'2'!H18+'3'!H18+'4'!H18+'5'!H18+'6'!H18+'7'!H18+'8'!H18+'9'!H18+'10'!H18+'11'!H18+'12'!H18+'13'!H18+'14'!H18+'15'!H18+'16'!H18+'17'!H18+'18'!H18+'19'!H18+'20'!H18+'21'!H18+'22'!H18+'23'!H18+'24'!H18+'25'!H18+'26'!H18+'27'!H18+'28'!H18+'29'!H18+'30'!H18+'31'!H18+'32'!H18+'33'!H18+'34'!H18+'35'!H18+'36'!H18+'37'!H18+'38'!H18+'39'!H18+'40'!H18+'41'!H18+'42'!H18+'43'!H18+'44'!H18+'45'!H18+'46'!H18+'47'!H18+'48'!H18+'49'!H18+'50'!H18</f>
        <v>0</v>
      </c>
      <c r="I25" s="654">
        <f>'1'!I18+'2'!I18+'3'!I18+'4'!I18+'5'!I18+'6'!I18+'7'!I18+'8'!I18+'9'!I18+'10'!I18+'11'!I18+'12'!I18+'13'!I18+'14'!I18+'15'!I18+'16'!I18+'17'!I18+'18'!I18+'19'!I18+'20'!I18+'21'!I18+'22'!I18+'23'!I18+'24'!I18+'25'!I18+'26'!I18+'27'!I18+'28'!I18+'29'!I18+'30'!I18+'31'!I18+'32'!I18+'33'!I18+'34'!I18+'35'!I18+'36'!I18+'37'!I18+'38'!I18+'39'!I18+'40'!I18+'41'!I18+'42'!I18+'43'!I18+'44'!I18+'45'!I18+'46'!I18+'47'!I18+'48'!I18+'49'!I18+'50'!I18</f>
        <v>0</v>
      </c>
      <c r="J25" s="259"/>
      <c r="K25" s="33"/>
    </row>
    <row r="26" spans="2:11">
      <c r="B26" s="29"/>
      <c r="C26" s="58"/>
      <c r="D26" s="59" t="s">
        <v>144</v>
      </c>
      <c r="E26" s="61"/>
      <c r="F26" s="654">
        <f>'1'!F19+'2'!F19+'3'!F19+'4'!F19+'5'!F19+'6'!F19+'7'!F19+'8'!F19+'9'!F19+'10'!F19+'11'!F19+'12'!F19+'13'!F19+'14'!F19+'15'!F19+'16'!F19+'17'!F19+'18'!F19+'19'!F19+'20'!F19+'21'!F19+'22'!F19+'23'!F19+'24'!F19+'25'!F19+'26'!F19+'27'!F19+'28'!F19+'29'!F19+'30'!F19+'31'!F19+'32'!F19+'33'!F19+'34'!F19+'35'!F19+'36'!F19+'37'!F19+'38'!F19+'39'!F19+'40'!F19+'41'!F19+'42'!F19+'43'!F19+'44'!F19+'45'!F19+'46'!F19+'47'!F19+'48'!F19+'49'!F19+'50'!F19</f>
        <v>0</v>
      </c>
      <c r="G26" s="654">
        <f>'1'!G19+'2'!G19+'3'!G19+'4'!G19+'5'!G19+'6'!G19+'7'!G19+'8'!G19+'9'!G19+'10'!G19+'11'!G19+'12'!G19+'13'!G19+'14'!G19+'15'!G19+'16'!G19+'17'!G19+'18'!G19+'19'!G19+'20'!G19+'21'!G19+'22'!G19+'23'!G19+'24'!G19+'25'!G19+'26'!G19+'27'!G19+'28'!G19+'29'!G19+'30'!G19+'31'!G19+'32'!G19+'33'!G19+'34'!G19+'35'!G19+'36'!G19+'37'!G19+'38'!G19+'39'!G19+'40'!G19+'41'!G19+'42'!G19+'43'!G19+'44'!G19+'45'!G19+'46'!G19+'47'!G19+'48'!G19+'49'!G19+'50'!G19</f>
        <v>0</v>
      </c>
      <c r="H26" s="654">
        <f>'1'!H19+'2'!H19+'3'!H19+'4'!H19+'5'!H19+'6'!H19+'7'!H19+'8'!H19+'9'!H19+'10'!H19+'11'!H19+'12'!H19+'13'!H19+'14'!H19+'15'!H19+'16'!H19+'17'!H19+'18'!H19+'19'!H19+'20'!H19+'21'!H19+'22'!H19+'23'!H19+'24'!H19+'25'!H19+'26'!H19+'27'!H19+'28'!H19+'29'!H19+'30'!H19+'31'!H19+'32'!H19+'33'!H19+'34'!H19+'35'!H19+'36'!H19+'37'!H19+'38'!H19+'39'!H19+'40'!H19+'41'!H19+'42'!H19+'43'!H19+'44'!H19+'45'!H19+'46'!H19+'47'!H19+'48'!H19+'49'!H19+'50'!H19</f>
        <v>0</v>
      </c>
      <c r="I26" s="654">
        <f>'1'!I19+'2'!I19+'3'!I19+'4'!I19+'5'!I19+'6'!I19+'7'!I19+'8'!I19+'9'!I19+'10'!I19+'11'!I19+'12'!I19+'13'!I19+'14'!I19+'15'!I19+'16'!I19+'17'!I19+'18'!I19+'19'!I19+'20'!I19+'21'!I19+'22'!I19+'23'!I19+'24'!I19+'25'!I19+'26'!I19+'27'!I19+'28'!I19+'29'!I19+'30'!I19+'31'!I19+'32'!I19+'33'!I19+'34'!I19+'35'!I19+'36'!I19+'37'!I19+'38'!I19+'39'!I19+'40'!I19+'41'!I19+'42'!I19+'43'!I19+'44'!I19+'45'!I19+'46'!I19+'47'!I19+'48'!I19+'49'!I19+'50'!I19</f>
        <v>0</v>
      </c>
      <c r="J26" s="259"/>
      <c r="K26" s="33"/>
    </row>
    <row r="27" spans="2:11">
      <c r="B27" s="29"/>
      <c r="C27" s="58"/>
      <c r="D27" s="59" t="s">
        <v>145</v>
      </c>
      <c r="E27" s="61"/>
      <c r="F27" s="654">
        <f>'1'!F20+'2'!F20+'3'!F20+'4'!F20+'5'!F20+'6'!F20+'7'!F20+'8'!F20+'9'!F20+'10'!F20+'11'!F20+'12'!F20+'13'!F20+'14'!F20+'15'!F20+'16'!F20+'17'!F20+'18'!F20+'19'!F20+'20'!F20+'21'!F20+'22'!F20+'23'!F20+'24'!F20+'25'!F20+'26'!F20+'27'!F20+'28'!F20+'29'!F20+'30'!F20+'31'!F20+'32'!F20+'33'!F20+'34'!F20+'35'!F20+'36'!F20+'37'!F20+'38'!F20+'39'!F20+'40'!F20+'41'!F20+'42'!F20+'43'!F20+'44'!F20+'45'!F20+'46'!F20+'47'!F20+'48'!F20+'49'!F20+'50'!F20</f>
        <v>0</v>
      </c>
      <c r="G27" s="654">
        <f>'1'!G20+'2'!G20+'3'!G20+'4'!G20+'5'!G20+'6'!G20+'7'!G20+'8'!G20+'9'!G20+'10'!G20+'11'!G20+'12'!G20+'13'!G20+'14'!G20+'15'!G20+'16'!G20+'17'!G20+'18'!G20+'19'!G20+'20'!G20+'21'!G20+'22'!G20+'23'!G20+'24'!G20+'25'!G20+'26'!G20+'27'!G20+'28'!G20+'29'!G20+'30'!G20+'31'!G20+'32'!G20+'33'!G20+'34'!G20+'35'!G20+'36'!G20+'37'!G20+'38'!G20+'39'!G20+'40'!G20+'41'!G20+'42'!G20+'43'!G20+'44'!G20+'45'!G20+'46'!G20+'47'!G20+'48'!G20+'49'!G20+'50'!G20</f>
        <v>0</v>
      </c>
      <c r="H27" s="654">
        <f>'1'!H20+'2'!H20+'3'!H20+'4'!H20+'5'!H20+'6'!H20+'7'!H20+'8'!H20+'9'!H20+'10'!H20+'11'!H20+'12'!H20+'13'!H20+'14'!H20+'15'!H20+'16'!H20+'17'!H20+'18'!H20+'19'!H20+'20'!H20+'21'!H20+'22'!H20+'23'!H20+'24'!H20+'25'!H20+'26'!H20+'27'!H20+'28'!H20+'29'!H20+'30'!H20+'31'!H20+'32'!H20+'33'!H20+'34'!H20+'35'!H20+'36'!H20+'37'!H20+'38'!H20+'39'!H20+'40'!H20+'41'!H20+'42'!H20+'43'!H20+'44'!H20+'45'!H20+'46'!H20+'47'!H20+'48'!H20+'49'!H20+'50'!H20</f>
        <v>0</v>
      </c>
      <c r="I27" s="654">
        <f>'1'!I20+'2'!I20+'3'!I20+'4'!I20+'5'!I20+'6'!I20+'7'!I20+'8'!I20+'9'!I20+'10'!I20+'11'!I20+'12'!I20+'13'!I20+'14'!I20+'15'!I20+'16'!I20+'17'!I20+'18'!I20+'19'!I20+'20'!I20+'21'!I20+'22'!I20+'23'!I20+'24'!I20+'25'!I20+'26'!I20+'27'!I20+'28'!I20+'29'!I20+'30'!I20+'31'!I20+'32'!I20+'33'!I20+'34'!I20+'35'!I20+'36'!I20+'37'!I20+'38'!I20+'39'!I20+'40'!I20+'41'!I20+'42'!I20+'43'!I20+'44'!I20+'45'!I20+'46'!I20+'47'!I20+'48'!I20+'49'!I20+'50'!I20</f>
        <v>0</v>
      </c>
      <c r="J27" s="259"/>
      <c r="K27" s="33"/>
    </row>
    <row r="28" spans="2:11">
      <c r="B28" s="29"/>
      <c r="C28" s="58"/>
      <c r="D28" s="63" t="s">
        <v>146</v>
      </c>
      <c r="E28" s="61"/>
      <c r="F28" s="654">
        <f>'1'!F21+'2'!F21+'3'!F21+'4'!F21+'5'!F21+'6'!F21+'7'!F21+'8'!F21+'9'!F21+'10'!F21+'11'!F21+'12'!F21+'13'!F21+'14'!F21+'15'!F21+'16'!F21+'17'!F21+'18'!F21+'19'!F21+'20'!F21+'21'!F21+'22'!F21+'23'!F21+'24'!F21+'25'!F21+'26'!F21+'27'!F21+'28'!F21+'29'!F21+'30'!F21+'31'!F21+'32'!F21+'33'!F21+'34'!F21+'35'!F21+'36'!F21+'37'!F21+'38'!F21+'39'!F21+'40'!F21+'41'!F21+'42'!F21+'43'!F21+'44'!F21+'45'!F21+'46'!F21+'47'!F21+'48'!F21+'49'!F21+'50'!F21</f>
        <v>0</v>
      </c>
      <c r="G28" s="654">
        <f>'1'!G21+'2'!G21+'3'!G21+'4'!G21+'5'!G21+'6'!G21+'7'!G21+'8'!G21+'9'!G21+'10'!G21+'11'!G21+'12'!G21+'13'!G21+'14'!G21+'15'!G21+'16'!G21+'17'!G21+'18'!G21+'19'!G21+'20'!G21+'21'!G21+'22'!G21+'23'!G21+'24'!G21+'25'!G21+'26'!G21+'27'!G21+'28'!G21+'29'!G21+'30'!G21+'31'!G21+'32'!G21+'33'!G21+'34'!G21+'35'!G21+'36'!G21+'37'!G21+'38'!G21+'39'!G21+'40'!G21+'41'!G21+'42'!G21+'43'!G21+'44'!G21+'45'!G21+'46'!G21+'47'!G21+'48'!G21+'49'!G21+'50'!G21</f>
        <v>0</v>
      </c>
      <c r="H28" s="654">
        <f>'1'!H21+'2'!H21+'3'!H21+'4'!H21+'5'!H21+'6'!H21+'7'!H21+'8'!H21+'9'!H21+'10'!H21+'11'!H21+'12'!H21+'13'!H21+'14'!H21+'15'!H21+'16'!H21+'17'!H21+'18'!H21+'19'!H21+'20'!H21+'21'!H21+'22'!H21+'23'!H21+'24'!H21+'25'!H21+'26'!H21+'27'!H21+'28'!H21+'29'!H21+'30'!H21+'31'!H21+'32'!H21+'33'!H21+'34'!H21+'35'!H21+'36'!H21+'37'!H21+'38'!H21+'39'!H21+'40'!H21+'41'!H21+'42'!H21+'43'!H21+'44'!H21+'45'!H21+'46'!H21+'47'!H21+'48'!H21+'49'!H21+'50'!H21</f>
        <v>0</v>
      </c>
      <c r="I28" s="654">
        <f>'1'!I21+'2'!I21+'3'!I21+'4'!I21+'5'!I21+'6'!I21+'7'!I21+'8'!I21+'9'!I21+'10'!I21+'11'!I21+'12'!I21+'13'!I21+'14'!I21+'15'!I21+'16'!I21+'17'!I21+'18'!I21+'19'!I21+'20'!I21+'21'!I21+'22'!I21+'23'!I21+'24'!I21+'25'!I21+'26'!I21+'27'!I21+'28'!I21+'29'!I21+'30'!I21+'31'!I21+'32'!I21+'33'!I21+'34'!I21+'35'!I21+'36'!I21+'37'!I21+'38'!I21+'39'!I21+'40'!I21+'41'!I21+'42'!I21+'43'!I21+'44'!I21+'45'!I21+'46'!I21+'47'!I21+'48'!I21+'49'!I21+'50'!I21</f>
        <v>0</v>
      </c>
      <c r="J28" s="259"/>
      <c r="K28" s="33"/>
    </row>
    <row r="29" spans="2:11">
      <c r="B29" s="29"/>
      <c r="C29" s="58"/>
      <c r="D29" s="63" t="s">
        <v>147</v>
      </c>
      <c r="E29" s="61"/>
      <c r="F29" s="654">
        <f>'1'!F22+'2'!F22+'3'!F22+'4'!F22+'5'!F22+'6'!F22+'7'!F22+'8'!F22+'9'!F22+'10'!F22+'11'!F22+'12'!F22+'13'!F22+'14'!F22+'15'!F22+'16'!F22+'17'!F22+'18'!F22+'19'!F22+'20'!F22+'21'!F22+'22'!F22+'23'!F22+'24'!F22+'25'!F22+'26'!F22+'27'!F22+'28'!F22+'29'!F22+'30'!F22+'31'!F22+'32'!F22+'33'!F22+'34'!F22+'35'!F22+'36'!F22+'37'!F22+'38'!F22+'39'!F22+'40'!F22+'41'!F22+'42'!F22+'43'!F22+'44'!F22+'45'!F22+'46'!F22+'47'!F22+'48'!F22+'49'!F22+'50'!F22</f>
        <v>0</v>
      </c>
      <c r="G29" s="654">
        <f>'1'!G22+'2'!G22+'3'!G22+'4'!G22+'5'!G22+'6'!G22+'7'!G22+'8'!G22+'9'!G22+'10'!G22+'11'!G22+'12'!G22+'13'!G22+'14'!G22+'15'!G22+'16'!G22+'17'!G22+'18'!G22+'19'!G22+'20'!G22+'21'!G22+'22'!G22+'23'!G22+'24'!G22+'25'!G22+'26'!G22+'27'!G22+'28'!G22+'29'!G22+'30'!G22+'31'!G22+'32'!G22+'33'!G22+'34'!G22+'35'!G22+'36'!G22+'37'!G22+'38'!G22+'39'!G22+'40'!G22+'41'!G22+'42'!G22+'43'!G22+'44'!G22+'45'!G22+'46'!G22+'47'!G22+'48'!G22+'49'!G22+'50'!G22</f>
        <v>0</v>
      </c>
      <c r="H29" s="654">
        <f>'1'!H22+'2'!H22+'3'!H22+'4'!H22+'5'!H22+'6'!H22+'7'!H22+'8'!H22+'9'!H22+'10'!H22+'11'!H22+'12'!H22+'13'!H22+'14'!H22+'15'!H22+'16'!H22+'17'!H22+'18'!H22+'19'!H22+'20'!H22+'21'!H22+'22'!H22+'23'!H22+'24'!H22+'25'!H22+'26'!H22+'27'!H22+'28'!H22+'29'!H22+'30'!H22+'31'!H22+'32'!H22+'33'!H22+'34'!H22+'35'!H22+'36'!H22+'37'!H22+'38'!H22+'39'!H22+'40'!H22+'41'!H22+'42'!H22+'43'!H22+'44'!H22+'45'!H22+'46'!H22+'47'!H22+'48'!H22+'49'!H22+'50'!H22</f>
        <v>0</v>
      </c>
      <c r="I29" s="654">
        <f>'1'!I22+'2'!I22+'3'!I22+'4'!I22+'5'!I22+'6'!I22+'7'!I22+'8'!I22+'9'!I22+'10'!I22+'11'!I22+'12'!I22+'13'!I22+'14'!I22+'15'!I22+'16'!I22+'17'!I22+'18'!I22+'19'!I22+'20'!I22+'21'!I22+'22'!I22+'23'!I22+'24'!I22+'25'!I22+'26'!I22+'27'!I22+'28'!I22+'29'!I22+'30'!I22+'31'!I22+'32'!I22+'33'!I22+'34'!I22+'35'!I22+'36'!I22+'37'!I22+'38'!I22+'39'!I22+'40'!I22+'41'!I22+'42'!I22+'43'!I22+'44'!I22+'45'!I22+'46'!I22+'47'!I22+'48'!I22+'49'!I22+'50'!I22</f>
        <v>0</v>
      </c>
      <c r="J29" s="259"/>
      <c r="K29" s="33"/>
    </row>
    <row r="30" spans="2:11">
      <c r="B30" s="29"/>
      <c r="C30" s="58"/>
      <c r="D30" s="63" t="s">
        <v>170</v>
      </c>
      <c r="E30" s="61"/>
      <c r="F30" s="654">
        <f>'1'!F23+'2'!F23+'3'!F23+'4'!F23+'5'!F23+'6'!F23+'7'!F23+'8'!F23+'9'!F23+'10'!F23+'11'!F23+'12'!F23+'13'!F23+'14'!F23+'15'!F23+'16'!F23+'17'!F23+'18'!F23+'19'!F23+'20'!F23+'21'!F23+'22'!F23+'23'!F23+'24'!F23+'25'!F23+'26'!F23+'27'!F23+'28'!F23+'29'!F23+'30'!F23+'31'!F23+'32'!F23+'33'!F23+'34'!F23+'35'!F23+'36'!F23+'37'!F23+'38'!F23+'39'!F23+'40'!F23+'41'!F23+'42'!F23+'43'!F23+'44'!F23+'45'!F23+'46'!F23+'47'!F23+'48'!F23+'49'!F23+'50'!F23</f>
        <v>0</v>
      </c>
      <c r="G30" s="654">
        <f>'1'!G23+'2'!G23+'3'!G23+'4'!G23+'5'!G23+'6'!G23+'7'!G23+'8'!G23+'9'!G23+'10'!G23+'11'!G23+'12'!G23+'13'!G23+'14'!G23+'15'!G23+'16'!G23+'17'!G23+'18'!G23+'19'!G23+'20'!G23+'21'!G23+'22'!G23+'23'!G23+'24'!G23+'25'!G23+'26'!G23+'27'!G23+'28'!G23+'29'!G23+'30'!G23+'31'!G23+'32'!G23+'33'!G23+'34'!G23+'35'!G23+'36'!G23+'37'!G23+'38'!G23+'39'!G23+'40'!G23+'41'!G23+'42'!G23+'43'!G23+'44'!G23+'45'!G23+'46'!G23+'47'!G23+'48'!G23+'49'!G23+'50'!G23</f>
        <v>0</v>
      </c>
      <c r="H30" s="654">
        <f>'1'!H23+'2'!H23+'3'!H23+'4'!H23+'5'!H23+'6'!H23+'7'!H23+'8'!H23+'9'!H23+'10'!H23+'11'!H23+'12'!H23+'13'!H23+'14'!H23+'15'!H23+'16'!H23+'17'!H23+'18'!H23+'19'!H23+'20'!H23+'21'!H23+'22'!H23+'23'!H23+'24'!H23+'25'!H23+'26'!H23+'27'!H23+'28'!H23+'29'!H23+'30'!H23+'31'!H23+'32'!H23+'33'!H23+'34'!H23+'35'!H23+'36'!H23+'37'!H23+'38'!H23+'39'!H23+'40'!H23+'41'!H23+'42'!H23+'43'!H23+'44'!H23+'45'!H23+'46'!H23+'47'!H23+'48'!H23+'49'!H23+'50'!H23</f>
        <v>0</v>
      </c>
      <c r="I30" s="654">
        <f>'1'!I23+'2'!I23+'3'!I23+'4'!I23+'5'!I23+'6'!I23+'7'!I23+'8'!I23+'9'!I23+'10'!I23+'11'!I23+'12'!I23+'13'!I23+'14'!I23+'15'!I23+'16'!I23+'17'!I23+'18'!I23+'19'!I23+'20'!I23+'21'!I23+'22'!I23+'23'!I23+'24'!I23+'25'!I23+'26'!I23+'27'!I23+'28'!I23+'29'!I23+'30'!I23+'31'!I23+'32'!I23+'33'!I23+'34'!I23+'35'!I23+'36'!I23+'37'!I23+'38'!I23+'39'!I23+'40'!I23+'41'!I23+'42'!I23+'43'!I23+'44'!I23+'45'!I23+'46'!I23+'47'!I23+'48'!I23+'49'!I23+'50'!I23</f>
        <v>0</v>
      </c>
      <c r="J30" s="259"/>
      <c r="K30" s="33"/>
    </row>
    <row r="31" spans="2:11">
      <c r="B31" s="29"/>
      <c r="C31" s="58"/>
      <c r="D31" s="63" t="s">
        <v>169</v>
      </c>
      <c r="E31" s="61"/>
      <c r="F31" s="654">
        <f>'1'!F24+'2'!F24+'3'!F24+'4'!F24+'5'!F24+'6'!F24+'7'!F24+'8'!F24+'9'!F24+'10'!F24+'11'!F24+'12'!F24+'13'!F24+'14'!F24+'15'!F24+'16'!F24+'17'!F24+'18'!F24+'19'!F24+'20'!F24+'21'!F24+'22'!F24+'23'!F24+'24'!F24+'25'!F24+'26'!F24+'27'!F24+'28'!F24+'29'!F24+'30'!F24+'31'!F24+'32'!F24+'33'!F24+'34'!F24+'35'!F24+'36'!F24+'37'!F24+'38'!F24+'39'!F24+'40'!F24+'41'!F24+'42'!F24+'43'!F24+'44'!F24+'45'!F24+'46'!F24+'47'!F24+'48'!F24+'49'!F24+'50'!F24</f>
        <v>0</v>
      </c>
      <c r="G31" s="654">
        <f>'1'!G24+'2'!G24+'3'!G24+'4'!G24+'5'!G24+'6'!G24+'7'!G24+'8'!G24+'9'!G24+'10'!G24+'11'!G24+'12'!G24+'13'!G24+'14'!G24+'15'!G24+'16'!G24+'17'!G24+'18'!G24+'19'!G24+'20'!G24+'21'!G24+'22'!G24+'23'!G24+'24'!G24+'25'!G24+'26'!G24+'27'!G24+'28'!G24+'29'!G24+'30'!G24+'31'!G24+'32'!G24+'33'!G24+'34'!G24+'35'!G24+'36'!G24+'37'!G24+'38'!G24+'39'!G24+'40'!G24+'41'!G24+'42'!G24+'43'!G24+'44'!G24+'45'!G24+'46'!G24+'47'!G24+'48'!G24+'49'!G24+'50'!G24</f>
        <v>0</v>
      </c>
      <c r="H31" s="654">
        <f>'1'!H24+'2'!H24+'3'!H24+'4'!H24+'5'!H24+'6'!H24+'7'!H24+'8'!H24+'9'!H24+'10'!H24+'11'!H24+'12'!H24+'13'!H24+'14'!H24+'15'!H24+'16'!H24+'17'!H24+'18'!H24+'19'!H24+'20'!H24+'21'!H24+'22'!H24+'23'!H24+'24'!H24+'25'!H24+'26'!H24+'27'!H24+'28'!H24+'29'!H24+'30'!H24+'31'!H24+'32'!H24+'33'!H24+'34'!H24+'35'!H24+'36'!H24+'37'!H24+'38'!H24+'39'!H24+'40'!H24+'41'!H24+'42'!H24+'43'!H24+'44'!H24+'45'!H24+'46'!H24+'47'!H24+'48'!H24+'49'!H24+'50'!H24</f>
        <v>0</v>
      </c>
      <c r="I31" s="654">
        <f>'1'!I24+'2'!I24+'3'!I24+'4'!I24+'5'!I24+'6'!I24+'7'!I24+'8'!I24+'9'!I24+'10'!I24+'11'!I24+'12'!I24+'13'!I24+'14'!I24+'15'!I24+'16'!I24+'17'!I24+'18'!I24+'19'!I24+'20'!I24+'21'!I24+'22'!I24+'23'!I24+'24'!I24+'25'!I24+'26'!I24+'27'!I24+'28'!I24+'29'!I24+'30'!I24+'31'!I24+'32'!I24+'33'!I24+'34'!I24+'35'!I24+'36'!I24+'37'!I24+'38'!I24+'39'!I24+'40'!I24+'41'!I24+'42'!I24+'43'!I24+'44'!I24+'45'!I24+'46'!I24+'47'!I24+'48'!I24+'49'!I24+'50'!I24</f>
        <v>0</v>
      </c>
      <c r="J31" s="259"/>
      <c r="K31" s="33"/>
    </row>
    <row r="32" spans="2:11">
      <c r="B32" s="29"/>
      <c r="C32" s="58"/>
      <c r="D32" s="63" t="s">
        <v>148</v>
      </c>
      <c r="E32" s="61"/>
      <c r="F32" s="654">
        <f>'1'!F25+'2'!F25+'3'!F25+'4'!F25+'5'!F25+'6'!F25+'7'!F25+'8'!F25+'9'!F25+'10'!F25+'11'!F25+'12'!F25+'13'!F25+'14'!F25+'15'!F25+'16'!F25+'17'!F25+'18'!F25+'19'!F25+'20'!F25+'21'!F25+'22'!F25+'23'!F25+'24'!F25+'25'!F25+'26'!F25+'27'!F25+'28'!F25+'29'!F25+'30'!F25+'31'!F25+'32'!F25+'33'!F25+'34'!F25+'35'!F25+'36'!F25+'37'!F25+'38'!F25+'39'!F25+'40'!F25+'41'!F25+'42'!F25+'43'!F25+'44'!F25+'45'!F25+'46'!F25+'47'!F25+'48'!F25+'49'!F25+'50'!F25</f>
        <v>0</v>
      </c>
      <c r="G32" s="654">
        <f>'1'!G25+'2'!G25+'3'!G25+'4'!G25+'5'!G25+'6'!G25+'7'!G25+'8'!G25+'9'!G25+'10'!G25+'11'!G25+'12'!G25+'13'!G25+'14'!G25+'15'!G25+'16'!G25+'17'!G25+'18'!G25+'19'!G25+'20'!G25+'21'!G25+'22'!G25+'23'!G25+'24'!G25+'25'!G25+'26'!G25+'27'!G25+'28'!G25+'29'!G25+'30'!G25+'31'!G25+'32'!G25+'33'!G25+'34'!G25+'35'!G25+'36'!G25+'37'!G25+'38'!G25+'39'!G25+'40'!G25+'41'!G25+'42'!G25+'43'!G25+'44'!G25+'45'!G25+'46'!G25+'47'!G25+'48'!G25+'49'!G25+'50'!G25</f>
        <v>0</v>
      </c>
      <c r="H32" s="654">
        <f>'1'!H25+'2'!H25+'3'!H25+'4'!H25+'5'!H25+'6'!H25+'7'!H25+'8'!H25+'9'!H25+'10'!H25+'11'!H25+'12'!H25+'13'!H25+'14'!H25+'15'!H25+'16'!H25+'17'!H25+'18'!H25+'19'!H25+'20'!H25+'21'!H25+'22'!H25+'23'!H25+'24'!H25+'25'!H25+'26'!H25+'27'!H25+'28'!H25+'29'!H25+'30'!H25+'31'!H25+'32'!H25+'33'!H25+'34'!H25+'35'!H25+'36'!H25+'37'!H25+'38'!H25+'39'!H25+'40'!H25+'41'!H25+'42'!H25+'43'!H25+'44'!H25+'45'!H25+'46'!H25+'47'!H25+'48'!H25+'49'!H25+'50'!H25</f>
        <v>0</v>
      </c>
      <c r="I32" s="654">
        <f>'1'!I25+'2'!I25+'3'!I25+'4'!I25+'5'!I25+'6'!I25+'7'!I25+'8'!I25+'9'!I25+'10'!I25+'11'!I25+'12'!I25+'13'!I25+'14'!I25+'15'!I25+'16'!I25+'17'!I25+'18'!I25+'19'!I25+'20'!I25+'21'!I25+'22'!I25+'23'!I25+'24'!I25+'25'!I25+'26'!I25+'27'!I25+'28'!I25+'29'!I25+'30'!I25+'31'!I25+'32'!I25+'33'!I25+'34'!I25+'35'!I25+'36'!I25+'37'!I25+'38'!I25+'39'!I25+'40'!I25+'41'!I25+'42'!I25+'43'!I25+'44'!I25+'45'!I25+'46'!I25+'47'!I25+'48'!I25+'49'!I25+'50'!I25</f>
        <v>0</v>
      </c>
      <c r="J32" s="259"/>
      <c r="K32" s="33"/>
    </row>
    <row r="33" spans="2:13">
      <c r="B33" s="29"/>
      <c r="C33" s="58"/>
      <c r="D33" s="63" t="s">
        <v>149</v>
      </c>
      <c r="E33" s="61"/>
      <c r="F33" s="654">
        <f>'1'!F26+'2'!F26+'3'!F26+'4'!F26+'5'!F26+'6'!F26+'7'!F26+'8'!F26+'9'!F26+'10'!F26+'11'!F26+'12'!F26+'13'!F26+'14'!F26+'15'!F26+'16'!F26+'17'!F26+'18'!F26+'19'!F26+'20'!F26+'21'!F26+'22'!F26+'23'!F26+'24'!F26+'25'!F26+'26'!F26+'27'!F26+'28'!F26+'29'!F26+'30'!F26+'31'!F26+'32'!F26+'33'!F26+'34'!F26+'35'!F26+'36'!F26+'37'!F26+'38'!F26+'39'!F26+'40'!F26+'41'!F26+'42'!F26+'43'!F26+'44'!F26+'45'!F26+'46'!F26+'47'!F26+'48'!F26+'49'!F26+'50'!F26</f>
        <v>0</v>
      </c>
      <c r="G33" s="654">
        <f>'1'!G26+'2'!G26+'3'!G26+'4'!G26+'5'!G26+'6'!G26+'7'!G26+'8'!G26+'9'!G26+'10'!G26+'11'!G26+'12'!G26+'13'!G26+'14'!G26+'15'!G26+'16'!G26+'17'!G26+'18'!G26+'19'!G26+'20'!G26+'21'!G26+'22'!G26+'23'!G26+'24'!G26+'25'!G26+'26'!G26+'27'!G26+'28'!G26+'29'!G26+'30'!G26+'31'!G26+'32'!G26+'33'!G26+'34'!G26+'35'!G26+'36'!G26+'37'!G26+'38'!G26+'39'!G26+'40'!G26+'41'!G26+'42'!G26+'43'!G26+'44'!G26+'45'!G26+'46'!G26+'47'!G26+'48'!G26+'49'!G26+'50'!G26</f>
        <v>0</v>
      </c>
      <c r="H33" s="654">
        <f>'1'!H26+'2'!H26+'3'!H26+'4'!H26+'5'!H26+'6'!H26+'7'!H26+'8'!H26+'9'!H26+'10'!H26+'11'!H26+'12'!H26+'13'!H26+'14'!H26+'15'!H26+'16'!H26+'17'!H26+'18'!H26+'19'!H26+'20'!H26+'21'!H26+'22'!H26+'23'!H26+'24'!H26+'25'!H26+'26'!H26+'27'!H26+'28'!H26+'29'!H26+'30'!H26+'31'!H26+'32'!H26+'33'!H26+'34'!H26+'35'!H26+'36'!H26+'37'!H26+'38'!H26+'39'!H26+'40'!H26+'41'!H26+'42'!H26+'43'!H26+'44'!H26+'45'!H26+'46'!H26+'47'!H26+'48'!H26+'49'!H26+'50'!H26</f>
        <v>0</v>
      </c>
      <c r="I33" s="654">
        <f>'1'!I26+'2'!I26+'3'!I26+'4'!I26+'5'!I26+'6'!I26+'7'!I26+'8'!I26+'9'!I26+'10'!I26+'11'!I26+'12'!I26+'13'!I26+'14'!I26+'15'!I26+'16'!I26+'17'!I26+'18'!I26+'19'!I26+'20'!I26+'21'!I26+'22'!I26+'23'!I26+'24'!I26+'25'!I26+'26'!I26+'27'!I26+'28'!I26+'29'!I26+'30'!I26+'31'!I26+'32'!I26+'33'!I26+'34'!I26+'35'!I26+'36'!I26+'37'!I26+'38'!I26+'39'!I26+'40'!I26+'41'!I26+'42'!I26+'43'!I26+'44'!I26+'45'!I26+'46'!I26+'47'!I26+'48'!I26+'49'!I26+'50'!I26</f>
        <v>0</v>
      </c>
      <c r="J33" s="259"/>
      <c r="K33" s="33"/>
    </row>
    <row r="34" spans="2:13">
      <c r="B34" s="29"/>
      <c r="C34" s="58"/>
      <c r="D34" s="63" t="s">
        <v>150</v>
      </c>
      <c r="E34" s="61"/>
      <c r="F34" s="654">
        <f>'1'!F27+'2'!F27+'3'!F27+'4'!F27+'5'!F27+'6'!F27+'7'!F27+'8'!F27+'9'!F27+'10'!F27+'11'!F27+'12'!F27+'13'!F27+'14'!F27+'15'!F27+'16'!F27+'17'!F27+'18'!F27+'19'!F27+'20'!F27+'21'!F27+'22'!F27+'23'!F27+'24'!F27+'25'!F27+'26'!F27+'27'!F27+'28'!F27+'29'!F27+'30'!F27+'31'!F27+'32'!F27+'33'!F27+'34'!F27+'35'!F27+'36'!F27+'37'!F27+'38'!F27+'39'!F27+'40'!F27+'41'!F27+'42'!F27+'43'!F27+'44'!F27+'45'!F27+'46'!F27+'47'!F27+'48'!F27+'49'!F27+'50'!F27</f>
        <v>0</v>
      </c>
      <c r="G34" s="654">
        <f>'1'!G27+'2'!G27+'3'!G27+'4'!G27+'5'!G27+'6'!G27+'7'!G27+'8'!G27+'9'!G27+'10'!G27+'11'!G27+'12'!G27+'13'!G27+'14'!G27+'15'!G27+'16'!G27+'17'!G27+'18'!G27+'19'!G27+'20'!G27+'21'!G27+'22'!G27+'23'!G27+'24'!G27+'25'!G27+'26'!G27+'27'!G27+'28'!G27+'29'!G27+'30'!G27+'31'!G27+'32'!G27+'33'!G27+'34'!G27+'35'!G27+'36'!G27+'37'!G27+'38'!G27+'39'!G27+'40'!G27+'41'!G27+'42'!G27+'43'!G27+'44'!G27+'45'!G27+'46'!G27+'47'!G27+'48'!G27+'49'!G27+'50'!G27</f>
        <v>0</v>
      </c>
      <c r="H34" s="654">
        <f>'1'!H27+'2'!H27+'3'!H27+'4'!H27+'5'!H27+'6'!H27+'7'!H27+'8'!H27+'9'!H27+'10'!H27+'11'!H27+'12'!H27+'13'!H27+'14'!H27+'15'!H27+'16'!H27+'17'!H27+'18'!H27+'19'!H27+'20'!H27+'21'!H27+'22'!H27+'23'!H27+'24'!H27+'25'!H27+'26'!H27+'27'!H27+'28'!H27+'29'!H27+'30'!H27+'31'!H27+'32'!H27+'33'!H27+'34'!H27+'35'!H27+'36'!H27+'37'!H27+'38'!H27+'39'!H27+'40'!H27+'41'!H27+'42'!H27+'43'!H27+'44'!H27+'45'!H27+'46'!H27+'47'!H27+'48'!H27+'49'!H27+'50'!H27</f>
        <v>0</v>
      </c>
      <c r="I34" s="654">
        <f>'1'!I27+'2'!I27+'3'!I27+'4'!I27+'5'!I27+'6'!I27+'7'!I27+'8'!I27+'9'!I27+'10'!I27+'11'!I27+'12'!I27+'13'!I27+'14'!I27+'15'!I27+'16'!I27+'17'!I27+'18'!I27+'19'!I27+'20'!I27+'21'!I27+'22'!I27+'23'!I27+'24'!I27+'25'!I27+'26'!I27+'27'!I27+'28'!I27+'29'!I27+'30'!I27+'31'!I27+'32'!I27+'33'!I27+'34'!I27+'35'!I27+'36'!I27+'37'!I27+'38'!I27+'39'!I27+'40'!I27+'41'!I27+'42'!I27+'43'!I27+'44'!I27+'45'!I27+'46'!I27+'47'!I27+'48'!I27+'49'!I27+'50'!I27</f>
        <v>0</v>
      </c>
      <c r="J34" s="259"/>
      <c r="K34" s="33"/>
    </row>
    <row r="35" spans="2:13">
      <c r="B35" s="29"/>
      <c r="C35" s="58"/>
      <c r="D35" s="63" t="s">
        <v>151</v>
      </c>
      <c r="E35" s="61"/>
      <c r="F35" s="654">
        <f>'1'!F28+'2'!F28+'3'!F28+'4'!F28+'5'!F28+'6'!F28+'7'!F28+'8'!F28+'9'!F28+'10'!F28+'11'!F28+'12'!F28+'13'!F28+'14'!F28+'15'!F28+'16'!F28+'17'!F28+'18'!F28+'19'!F28+'20'!F28+'21'!F28+'22'!F28+'23'!F28+'24'!F28+'25'!F28+'26'!F28+'27'!F28+'28'!F28+'29'!F28+'30'!F28+'31'!F28+'32'!F28+'33'!F28+'34'!F28+'35'!F28+'36'!F28+'37'!F28+'38'!F28+'39'!F28+'40'!F28+'41'!F28+'42'!F28+'43'!F28+'44'!F28+'45'!F28+'46'!F28+'47'!F28+'48'!F28+'49'!F28+'50'!F28</f>
        <v>0</v>
      </c>
      <c r="G35" s="654">
        <f>'1'!G28+'2'!G28+'3'!G28+'4'!G28+'5'!G28+'6'!G28+'7'!G28+'8'!G28+'9'!G28+'10'!G28+'11'!G28+'12'!G28+'13'!G28+'14'!G28+'15'!G28+'16'!G28+'17'!G28+'18'!G28+'19'!G28+'20'!G28+'21'!G28+'22'!G28+'23'!G28+'24'!G28+'25'!G28+'26'!G28+'27'!G28+'28'!G28+'29'!G28+'30'!G28+'31'!G28+'32'!G28+'33'!G28+'34'!G28+'35'!G28+'36'!G28+'37'!G28+'38'!G28+'39'!G28+'40'!G28+'41'!G28+'42'!G28+'43'!G28+'44'!G28+'45'!G28+'46'!G28+'47'!G28+'48'!G28+'49'!G28+'50'!G28</f>
        <v>0</v>
      </c>
      <c r="H35" s="654">
        <f>'1'!H28+'2'!H28+'3'!H28+'4'!H28+'5'!H28+'6'!H28+'7'!H28+'8'!H28+'9'!H28+'10'!H28+'11'!H28+'12'!H28+'13'!H28+'14'!H28+'15'!H28+'16'!H28+'17'!H28+'18'!H28+'19'!H28+'20'!H28+'21'!H28+'22'!H28+'23'!H28+'24'!H28+'25'!H28+'26'!H28+'27'!H28+'28'!H28+'29'!H28+'30'!H28+'31'!H28+'32'!H28+'33'!H28+'34'!H28+'35'!H28+'36'!H28+'37'!H28+'38'!H28+'39'!H28+'40'!H28+'41'!H28+'42'!H28+'43'!H28+'44'!H28+'45'!H28+'46'!H28+'47'!H28+'48'!H28+'49'!H28+'50'!H28</f>
        <v>0</v>
      </c>
      <c r="I35" s="654">
        <f>'1'!I28+'2'!I28+'3'!I28+'4'!I28+'5'!I28+'6'!I28+'7'!I28+'8'!I28+'9'!I28+'10'!I28+'11'!I28+'12'!I28+'13'!I28+'14'!I28+'15'!I28+'16'!I28+'17'!I28+'18'!I28+'19'!I28+'20'!I28+'21'!I28+'22'!I28+'23'!I28+'24'!I28+'25'!I28+'26'!I28+'27'!I28+'28'!I28+'29'!I28+'30'!I28+'31'!I28+'32'!I28+'33'!I28+'34'!I28+'35'!I28+'36'!I28+'37'!I28+'38'!I28+'39'!I28+'40'!I28+'41'!I28+'42'!I28+'43'!I28+'44'!I28+'45'!I28+'46'!I28+'47'!I28+'48'!I28+'49'!I28+'50'!I28</f>
        <v>0</v>
      </c>
      <c r="J35" s="259"/>
      <c r="K35" s="33"/>
    </row>
    <row r="36" spans="2:13">
      <c r="B36" s="29"/>
      <c r="C36" s="58"/>
      <c r="D36" s="59"/>
      <c r="E36" s="61"/>
      <c r="F36" s="62"/>
      <c r="G36" s="62"/>
      <c r="H36" s="62"/>
      <c r="I36" s="62"/>
      <c r="J36" s="259"/>
      <c r="K36" s="33"/>
    </row>
    <row r="37" spans="2:13">
      <c r="B37" s="29"/>
      <c r="C37" s="28"/>
      <c r="D37" s="36"/>
      <c r="E37" s="36"/>
      <c r="F37" s="36"/>
      <c r="G37" s="36"/>
      <c r="H37" s="36"/>
      <c r="I37" s="36"/>
      <c r="J37" s="28"/>
      <c r="K37" s="33"/>
    </row>
    <row r="38" spans="2:13">
      <c r="B38" s="29"/>
      <c r="C38" s="58"/>
      <c r="D38" s="59"/>
      <c r="E38" s="61"/>
      <c r="F38" s="62"/>
      <c r="G38" s="62"/>
      <c r="H38" s="62"/>
      <c r="I38" s="62"/>
      <c r="J38" s="259"/>
      <c r="K38" s="33"/>
    </row>
    <row r="39" spans="2:13">
      <c r="B39" s="29"/>
      <c r="C39" s="58"/>
      <c r="D39" s="61" t="s">
        <v>100</v>
      </c>
      <c r="E39" s="61"/>
      <c r="F39" s="655">
        <f>'1'!F30+'2'!F30+'3'!F30+'4'!F30+'5'!F30+'6'!F30+'7'!F30+'8'!F30+'9'!F30+'10'!F30+'11'!F30+'12'!F30+'13'!F30+'14'!F30+'15'!F30+'16'!F30+'17'!F30+'18'!F30+'19'!F30+'20'!F30+'21'!F30+'22'!F30+'23'!F30+'24'!F30+'25'!F30+'26'!F30+'27'!F30+'28'!F30+'29'!F30+'30'!F30+'31'!F30+'32'!F30+'33'!F30+'34'!F30+'35'!F30+'36'!F30+'37'!F30+'38'!F30+'39'!F30+'40'!F30+'41'!F30+'42'!F30+'43'!F30+'44'!F30+'45'!F30+'46'!F30+'47'!F30+'48'!F30+'49'!F30+'50'!F30</f>
        <v>0</v>
      </c>
      <c r="G39" s="655">
        <f>'1'!G30+'2'!G30+'3'!G30+'4'!G30+'5'!G30+'6'!G30+'7'!G30+'8'!G30+'9'!G30+'10'!G30+'11'!G30+'12'!G30+'13'!G30+'14'!G30+'15'!G30+'16'!G30+'17'!G30+'18'!G30+'19'!G30+'20'!G30+'21'!G30+'22'!G30+'23'!G30+'24'!G30+'25'!G30+'26'!G30+'27'!G30+'28'!G30+'29'!G30+'30'!G30+'31'!G30+'32'!G30+'33'!G30+'34'!G30+'35'!G30+'36'!G30+'37'!G30+'38'!G30+'39'!G30+'40'!G30+'41'!G30+'42'!G30+'43'!G30+'44'!G30+'45'!G30+'46'!G30+'47'!G30+'48'!G30+'49'!G30+'50'!G30</f>
        <v>0</v>
      </c>
      <c r="H39" s="655">
        <f>'1'!H30+'2'!H30+'3'!H30+'4'!H30+'5'!H30+'6'!H30+'7'!H30+'8'!H30+'9'!H30+'10'!H30+'11'!H30+'12'!H30+'13'!H30+'14'!H30+'15'!H30+'16'!H30+'17'!H30+'18'!H30+'19'!H30+'20'!H30+'21'!H30+'22'!H30+'23'!H30+'24'!H30+'25'!H30+'26'!H30+'27'!H30+'28'!H30+'29'!H30+'30'!H30+'31'!H30+'32'!H30+'33'!H30+'34'!H30+'35'!H30+'36'!H30+'37'!H30+'38'!H30+'39'!H30+'40'!H30+'41'!H30+'42'!H30+'43'!H30+'44'!H30+'45'!H30+'46'!H30+'47'!H30+'48'!H30+'49'!H30+'50'!H30</f>
        <v>0</v>
      </c>
      <c r="I39" s="655">
        <f>'1'!I30+'2'!I30+'3'!I30+'4'!I30+'5'!I30+'6'!I30+'7'!I30+'8'!I30+'9'!I30+'10'!I30+'11'!I30+'12'!I30+'13'!I30+'14'!I30+'15'!I30+'16'!I30+'17'!I30+'18'!I30+'19'!I30+'20'!I30+'21'!I30+'22'!I30+'23'!I30+'24'!I30+'25'!I30+'26'!I30+'27'!I30+'28'!I30+'29'!I30+'30'!I30+'31'!I30+'32'!I30+'33'!I30+'34'!I30+'35'!I30+'36'!I30+'37'!I30+'38'!I30+'39'!I30+'40'!I30+'41'!I30+'42'!I30+'43'!I30+'44'!I30+'45'!I30+'46'!I30+'47'!I30+'48'!I30+'49'!I30+'50'!I30</f>
        <v>0</v>
      </c>
      <c r="J39" s="259"/>
      <c r="K39" s="33"/>
    </row>
    <row r="40" spans="2:13">
      <c r="B40" s="29"/>
      <c r="C40" s="58"/>
      <c r="D40" s="61" t="s">
        <v>101</v>
      </c>
      <c r="E40" s="61"/>
      <c r="F40" s="655">
        <f>'1'!F31+'2'!F31+'3'!F31+'4'!F31+'5'!F31+'6'!F31+'7'!F31+'8'!F31+'9'!F31+'10'!F31+'11'!F31+'12'!F31+'13'!F31+'14'!F31+'15'!F31+'16'!F31+'17'!F31+'18'!F31+'19'!F31+'20'!F31+'21'!F31+'22'!F31+'23'!F31+'24'!F31+'25'!F31+'26'!F31+'27'!F31+'28'!F31+'29'!F31+'30'!F31+'31'!F31+'32'!F31+'33'!F31+'34'!F31+'35'!F31+'36'!F31+'37'!F31+'38'!F31+'39'!F31+'40'!F31+'41'!F31+'42'!F31+'43'!F31+'44'!F31+'45'!F31+'46'!F31+'47'!F31+'48'!F31+'49'!F31+'50'!F31</f>
        <v>0</v>
      </c>
      <c r="G40" s="655">
        <f>'1'!G31+'2'!G31+'3'!G31+'4'!G31+'5'!G31+'6'!G31+'7'!G31+'8'!G31+'9'!G31+'10'!G31+'11'!G31+'12'!G31+'13'!G31+'14'!G31+'15'!G31+'16'!G31+'17'!G31+'18'!G31+'19'!G31+'20'!G31+'21'!G31+'22'!G31+'23'!G31+'24'!G31+'25'!G31+'26'!G31+'27'!G31+'28'!G31+'29'!G31+'30'!G31+'31'!G31+'32'!G31+'33'!G31+'34'!G31+'35'!G31+'36'!G31+'37'!G31+'38'!G31+'39'!G31+'40'!G31+'41'!G31+'42'!G31+'43'!G31+'44'!G31+'45'!G31+'46'!G31+'47'!G31+'48'!G31+'49'!G31+'50'!G31</f>
        <v>0</v>
      </c>
      <c r="H40" s="655">
        <f>'1'!H31+'2'!H31+'3'!H31+'4'!H31+'5'!H31+'6'!H31+'7'!H31+'8'!H31+'9'!H31+'10'!H31+'11'!H31+'12'!H31+'13'!H31+'14'!H31+'15'!H31+'16'!H31+'17'!H31+'18'!H31+'19'!H31+'20'!H31+'21'!H31+'22'!H31+'23'!H31+'24'!H31+'25'!H31+'26'!H31+'27'!H31+'28'!H31+'29'!H31+'30'!H31+'31'!H31+'32'!H31+'33'!H31+'34'!H31+'35'!H31+'36'!H31+'37'!H31+'38'!H31+'39'!H31+'40'!H31+'41'!H31+'42'!H31+'43'!H31+'44'!H31+'45'!H31+'46'!H31+'47'!H31+'48'!H31+'49'!H31+'50'!H31</f>
        <v>0</v>
      </c>
      <c r="I40" s="655">
        <f>'1'!I31+'2'!I31+'3'!I31+'4'!I31+'5'!I31+'6'!I31+'7'!I31+'8'!I31+'9'!I31+'10'!I31+'11'!I31+'12'!I31+'13'!I31+'14'!I31+'15'!I31+'16'!I31+'17'!I31+'18'!I31+'19'!I31+'20'!I31+'21'!I31+'22'!I31+'23'!I31+'24'!I31+'25'!I31+'26'!I31+'27'!I31+'28'!I31+'29'!I31+'30'!I31+'31'!I31+'32'!I31+'33'!I31+'34'!I31+'35'!I31+'36'!I31+'37'!I31+'38'!I31+'39'!I31+'40'!I31+'41'!I31+'42'!I31+'43'!I31+'44'!I31+'45'!I31+'46'!I31+'47'!I31+'48'!I31+'49'!I31+'50'!I31</f>
        <v>0</v>
      </c>
      <c r="J40" s="259"/>
      <c r="K40" s="33"/>
    </row>
    <row r="41" spans="2:13">
      <c r="B41" s="29"/>
      <c r="C41" s="58"/>
      <c r="D41" s="61" t="s">
        <v>102</v>
      </c>
      <c r="E41" s="61"/>
      <c r="F41" s="655">
        <f>'1'!F32+'2'!F32+'3'!F32+'4'!F32+'5'!F32+'6'!F32+'7'!F32+'8'!F32+'9'!F32+'10'!F32+'11'!F32+'12'!F32+'13'!F32+'14'!F32+'15'!F32+'16'!F32+'17'!F32+'18'!F32+'19'!F32+'20'!F32+'21'!F32+'22'!F32+'23'!F32+'24'!F32+'25'!F32+'26'!F32+'27'!F32+'28'!F32+'29'!F32+'30'!F32+'31'!F32+'32'!F32+'33'!F32+'34'!F32+'35'!F32+'36'!F32+'37'!F32+'38'!F32+'39'!F32+'40'!F32+'41'!F32+'42'!F32+'43'!F32+'44'!F32+'45'!F32+'46'!F32+'47'!F32+'48'!F32+'49'!F32+'50'!F32</f>
        <v>0</v>
      </c>
      <c r="G41" s="655">
        <f>'1'!G32+'2'!G32+'3'!G32+'4'!G32+'5'!G32+'6'!G32+'7'!G32+'8'!G32+'9'!G32+'10'!G32+'11'!G32+'12'!G32+'13'!G32+'14'!G32+'15'!G32+'16'!G32+'17'!G32+'18'!G32+'19'!G32+'20'!G32+'21'!G32+'22'!G32+'23'!G32+'24'!G32+'25'!G32+'26'!G32+'27'!G32+'28'!G32+'29'!G32+'30'!G32+'31'!G32+'32'!G32+'33'!G32+'34'!G32+'35'!G32+'36'!G32+'37'!G32+'38'!G32+'39'!G32+'40'!G32+'41'!G32+'42'!G32+'43'!G32+'44'!G32+'45'!G32+'46'!G32+'47'!G32+'48'!G32+'49'!G32+'50'!G32</f>
        <v>0</v>
      </c>
      <c r="H41" s="655">
        <f>'1'!H32+'2'!H32+'3'!H32+'4'!H32+'5'!H32+'6'!H32+'7'!H32+'8'!H32+'9'!H32+'10'!H32+'11'!H32+'12'!H32+'13'!H32+'14'!H32+'15'!H32+'16'!H32+'17'!H32+'18'!H32+'19'!H32+'20'!H32+'21'!H32+'22'!H32+'23'!H32+'24'!H32+'25'!H32+'26'!H32+'27'!H32+'28'!H32+'29'!H32+'30'!H32+'31'!H32+'32'!H32+'33'!H32+'34'!H32+'35'!H32+'36'!H32+'37'!H32+'38'!H32+'39'!H32+'40'!H32+'41'!H32+'42'!H32+'43'!H32+'44'!H32+'45'!H32+'46'!H32+'47'!H32+'48'!H32+'49'!H32+'50'!H32</f>
        <v>0</v>
      </c>
      <c r="I41" s="655">
        <f>'1'!I32+'2'!I32+'3'!I32+'4'!I32+'5'!I32+'6'!I32+'7'!I32+'8'!I32+'9'!I32+'10'!I32+'11'!I32+'12'!I32+'13'!I32+'14'!I32+'15'!I32+'16'!I32+'17'!I32+'18'!I32+'19'!I32+'20'!I32+'21'!I32+'22'!I32+'23'!I32+'24'!I32+'25'!I32+'26'!I32+'27'!I32+'28'!I32+'29'!I32+'30'!I32+'31'!I32+'32'!I32+'33'!I32+'34'!I32+'35'!I32+'36'!I32+'37'!I32+'38'!I32+'39'!I32+'40'!I32+'41'!I32+'42'!I32+'43'!I32+'44'!I32+'45'!I32+'46'!I32+'47'!I32+'48'!I32+'49'!I32+'50'!I32</f>
        <v>0</v>
      </c>
      <c r="J41" s="259"/>
      <c r="K41" s="33"/>
      <c r="M41" s="174"/>
    </row>
    <row r="42" spans="2:13">
      <c r="B42" s="29"/>
      <c r="C42" s="58"/>
      <c r="D42" s="61"/>
      <c r="E42" s="61"/>
      <c r="F42" s="652"/>
      <c r="G42" s="652"/>
      <c r="H42" s="652"/>
      <c r="I42" s="652"/>
      <c r="J42" s="259"/>
      <c r="K42" s="33"/>
      <c r="M42" s="174"/>
    </row>
    <row r="43" spans="2:13">
      <c r="B43" s="29"/>
      <c r="C43" s="58"/>
      <c r="D43" s="61" t="s">
        <v>103</v>
      </c>
      <c r="E43" s="61"/>
      <c r="F43" s="655">
        <f>'1'!F33+'2'!F33+'3'!F33+'4'!F33+'5'!F33+'6'!F33+'7'!F33+'8'!F33+'9'!F33+'10'!F33+'11'!F33+'12'!F33+'13'!F33+'14'!F33+'15'!F33+'16'!F33+'17'!F33+'18'!F33+'19'!F33+'20'!F33+'21'!F33+'22'!F33+'23'!F33+'24'!F33+'25'!F33+'26'!F33+'27'!F33+'28'!F33+'29'!F33+'30'!F33+'31'!F33+'32'!F33+'33'!F33+'34'!F33+'35'!F33+'36'!F33+'37'!F33+'38'!F33+'39'!F33+'40'!F33+'41'!F33+'42'!F33+'43'!F33+'44'!F33+'45'!F33+'46'!F33+'47'!F33+'48'!F33+'49'!F33+'50'!F33</f>
        <v>0</v>
      </c>
      <c r="G43" s="655">
        <f>'1'!G33+'2'!G33+'3'!G33+'4'!G33+'5'!G33+'6'!G33+'7'!G33+'8'!G33+'9'!G33+'10'!G33+'11'!G33+'12'!G33+'13'!G33+'14'!G33+'15'!G33+'16'!G33+'17'!G33+'18'!G33+'19'!G33+'20'!G33+'21'!G33+'22'!G33+'23'!G33+'24'!G33+'25'!G33+'26'!G33+'27'!G33+'28'!G33+'29'!G33+'30'!G33+'31'!G33+'32'!G33+'33'!G33+'34'!G33+'35'!G33+'36'!G33+'37'!G33+'38'!G33+'39'!G33+'40'!G33+'41'!G33+'42'!G33+'43'!G33+'44'!G33+'45'!G33+'46'!G33+'47'!G33+'48'!G33+'49'!G33+'50'!G33</f>
        <v>0</v>
      </c>
      <c r="H43" s="655">
        <f>'1'!H33+'2'!H33+'3'!H33+'4'!H33+'5'!H33+'6'!H33+'7'!H33+'8'!H33+'9'!H33+'10'!H33+'11'!H33+'12'!H33+'13'!H33+'14'!H33+'15'!H33+'16'!H33+'17'!H33+'18'!H33+'19'!H33+'20'!H33+'21'!H33+'22'!H33+'23'!H33+'24'!H33+'25'!H33+'26'!H33+'27'!H33+'28'!H33+'29'!H33+'30'!H33+'31'!H33+'32'!H33+'33'!H33+'34'!H33+'35'!H33+'36'!H33+'37'!H33+'38'!H33+'39'!H33+'40'!H33+'41'!H33+'42'!H33+'43'!H33+'44'!H33+'45'!H33+'46'!H33+'47'!H33+'48'!H33+'49'!H33+'50'!H33</f>
        <v>0</v>
      </c>
      <c r="I43" s="655">
        <f>'1'!I33+'2'!I33+'3'!I33+'4'!I33+'5'!I33+'6'!I33+'7'!I33+'8'!I33+'9'!I33+'10'!I33+'11'!I33+'12'!I33+'13'!I33+'14'!I33+'15'!I33+'16'!I33+'17'!I33+'18'!I33+'19'!I33+'20'!I33+'21'!I33+'22'!I33+'23'!I33+'24'!I33+'25'!I33+'26'!I33+'27'!I33+'28'!I33+'29'!I33+'30'!I33+'31'!I33+'32'!I33+'33'!I33+'34'!I33+'35'!I33+'36'!I33+'37'!I33+'38'!I33+'39'!I33+'40'!I33+'41'!I33+'42'!I33+'43'!I33+'44'!I33+'45'!I33+'46'!I33+'47'!I33+'48'!I33+'49'!I33+'50'!I33</f>
        <v>0</v>
      </c>
      <c r="J43" s="259"/>
      <c r="K43" s="33"/>
      <c r="M43" s="174"/>
    </row>
    <row r="44" spans="2:13">
      <c r="B44" s="29"/>
      <c r="C44" s="58"/>
      <c r="D44" s="61" t="s">
        <v>104</v>
      </c>
      <c r="E44" s="61"/>
      <c r="F44" s="655">
        <f>'1'!F34+'2'!F34+'3'!F34+'4'!F34+'5'!F34+'6'!F34+'7'!F34+'8'!F34+'9'!F34+'10'!F34+'11'!F34+'12'!F34+'13'!F34+'14'!F34+'15'!F34+'16'!F34+'17'!F34+'18'!F34+'19'!F34+'20'!F34+'21'!F34+'22'!F34+'23'!F34+'24'!F34+'25'!F34+'26'!F34+'27'!F34+'28'!F34+'29'!F34+'30'!F34+'31'!F34+'32'!F34+'33'!F34+'34'!F34+'35'!F34+'36'!F34+'37'!F34+'38'!F34+'39'!F34+'40'!F34+'41'!F34+'42'!F34+'43'!F34+'44'!F34+'45'!F34+'46'!F34+'47'!F34+'48'!F34+'49'!F34+'50'!F34</f>
        <v>0</v>
      </c>
      <c r="G44" s="655">
        <f>'1'!G34+'2'!G34+'3'!G34+'4'!G34+'5'!G34+'6'!G34+'7'!G34+'8'!G34+'9'!G34+'10'!G34+'11'!G34+'12'!G34+'13'!G34+'14'!G34+'15'!G34+'16'!G34+'17'!G34+'18'!G34+'19'!G34+'20'!G34+'21'!G34+'22'!G34+'23'!G34+'24'!G34+'25'!G34+'26'!G34+'27'!G34+'28'!G34+'29'!G34+'30'!G34+'31'!G34+'32'!G34+'33'!G34+'34'!G34+'35'!G34+'36'!G34+'37'!G34+'38'!G34+'39'!G34+'40'!G34+'41'!G34+'42'!G34+'43'!G34+'44'!G34+'45'!G34+'46'!G34+'47'!G34+'48'!G34+'49'!G34+'50'!G34</f>
        <v>0</v>
      </c>
      <c r="H44" s="655">
        <f>'1'!H34+'2'!H34+'3'!H34+'4'!H34+'5'!H34+'6'!H34+'7'!H34+'8'!H34+'9'!H34+'10'!H34+'11'!H34+'12'!H34+'13'!H34+'14'!H34+'15'!H34+'16'!H34+'17'!H34+'18'!H34+'19'!H34+'20'!H34+'21'!H34+'22'!H34+'23'!H34+'24'!H34+'25'!H34+'26'!H34+'27'!H34+'28'!H34+'29'!H34+'30'!H34+'31'!H34+'32'!H34+'33'!H34+'34'!H34+'35'!H34+'36'!H34+'37'!H34+'38'!H34+'39'!H34+'40'!H34+'41'!H34+'42'!H34+'43'!H34+'44'!H34+'45'!H34+'46'!H34+'47'!H34+'48'!H34+'49'!H34+'50'!H34</f>
        <v>0</v>
      </c>
      <c r="I44" s="655">
        <f>'1'!I34+'2'!I34+'3'!I34+'4'!I34+'5'!I34+'6'!I34+'7'!I34+'8'!I34+'9'!I34+'10'!I34+'11'!I34+'12'!I34+'13'!I34+'14'!I34+'15'!I34+'16'!I34+'17'!I34+'18'!I34+'19'!I34+'20'!I34+'21'!I34+'22'!I34+'23'!I34+'24'!I34+'25'!I34+'26'!I34+'27'!I34+'28'!I34+'29'!I34+'30'!I34+'31'!I34+'32'!I34+'33'!I34+'34'!I34+'35'!I34+'36'!I34+'37'!I34+'38'!I34+'39'!I34+'40'!I34+'41'!I34+'42'!I34+'43'!I34+'44'!I34+'45'!I34+'46'!I34+'47'!I34+'48'!I34+'49'!I34+'50'!I34</f>
        <v>0</v>
      </c>
      <c r="J44" s="259"/>
      <c r="K44" s="33"/>
      <c r="M44" s="174"/>
    </row>
    <row r="45" spans="2:13">
      <c r="B45" s="29"/>
      <c r="C45" s="58"/>
      <c r="D45" s="61" t="s">
        <v>105</v>
      </c>
      <c r="E45" s="61"/>
      <c r="F45" s="655">
        <f>'1'!F35+'2'!F35+'3'!F35+'4'!F35+'5'!F35+'6'!F35+'7'!F35+'8'!F35+'9'!F35+'10'!F35+'11'!F35+'12'!F35+'13'!F35+'14'!F35+'15'!F35+'16'!F35+'17'!F35+'18'!F35+'19'!F35+'20'!F35+'21'!F35+'22'!F35+'23'!F35+'24'!F35+'25'!F35+'26'!F35+'27'!F35+'28'!F35+'29'!F35+'30'!F35+'31'!F35+'32'!F35+'33'!F35+'34'!F35+'35'!F35+'36'!F35+'37'!F35+'38'!F35+'39'!F35+'40'!F35+'41'!F35+'42'!F35+'43'!F35+'44'!F35+'45'!F35+'46'!F35+'47'!F35+'48'!F35+'49'!F35+'50'!F35</f>
        <v>0</v>
      </c>
      <c r="G45" s="655">
        <f>'1'!G35+'2'!G35+'3'!G35+'4'!G35+'5'!G35+'6'!G35+'7'!G35+'8'!G35+'9'!G35+'10'!G35+'11'!G35+'12'!G35+'13'!G35+'14'!G35+'15'!G35+'16'!G35+'17'!G35+'18'!G35+'19'!G35+'20'!G35+'21'!G35+'22'!G35+'23'!G35+'24'!G35+'25'!G35+'26'!G35+'27'!G35+'28'!G35+'29'!G35+'30'!G35+'31'!G35+'32'!G35+'33'!G35+'34'!G35+'35'!G35+'36'!G35+'37'!G35+'38'!G35+'39'!G35+'40'!G35+'41'!G35+'42'!G35+'43'!G35+'44'!G35+'45'!G35+'46'!G35+'47'!G35+'48'!G35+'49'!G35+'50'!G35</f>
        <v>0</v>
      </c>
      <c r="H45" s="655">
        <f>'1'!H35+'2'!H35+'3'!H35+'4'!H35+'5'!H35+'6'!H35+'7'!H35+'8'!H35+'9'!H35+'10'!H35+'11'!H35+'12'!H35+'13'!H35+'14'!H35+'15'!H35+'16'!H35+'17'!H35+'18'!H35+'19'!H35+'20'!H35+'21'!H35+'22'!H35+'23'!H35+'24'!H35+'25'!H35+'26'!H35+'27'!H35+'28'!H35+'29'!H35+'30'!H35+'31'!H35+'32'!H35+'33'!H35+'34'!H35+'35'!H35+'36'!H35+'37'!H35+'38'!H35+'39'!H35+'40'!H35+'41'!H35+'42'!H35+'43'!H35+'44'!H35+'45'!H35+'46'!H35+'47'!H35+'48'!H35+'49'!H35+'50'!H35</f>
        <v>0</v>
      </c>
      <c r="I45" s="655">
        <f>'1'!I35+'2'!I35+'3'!I35+'4'!I35+'5'!I35+'6'!I35+'7'!I35+'8'!I35+'9'!I35+'10'!I35+'11'!I35+'12'!I35+'13'!I35+'14'!I35+'15'!I35+'16'!I35+'17'!I35+'18'!I35+'19'!I35+'20'!I35+'21'!I35+'22'!I35+'23'!I35+'24'!I35+'25'!I35+'26'!I35+'27'!I35+'28'!I35+'29'!I35+'30'!I35+'31'!I35+'32'!I35+'33'!I35+'34'!I35+'35'!I35+'36'!I35+'37'!I35+'38'!I35+'39'!I35+'40'!I35+'41'!I35+'42'!I35+'43'!I35+'44'!I35+'45'!I35+'46'!I35+'47'!I35+'48'!I35+'49'!I35+'50'!I35</f>
        <v>0</v>
      </c>
      <c r="J45" s="259"/>
      <c r="K45" s="33"/>
      <c r="M45" s="174"/>
    </row>
    <row r="46" spans="2:13">
      <c r="B46" s="29"/>
      <c r="C46" s="58"/>
      <c r="D46" s="61"/>
      <c r="E46" s="61"/>
      <c r="F46" s="652"/>
      <c r="G46" s="652"/>
      <c r="H46" s="652"/>
      <c r="I46" s="652"/>
      <c r="J46" s="259"/>
      <c r="K46" s="33"/>
      <c r="M46" s="174"/>
    </row>
    <row r="47" spans="2:13">
      <c r="B47" s="29"/>
      <c r="C47" s="58"/>
      <c r="D47" s="61" t="s">
        <v>152</v>
      </c>
      <c r="E47" s="61"/>
      <c r="F47" s="655">
        <f>'1'!F36+'2'!F36+'3'!F36+'4'!F36+'5'!F36+'6'!F36+'7'!F36+'8'!F36+'9'!F36+'10'!F36+'11'!F36+'12'!F36+'13'!F36+'14'!F36+'15'!F36+'16'!F36+'17'!F36+'18'!F36+'19'!F36+'20'!F36+'21'!F36+'22'!F36+'23'!F36+'24'!F36+'25'!F36+'26'!F36+'27'!F36+'28'!F36+'29'!F36+'30'!F36+'31'!F36+'32'!F36+'33'!F36+'34'!F36+'35'!F36+'36'!F36+'37'!F36+'38'!F36+'39'!F36+'40'!F36+'41'!F36+'42'!F36+'43'!F36+'44'!F36+'45'!F36+'46'!F36+'47'!F36+'48'!F36+'49'!F36+'50'!F36</f>
        <v>0</v>
      </c>
      <c r="G47" s="655">
        <f>'1'!G36+'2'!G36+'3'!G36+'4'!G36+'5'!G36+'6'!G36+'7'!G36+'8'!G36+'9'!G36+'10'!G36+'11'!G36+'12'!G36+'13'!G36+'14'!G36+'15'!G36+'16'!G36+'17'!G36+'18'!G36+'19'!G36+'20'!G36+'21'!G36+'22'!G36+'23'!G36+'24'!G36+'25'!G36+'26'!G36+'27'!G36+'28'!G36+'29'!G36+'30'!G36+'31'!G36+'32'!G36+'33'!G36+'34'!G36+'35'!G36+'36'!G36+'37'!G36+'38'!G36+'39'!G36+'40'!G36+'41'!G36+'42'!G36+'43'!G36+'44'!G36+'45'!G36+'46'!G36+'47'!G36+'48'!G36+'49'!G36+'50'!G36</f>
        <v>0</v>
      </c>
      <c r="H47" s="655">
        <f>'1'!H36+'2'!H36+'3'!H36+'4'!H36+'5'!H36+'6'!H36+'7'!H36+'8'!H36+'9'!H36+'10'!H36+'11'!H36+'12'!H36+'13'!H36+'14'!H36+'15'!H36+'16'!H36+'17'!H36+'18'!H36+'19'!H36+'20'!H36+'21'!H36+'22'!H36+'23'!H36+'24'!H36+'25'!H36+'26'!H36+'27'!H36+'28'!H36+'29'!H36+'30'!H36+'31'!H36+'32'!H36+'33'!H36+'34'!H36+'35'!H36+'36'!H36+'37'!H36+'38'!H36+'39'!H36+'40'!H36+'41'!H36+'42'!H36+'43'!H36+'44'!H36+'45'!H36+'46'!H36+'47'!H36+'48'!H36+'49'!H36+'50'!H36</f>
        <v>0</v>
      </c>
      <c r="I47" s="655">
        <f>'1'!I36+'2'!I36+'3'!I36+'4'!I36+'5'!I36+'6'!I36+'7'!I36+'8'!I36+'9'!I36+'10'!I36+'11'!I36+'12'!I36+'13'!I36+'14'!I36+'15'!I36+'16'!I36+'17'!I36+'18'!I36+'19'!I36+'20'!I36+'21'!I36+'22'!I36+'23'!I36+'24'!I36+'25'!I36+'26'!I36+'27'!I36+'28'!I36+'29'!I36+'30'!I36+'31'!I36+'32'!I36+'33'!I36+'34'!I36+'35'!I36+'36'!I36+'37'!I36+'38'!I36+'39'!I36+'40'!I36+'41'!I36+'42'!I36+'43'!I36+'44'!I36+'45'!I36+'46'!I36+'47'!I36+'48'!I36+'49'!I36+'50'!I36</f>
        <v>0</v>
      </c>
      <c r="J47" s="259"/>
      <c r="K47" s="33"/>
      <c r="M47" s="174"/>
    </row>
    <row r="48" spans="2:13">
      <c r="B48" s="29"/>
      <c r="C48" s="58"/>
      <c r="D48" s="61" t="s">
        <v>153</v>
      </c>
      <c r="E48" s="61"/>
      <c r="F48" s="655">
        <f>'1'!F37+'2'!F37+'3'!F37+'4'!F37+'5'!F37+'6'!F37+'7'!F37+'8'!F37+'9'!F37+'10'!F37+'11'!F37+'12'!F37+'13'!F37+'14'!F37+'15'!F37+'16'!F37+'17'!F37+'18'!F37+'19'!F37+'20'!F37+'21'!F37+'22'!F37+'23'!F37+'24'!F37+'25'!F37+'26'!F37+'27'!F37+'28'!F37+'29'!F37+'30'!F37+'31'!F37+'32'!F37+'33'!F37+'34'!F37+'35'!F37+'36'!F37+'37'!F37+'38'!F37+'39'!F37+'40'!F37+'41'!F37+'42'!F37+'43'!F37+'44'!F37+'45'!F37+'46'!F37+'47'!F37+'48'!F37+'49'!F37+'50'!F37</f>
        <v>0</v>
      </c>
      <c r="G48" s="655">
        <f>'1'!G37+'2'!G37+'3'!G37+'4'!G37+'5'!G37+'6'!G37+'7'!G37+'8'!G37+'9'!G37+'10'!G37+'11'!G37+'12'!G37+'13'!G37+'14'!G37+'15'!G37+'16'!G37+'17'!G37+'18'!G37+'19'!G37+'20'!G37+'21'!G37+'22'!G37+'23'!G37+'24'!G37+'25'!G37+'26'!G37+'27'!G37+'28'!G37+'29'!G37+'30'!G37+'31'!G37+'32'!G37+'33'!G37+'34'!G37+'35'!G37+'36'!G37+'37'!G37+'38'!G37+'39'!G37+'40'!G37+'41'!G37+'42'!G37+'43'!G37+'44'!G37+'45'!G37+'46'!G37+'47'!G37+'48'!G37+'49'!G37+'50'!G37</f>
        <v>0</v>
      </c>
      <c r="H48" s="655">
        <f>'1'!H37+'2'!H37+'3'!H37+'4'!H37+'5'!H37+'6'!H37+'7'!H37+'8'!H37+'9'!H37+'10'!H37+'11'!H37+'12'!H37+'13'!H37+'14'!H37+'15'!H37+'16'!H37+'17'!H37+'18'!H37+'19'!H37+'20'!H37+'21'!H37+'22'!H37+'23'!H37+'24'!H37+'25'!H37+'26'!H37+'27'!H37+'28'!H37+'29'!H37+'30'!H37+'31'!H37+'32'!H37+'33'!H37+'34'!H37+'35'!H37+'36'!H37+'37'!H37+'38'!H37+'39'!H37+'40'!H37+'41'!H37+'42'!H37+'43'!H37+'44'!H37+'45'!H37+'46'!H37+'47'!H37+'48'!H37+'49'!H37+'50'!H37</f>
        <v>0</v>
      </c>
      <c r="I48" s="655">
        <f>'1'!I37+'2'!I37+'3'!I37+'4'!I37+'5'!I37+'6'!I37+'7'!I37+'8'!I37+'9'!I37+'10'!I37+'11'!I37+'12'!I37+'13'!I37+'14'!I37+'15'!I37+'16'!I37+'17'!I37+'18'!I37+'19'!I37+'20'!I37+'21'!I37+'22'!I37+'23'!I37+'24'!I37+'25'!I37+'26'!I37+'27'!I37+'28'!I37+'29'!I37+'30'!I37+'31'!I37+'32'!I37+'33'!I37+'34'!I37+'35'!I37+'36'!I37+'37'!I37+'38'!I37+'39'!I37+'40'!I37+'41'!I37+'42'!I37+'43'!I37+'44'!I37+'45'!I37+'46'!I37+'47'!I37+'48'!I37+'49'!I37+'50'!I37</f>
        <v>0</v>
      </c>
      <c r="J48" s="259"/>
      <c r="K48" s="33"/>
      <c r="M48" s="174"/>
    </row>
    <row r="49" spans="2:13">
      <c r="B49" s="29"/>
      <c r="C49" s="58"/>
      <c r="D49" s="61" t="s">
        <v>154</v>
      </c>
      <c r="E49" s="61"/>
      <c r="F49" s="655">
        <f>'1'!F38+'2'!F38+'3'!F38+'4'!F38+'5'!F38+'6'!F38+'7'!F38+'8'!F38+'9'!F38+'10'!F38+'11'!F38+'12'!F38+'13'!F38+'14'!F38+'15'!F38+'16'!F38+'17'!F38+'18'!F38+'19'!F38+'20'!F38+'21'!F38+'22'!F38+'23'!F38+'24'!F38+'25'!F38+'26'!F38+'27'!F38+'28'!F38+'29'!F38+'30'!F38+'31'!F38+'32'!F38+'33'!F38+'34'!F38+'35'!F38+'36'!F38+'37'!F38+'38'!F38+'39'!F38+'40'!F38+'41'!F38+'42'!F38+'43'!F38+'44'!F38+'45'!F38+'46'!F38+'47'!F38+'48'!F38+'49'!F38+'50'!F38</f>
        <v>0</v>
      </c>
      <c r="G49" s="655">
        <f>'1'!G38+'2'!G38+'3'!G38+'4'!G38+'5'!G38+'6'!G38+'7'!G38+'8'!G38+'9'!G38+'10'!G38+'11'!G38+'12'!G38+'13'!G38+'14'!G38+'15'!G38+'16'!G38+'17'!G38+'18'!G38+'19'!G38+'20'!G38+'21'!G38+'22'!G38+'23'!G38+'24'!G38+'25'!G38+'26'!G38+'27'!G38+'28'!G38+'29'!G38+'30'!G38+'31'!G38+'32'!G38+'33'!G38+'34'!G38+'35'!G38+'36'!G38+'37'!G38+'38'!G38+'39'!G38+'40'!G38+'41'!G38+'42'!G38+'43'!G38+'44'!G38+'45'!G38+'46'!G38+'47'!G38+'48'!G38+'49'!G38+'50'!G38</f>
        <v>0</v>
      </c>
      <c r="H49" s="655">
        <f>'1'!H38+'2'!H38+'3'!H38+'4'!H38+'5'!H38+'6'!H38+'7'!H38+'8'!H38+'9'!H38+'10'!H38+'11'!H38+'12'!H38+'13'!H38+'14'!H38+'15'!H38+'16'!H38+'17'!H38+'18'!H38+'19'!H38+'20'!H38+'21'!H38+'22'!H38+'23'!H38+'24'!H38+'25'!H38+'26'!H38+'27'!H38+'28'!H38+'29'!H38+'30'!H38+'31'!H38+'32'!H38+'33'!H38+'34'!H38+'35'!H38+'36'!H38+'37'!H38+'38'!H38+'39'!H38+'40'!H38+'41'!H38+'42'!H38+'43'!H38+'44'!H38+'45'!H38+'46'!H38+'47'!H38+'48'!H38+'49'!H38+'50'!H38</f>
        <v>0</v>
      </c>
      <c r="I49" s="655">
        <f>'1'!I38+'2'!I38+'3'!I38+'4'!I38+'5'!I38+'6'!I38+'7'!I38+'8'!I38+'9'!I38+'10'!I38+'11'!I38+'12'!I38+'13'!I38+'14'!I38+'15'!I38+'16'!I38+'17'!I38+'18'!I38+'19'!I38+'20'!I38+'21'!I38+'22'!I38+'23'!I38+'24'!I38+'25'!I38+'26'!I38+'27'!I38+'28'!I38+'29'!I38+'30'!I38+'31'!I38+'32'!I38+'33'!I38+'34'!I38+'35'!I38+'36'!I38+'37'!I38+'38'!I38+'39'!I38+'40'!I38+'41'!I38+'42'!I38+'43'!I38+'44'!I38+'45'!I38+'46'!I38+'47'!I38+'48'!I38+'49'!I38+'50'!I38</f>
        <v>0</v>
      </c>
      <c r="J49" s="259"/>
      <c r="K49" s="33"/>
      <c r="M49" s="174"/>
    </row>
    <row r="50" spans="2:13">
      <c r="B50" s="29"/>
      <c r="C50" s="58"/>
      <c r="D50" s="61"/>
      <c r="E50" s="61"/>
      <c r="F50" s="652"/>
      <c r="G50" s="652"/>
      <c r="H50" s="652"/>
      <c r="I50" s="652"/>
      <c r="J50" s="259"/>
      <c r="K50" s="33"/>
      <c r="M50" s="174"/>
    </row>
    <row r="51" spans="2:13">
      <c r="B51" s="29"/>
      <c r="C51" s="58"/>
      <c r="D51" s="61" t="s">
        <v>277</v>
      </c>
      <c r="E51" s="61"/>
      <c r="F51" s="656">
        <f>7/12*'loon(bk)'!T35+5/12*'loon(bk)'!T67</f>
        <v>0</v>
      </c>
      <c r="G51" s="656">
        <f>7/12*'loon(bk)'!T67+5/12*'loon(bk)'!T100</f>
        <v>0</v>
      </c>
      <c r="H51" s="656">
        <f>7/12*'loon(bk)'!T100+5/12*'loon(bk)'!T132</f>
        <v>0</v>
      </c>
      <c r="I51" s="656">
        <f>7/12*'loon(bk)'!T132+5/12*'loon(bk)'!T164</f>
        <v>0</v>
      </c>
      <c r="J51" s="259"/>
      <c r="K51" s="33"/>
      <c r="M51" s="174"/>
    </row>
    <row r="52" spans="2:13">
      <c r="B52" s="29"/>
      <c r="C52" s="58"/>
      <c r="D52" s="61"/>
      <c r="E52" s="61"/>
      <c r="F52" s="652"/>
      <c r="G52" s="652"/>
      <c r="H52" s="652"/>
      <c r="I52" s="652"/>
      <c r="J52" s="259"/>
      <c r="K52" s="33"/>
      <c r="M52" s="174"/>
    </row>
    <row r="53" spans="2:13">
      <c r="B53" s="29"/>
      <c r="C53" s="28"/>
      <c r="D53" s="36"/>
      <c r="E53" s="36"/>
      <c r="F53" s="36"/>
      <c r="G53" s="36"/>
      <c r="H53" s="36"/>
      <c r="I53" s="36"/>
      <c r="J53" s="28"/>
      <c r="K53" s="33"/>
      <c r="M53" s="174"/>
    </row>
    <row r="54" spans="2:13">
      <c r="B54" s="29"/>
      <c r="C54" s="58"/>
      <c r="D54" s="59"/>
      <c r="E54" s="59"/>
      <c r="F54" s="59"/>
      <c r="G54" s="59"/>
      <c r="H54" s="59"/>
      <c r="I54" s="59"/>
      <c r="J54" s="259"/>
      <c r="K54" s="33"/>
      <c r="M54" s="174"/>
    </row>
    <row r="55" spans="2:13" s="173" customFormat="1">
      <c r="B55" s="384"/>
      <c r="C55" s="512"/>
      <c r="D55" s="307" t="s">
        <v>278</v>
      </c>
      <c r="E55" s="513"/>
      <c r="F55" s="497" t="str">
        <f>tab!D3</f>
        <v>2013/14</v>
      </c>
      <c r="G55" s="497" t="str">
        <f>tab!E3</f>
        <v>2014/15</v>
      </c>
      <c r="H55" s="497" t="str">
        <f>tab!F3</f>
        <v>2014/15</v>
      </c>
      <c r="I55" s="497" t="str">
        <f>tab!G3</f>
        <v>2015/16</v>
      </c>
      <c r="J55" s="515"/>
      <c r="K55" s="327"/>
      <c r="M55" s="176"/>
    </row>
    <row r="56" spans="2:13">
      <c r="B56" s="29"/>
      <c r="C56" s="58"/>
      <c r="D56" s="59"/>
      <c r="E56" s="59"/>
      <c r="F56" s="59"/>
      <c r="G56" s="59"/>
      <c r="H56" s="59"/>
      <c r="I56" s="59"/>
      <c r="J56" s="259"/>
      <c r="K56" s="33"/>
      <c r="M56" s="174"/>
    </row>
    <row r="57" spans="2:13">
      <c r="B57" s="29"/>
      <c r="C57" s="58"/>
      <c r="D57" s="59" t="s">
        <v>13</v>
      </c>
      <c r="E57" s="61"/>
      <c r="F57" s="657">
        <f>'1'!F41+'2'!F41+'3'!F41+'4'!F41+'5'!F41+'6'!F41+'7'!F41+'8'!F41+'9'!F41+'10'!F41+'11'!F41+'12'!F41+'13'!F41+'14'!F41+'15'!F41+'16'!F41+'17'!F41+'18'!F41+'19'!F41+'20'!F41+'21'!F41+'22'!F41+'23'!F41+'24'!F41+'25'!F41+'26'!F41+'27'!F41+'28'!F41+'29'!F41+'30'!F41+'31'!F41+'32'!F41+'33'!F41+'34'!F41+'35'!F41+'36'!F41+'37'!F41+'38'!F41+'39'!F41+'40'!F41+'41'!F41+'42'!F41+'43'!F41+'44'!F41+'45'!F41+'46'!F41+'47'!F41+'48'!F41+'49'!F41+'50'!F41</f>
        <v>0</v>
      </c>
      <c r="G57" s="657">
        <f>'1'!G41+'2'!G41+'3'!G41+'4'!G41+'5'!G41+'6'!G41+'7'!G41+'8'!G41+'9'!G41+'10'!G41+'11'!G41+'12'!G41+'13'!G41+'14'!G41+'15'!G41+'16'!G41+'17'!G41+'18'!G41+'19'!G41+'20'!G41+'21'!G41+'22'!G41+'23'!G41+'24'!G41+'25'!G41+'26'!G41+'27'!G41+'28'!G41+'29'!G41+'30'!G41+'31'!G41+'32'!G41+'33'!G41+'34'!G41+'35'!G41+'36'!G41+'37'!G41+'38'!G41+'39'!G41+'40'!G41+'41'!G41+'42'!G41+'43'!G41+'44'!G41+'45'!G41+'46'!G41+'47'!G41+'48'!G41+'49'!G41+'50'!G41</f>
        <v>0</v>
      </c>
      <c r="H57" s="657">
        <f>'1'!H41+'2'!H41+'3'!H41+'4'!H41+'5'!H41+'6'!H41+'7'!H41+'8'!H41+'9'!H41+'10'!H41+'11'!H41+'12'!H41+'13'!H41+'14'!H41+'15'!H41+'16'!H41+'17'!H41+'18'!H41+'19'!H41+'20'!H41+'21'!H41+'22'!H41+'23'!H41+'24'!H41+'25'!H41+'26'!H41+'27'!H41+'28'!H41+'29'!H41+'30'!H41+'31'!H41+'32'!H41+'33'!H41+'34'!H41+'35'!H41+'36'!H41+'37'!H41+'38'!H41+'39'!H41+'40'!H41+'41'!H41+'42'!H41+'43'!H41+'44'!H41+'45'!H41+'46'!H41+'47'!H41+'48'!H41+'49'!H41+'50'!H41</f>
        <v>0</v>
      </c>
      <c r="I57" s="657">
        <f>'1'!I41+'2'!I41+'3'!I41+'4'!I41+'5'!I41+'6'!I41+'7'!I41+'8'!I41+'9'!I41+'10'!I41+'11'!I41+'12'!I41+'13'!I41+'14'!I41+'15'!I41+'16'!I41+'17'!I41+'18'!I41+'19'!I41+'20'!I41+'21'!I41+'22'!I41+'23'!I41+'24'!I41+'25'!I41+'26'!I41+'27'!I41+'28'!I41+'29'!I41+'30'!I41+'31'!I41+'32'!I41+'33'!I41+'34'!I41+'35'!I41+'36'!I41+'37'!I41+'38'!I41+'39'!I41+'40'!I41+'41'!I41+'42'!I41+'43'!I41+'44'!I41+'45'!I41+'46'!I41+'47'!I41+'48'!I41+'49'!I41+'50'!I41</f>
        <v>0</v>
      </c>
      <c r="J57" s="259"/>
      <c r="K57" s="33"/>
    </row>
    <row r="58" spans="2:13">
      <c r="B58" s="29"/>
      <c r="C58" s="58"/>
      <c r="D58" s="59" t="s">
        <v>14</v>
      </c>
      <c r="E58" s="61"/>
      <c r="F58" s="657">
        <f>'1'!F42+'2'!F42+'3'!F42+'4'!F42+'5'!F42+'6'!F42+'7'!F42+'8'!F42+'9'!F42+'10'!F42+'11'!F42+'12'!F42+'13'!F42+'14'!F42+'15'!F42+'16'!F42+'17'!F42+'18'!F42+'19'!F42+'20'!F42+'21'!F42+'22'!F42+'23'!F42+'24'!F42+'25'!F42+'26'!F42+'27'!F42+'28'!F42+'29'!F42+'30'!F42+'31'!F42+'32'!F42+'33'!F42+'34'!F42+'35'!F42+'36'!F42+'37'!F42+'38'!F42+'39'!F42+'40'!F42+'41'!F42+'42'!F42+'43'!F42+'44'!F42+'45'!F42+'46'!F42+'47'!F42+'48'!F42+'49'!F42+'50'!F42</f>
        <v>0</v>
      </c>
      <c r="G58" s="657">
        <f>'1'!G42+'2'!G42+'3'!G42+'4'!G42+'5'!G42+'6'!G42+'7'!G42+'8'!G42+'9'!G42+'10'!G42+'11'!G42+'12'!G42+'13'!G42+'14'!G42+'15'!G42+'16'!G42+'17'!G42+'18'!G42+'19'!G42+'20'!G42+'21'!G42+'22'!G42+'23'!G42+'24'!G42+'25'!G42+'26'!G42+'27'!G42+'28'!G42+'29'!G42+'30'!G42+'31'!G42+'32'!G42+'33'!G42+'34'!G42+'35'!G42+'36'!G42+'37'!G42+'38'!G42+'39'!G42+'40'!G42+'41'!G42+'42'!G42+'43'!G42+'44'!G42+'45'!G42+'46'!G42+'47'!G42+'48'!G42+'49'!G42+'50'!G42</f>
        <v>0</v>
      </c>
      <c r="H58" s="657">
        <f>'1'!H42+'2'!H42+'3'!H42+'4'!H42+'5'!H42+'6'!H42+'7'!H42+'8'!H42+'9'!H42+'10'!H42+'11'!H42+'12'!H42+'13'!H42+'14'!H42+'15'!H42+'16'!H42+'17'!H42+'18'!H42+'19'!H42+'20'!H42+'21'!H42+'22'!H42+'23'!H42+'24'!H42+'25'!H42+'26'!H42+'27'!H42+'28'!H42+'29'!H42+'30'!H42+'31'!H42+'32'!H42+'33'!H42+'34'!H42+'35'!H42+'36'!H42+'37'!H42+'38'!H42+'39'!H42+'40'!H42+'41'!H42+'42'!H42+'43'!H42+'44'!H42+'45'!H42+'46'!H42+'47'!H42+'48'!H42+'49'!H42+'50'!H42</f>
        <v>0</v>
      </c>
      <c r="I58" s="657">
        <f>'1'!I42+'2'!I42+'3'!I42+'4'!I42+'5'!I42+'6'!I42+'7'!I42+'8'!I42+'9'!I42+'10'!I42+'11'!I42+'12'!I42+'13'!I42+'14'!I42+'15'!I42+'16'!I42+'17'!I42+'18'!I42+'19'!I42+'20'!I42+'21'!I42+'22'!I42+'23'!I42+'24'!I42+'25'!I42+'26'!I42+'27'!I42+'28'!I42+'29'!I42+'30'!I42+'31'!I42+'32'!I42+'33'!I42+'34'!I42+'35'!I42+'36'!I42+'37'!I42+'38'!I42+'39'!I42+'40'!I42+'41'!I42+'42'!I42+'43'!I42+'44'!I42+'45'!I42+'46'!I42+'47'!I42+'48'!I42+'49'!I42+'50'!I42</f>
        <v>0</v>
      </c>
      <c r="J58" s="259"/>
      <c r="K58" s="33"/>
    </row>
    <row r="59" spans="2:13">
      <c r="B59" s="29"/>
      <c r="C59" s="58"/>
      <c r="D59" s="59" t="s">
        <v>133</v>
      </c>
      <c r="E59" s="61"/>
      <c r="F59" s="657">
        <f>'1'!F43+'2'!F43+'3'!F43+'4'!F43+'5'!F43+'6'!F43+'7'!F43+'8'!F43+'9'!F43+'10'!F43+'11'!F43+'12'!F43+'13'!F43+'14'!F43+'15'!F43+'16'!F43+'17'!F43+'18'!F43+'19'!F43+'20'!F43+'21'!F43+'22'!F43+'23'!F43+'24'!F43+'25'!F43+'26'!F43+'27'!F43+'28'!F43+'29'!F43+'30'!F43+'31'!F43+'32'!F43+'33'!F43+'34'!F43+'35'!F43+'36'!F43+'37'!F43+'38'!F43+'39'!F43+'40'!F43+'41'!F43+'42'!F43+'43'!F43+'44'!F43+'45'!F43+'46'!F43+'47'!F43+'48'!F43+'49'!F43+'50'!F43</f>
        <v>0</v>
      </c>
      <c r="G59" s="657">
        <f>'1'!G43+'2'!G43+'3'!G43+'4'!G43+'5'!G43+'6'!G43+'7'!G43+'8'!G43+'9'!G43+'10'!G43+'11'!G43+'12'!G43+'13'!G43+'14'!G43+'15'!G43+'16'!G43+'17'!G43+'18'!G43+'19'!G43+'20'!G43+'21'!G43+'22'!G43+'23'!G43+'24'!G43+'25'!G43+'26'!G43+'27'!G43+'28'!G43+'29'!G43+'30'!G43+'31'!G43+'32'!G43+'33'!G43+'34'!G43+'35'!G43+'36'!G43+'37'!G43+'38'!G43+'39'!G43+'40'!G43+'41'!G43+'42'!G43+'43'!G43+'44'!G43+'45'!G43+'46'!G43+'47'!G43+'48'!G43+'49'!G43+'50'!G43</f>
        <v>0</v>
      </c>
      <c r="H59" s="657">
        <f>'1'!H43+'2'!H43+'3'!H43+'4'!H43+'5'!H43+'6'!H43+'7'!H43+'8'!H43+'9'!H43+'10'!H43+'11'!H43+'12'!H43+'13'!H43+'14'!H43+'15'!H43+'16'!H43+'17'!H43+'18'!H43+'19'!H43+'20'!H43+'21'!H43+'22'!H43+'23'!H43+'24'!H43+'25'!H43+'26'!H43+'27'!H43+'28'!H43+'29'!H43+'30'!H43+'31'!H43+'32'!H43+'33'!H43+'34'!H43+'35'!H43+'36'!H43+'37'!H43+'38'!H43+'39'!H43+'40'!H43+'41'!H43+'42'!H43+'43'!H43+'44'!H43+'45'!H43+'46'!H43+'47'!H43+'48'!H43+'49'!H43+'50'!H43</f>
        <v>0</v>
      </c>
      <c r="I59" s="657">
        <f>'1'!I43+'2'!I43+'3'!I43+'4'!I43+'5'!I43+'6'!I43+'7'!I43+'8'!I43+'9'!I43+'10'!I43+'11'!I43+'12'!I43+'13'!I43+'14'!I43+'15'!I43+'16'!I43+'17'!I43+'18'!I43+'19'!I43+'20'!I43+'21'!I43+'22'!I43+'23'!I43+'24'!I43+'25'!I43+'26'!I43+'27'!I43+'28'!I43+'29'!I43+'30'!I43+'31'!I43+'32'!I43+'33'!I43+'34'!I43+'35'!I43+'36'!I43+'37'!I43+'38'!I43+'39'!I43+'40'!I43+'41'!I43+'42'!I43+'43'!I43+'44'!I43+'45'!I43+'46'!I43+'47'!I43+'48'!I43+'49'!I43+'50'!I43</f>
        <v>0</v>
      </c>
      <c r="J59" s="259"/>
      <c r="K59" s="33"/>
    </row>
    <row r="60" spans="2:13">
      <c r="B60" s="29"/>
      <c r="C60" s="58"/>
      <c r="D60" s="59" t="s">
        <v>16</v>
      </c>
      <c r="E60" s="61"/>
      <c r="F60" s="657">
        <f>'1'!F44+'2'!F44+'3'!F44+'4'!F44+'5'!F44+'6'!F44+'7'!F44+'8'!F44+'9'!F44+'10'!F44+'11'!F44+'12'!F44+'13'!F44+'14'!F44+'15'!F44+'16'!F44+'17'!F44+'18'!F44+'19'!F44+'20'!F44+'21'!F44+'22'!F44+'23'!F44+'24'!F44+'25'!F44+'26'!F44+'27'!F44+'28'!F44+'29'!F44+'30'!F44+'31'!F44+'32'!F44+'33'!F44+'34'!F44+'35'!F44+'36'!F44+'37'!F44+'38'!F44+'39'!F44+'40'!F44+'41'!F44+'42'!F44+'43'!F44+'44'!F44+'45'!F44+'46'!F44+'47'!F44+'48'!F44+'49'!F44+'50'!F44</f>
        <v>0</v>
      </c>
      <c r="G60" s="657">
        <f>'1'!G44+'2'!G44+'3'!G44+'4'!G44+'5'!G44+'6'!G44+'7'!G44+'8'!G44+'9'!G44+'10'!G44+'11'!G44+'12'!G44+'13'!G44+'14'!G44+'15'!G44+'16'!G44+'17'!G44+'18'!G44+'19'!G44+'20'!G44+'21'!G44+'22'!G44+'23'!G44+'24'!G44+'25'!G44+'26'!G44+'27'!G44+'28'!G44+'29'!G44+'30'!G44+'31'!G44+'32'!G44+'33'!G44+'34'!G44+'35'!G44+'36'!G44+'37'!G44+'38'!G44+'39'!G44+'40'!G44+'41'!G44+'42'!G44+'43'!G44+'44'!G44+'45'!G44+'46'!G44+'47'!G44+'48'!G44+'49'!G44+'50'!G44</f>
        <v>0</v>
      </c>
      <c r="H60" s="657">
        <f>'1'!H44+'2'!H44+'3'!H44+'4'!H44+'5'!H44+'6'!H44+'7'!H44+'8'!H44+'9'!H44+'10'!H44+'11'!H44+'12'!H44+'13'!H44+'14'!H44+'15'!H44+'16'!H44+'17'!H44+'18'!H44+'19'!H44+'20'!H44+'21'!H44+'22'!H44+'23'!H44+'24'!H44+'25'!H44+'26'!H44+'27'!H44+'28'!H44+'29'!H44+'30'!H44+'31'!H44+'32'!H44+'33'!H44+'34'!H44+'35'!H44+'36'!H44+'37'!H44+'38'!H44+'39'!H44+'40'!H44+'41'!H44+'42'!H44+'43'!H44+'44'!H44+'45'!H44+'46'!H44+'47'!H44+'48'!H44+'49'!H44+'50'!H44</f>
        <v>0</v>
      </c>
      <c r="I60" s="657">
        <f>'1'!I44+'2'!I44+'3'!I44+'4'!I44+'5'!I44+'6'!I44+'7'!I44+'8'!I44+'9'!I44+'10'!I44+'11'!I44+'12'!I44+'13'!I44+'14'!I44+'15'!I44+'16'!I44+'17'!I44+'18'!I44+'19'!I44+'20'!I44+'21'!I44+'22'!I44+'23'!I44+'24'!I44+'25'!I44+'26'!I44+'27'!I44+'28'!I44+'29'!I44+'30'!I44+'31'!I44+'32'!I44+'33'!I44+'34'!I44+'35'!I44+'36'!I44+'37'!I44+'38'!I44+'39'!I44+'40'!I44+'41'!I44+'42'!I44+'43'!I44+'44'!I44+'45'!I44+'46'!I44+'47'!I44+'48'!I44+'49'!I44+'50'!I44</f>
        <v>0</v>
      </c>
      <c r="J60" s="259"/>
      <c r="K60" s="33"/>
    </row>
    <row r="61" spans="2:13">
      <c r="B61" s="29"/>
      <c r="C61" s="58"/>
      <c r="D61" s="59" t="s">
        <v>17</v>
      </c>
      <c r="E61" s="61"/>
      <c r="F61" s="657">
        <f>'1'!F45+'2'!F45+'3'!F45+'4'!F45+'5'!F45+'6'!F45+'7'!F45+'8'!F45+'9'!F45+'10'!F45+'11'!F45+'12'!F45+'13'!F45+'14'!F45+'15'!F45+'16'!F45+'17'!F45+'18'!F45+'19'!F45+'20'!F45+'21'!F45+'22'!F45+'23'!F45+'24'!F45+'25'!F45+'26'!F45+'27'!F45+'28'!F45+'29'!F45+'30'!F45+'31'!F45+'32'!F45+'33'!F45+'34'!F45+'35'!F45+'36'!F45+'37'!F45+'38'!F45+'39'!F45+'40'!F45+'41'!F45+'42'!F45+'43'!F45+'44'!F45+'45'!F45+'46'!F45+'47'!F45+'48'!F45+'49'!F45+'50'!F45</f>
        <v>0</v>
      </c>
      <c r="G61" s="657">
        <f>'1'!G45+'2'!G45+'3'!G45+'4'!G45+'5'!G45+'6'!G45+'7'!G45+'8'!G45+'9'!G45+'10'!G45+'11'!G45+'12'!G45+'13'!G45+'14'!G45+'15'!G45+'16'!G45+'17'!G45+'18'!G45+'19'!G45+'20'!G45+'21'!G45+'22'!G45+'23'!G45+'24'!G45+'25'!G45+'26'!G45+'27'!G45+'28'!G45+'29'!G45+'30'!G45+'31'!G45+'32'!G45+'33'!G45+'34'!G45+'35'!G45+'36'!G45+'37'!G45+'38'!G45+'39'!G45+'40'!G45+'41'!G45+'42'!G45+'43'!G45+'44'!G45+'45'!G45+'46'!G45+'47'!G45+'48'!G45+'49'!G45+'50'!G45</f>
        <v>0</v>
      </c>
      <c r="H61" s="657">
        <f>'1'!H45+'2'!H45+'3'!H45+'4'!H45+'5'!H45+'6'!H45+'7'!H45+'8'!H45+'9'!H45+'10'!H45+'11'!H45+'12'!H45+'13'!H45+'14'!H45+'15'!H45+'16'!H45+'17'!H45+'18'!H45+'19'!H45+'20'!H45+'21'!H45+'22'!H45+'23'!H45+'24'!H45+'25'!H45+'26'!H45+'27'!H45+'28'!H45+'29'!H45+'30'!H45+'31'!H45+'32'!H45+'33'!H45+'34'!H45+'35'!H45+'36'!H45+'37'!H45+'38'!H45+'39'!H45+'40'!H45+'41'!H45+'42'!H45+'43'!H45+'44'!H45+'45'!H45+'46'!H45+'47'!H45+'48'!H45+'49'!H45+'50'!H45</f>
        <v>0</v>
      </c>
      <c r="I61" s="657">
        <f>'1'!I45+'2'!I45+'3'!I45+'4'!I45+'5'!I45+'6'!I45+'7'!I45+'8'!I45+'9'!I45+'10'!I45+'11'!I45+'12'!I45+'13'!I45+'14'!I45+'15'!I45+'16'!I45+'17'!I45+'18'!I45+'19'!I45+'20'!I45+'21'!I45+'22'!I45+'23'!I45+'24'!I45+'25'!I45+'26'!I45+'27'!I45+'28'!I45+'29'!I45+'30'!I45+'31'!I45+'32'!I45+'33'!I45+'34'!I45+'35'!I45+'36'!I45+'37'!I45+'38'!I45+'39'!I45+'40'!I45+'41'!I45+'42'!I45+'43'!I45+'44'!I45+'45'!I45+'46'!I45+'47'!I45+'48'!I45+'49'!I45+'50'!I45</f>
        <v>0</v>
      </c>
      <c r="J61" s="259"/>
      <c r="K61" s="33"/>
    </row>
    <row r="62" spans="2:13">
      <c r="B62" s="29"/>
      <c r="C62" s="58"/>
      <c r="D62" s="59" t="s">
        <v>18</v>
      </c>
      <c r="E62" s="61"/>
      <c r="F62" s="657">
        <f>'1'!F46+'2'!F46+'3'!F46+'4'!F46+'5'!F46+'6'!F46+'7'!F46+'8'!F46+'9'!F46+'10'!F46+'11'!F46+'12'!F46+'13'!F46+'14'!F46+'15'!F46+'16'!F46+'17'!F46+'18'!F46+'19'!F46+'20'!F46+'21'!F46+'22'!F46+'23'!F46+'24'!F46+'25'!F46+'26'!F46+'27'!F46+'28'!F46+'29'!F46+'30'!F46+'31'!F46+'32'!F46+'33'!F46+'34'!F46+'35'!F46+'36'!F46+'37'!F46+'38'!F46+'39'!F46+'40'!F46+'41'!F46+'42'!F46+'43'!F46+'44'!F46+'45'!F46+'46'!F46+'47'!F46+'48'!F46+'49'!F46+'50'!F46</f>
        <v>0</v>
      </c>
      <c r="G62" s="657">
        <f>'1'!G46+'2'!G46+'3'!G46+'4'!G46+'5'!G46+'6'!G46+'7'!G46+'8'!G46+'9'!G46+'10'!G46+'11'!G46+'12'!G46+'13'!G46+'14'!G46+'15'!G46+'16'!G46+'17'!G46+'18'!G46+'19'!G46+'20'!G46+'21'!G46+'22'!G46+'23'!G46+'24'!G46+'25'!G46+'26'!G46+'27'!G46+'28'!G46+'29'!G46+'30'!G46+'31'!G46+'32'!G46+'33'!G46+'34'!G46+'35'!G46+'36'!G46+'37'!G46+'38'!G46+'39'!G46+'40'!G46+'41'!G46+'42'!G46+'43'!G46+'44'!G46+'45'!G46+'46'!G46+'47'!G46+'48'!G46+'49'!G46+'50'!G46</f>
        <v>0</v>
      </c>
      <c r="H62" s="657">
        <f>'1'!H46+'2'!H46+'3'!H46+'4'!H46+'5'!H46+'6'!H46+'7'!H46+'8'!H46+'9'!H46+'10'!H46+'11'!H46+'12'!H46+'13'!H46+'14'!H46+'15'!H46+'16'!H46+'17'!H46+'18'!H46+'19'!H46+'20'!H46+'21'!H46+'22'!H46+'23'!H46+'24'!H46+'25'!H46+'26'!H46+'27'!H46+'28'!H46+'29'!H46+'30'!H46+'31'!H46+'32'!H46+'33'!H46+'34'!H46+'35'!H46+'36'!H46+'37'!H46+'38'!H46+'39'!H46+'40'!H46+'41'!H46+'42'!H46+'43'!H46+'44'!H46+'45'!H46+'46'!H46+'47'!H46+'48'!H46+'49'!H46+'50'!H46</f>
        <v>0</v>
      </c>
      <c r="I62" s="657">
        <f>'1'!I46+'2'!I46+'3'!I46+'4'!I46+'5'!I46+'6'!I46+'7'!I46+'8'!I46+'9'!I46+'10'!I46+'11'!I46+'12'!I46+'13'!I46+'14'!I46+'15'!I46+'16'!I46+'17'!I46+'18'!I46+'19'!I46+'20'!I46+'21'!I46+'22'!I46+'23'!I46+'24'!I46+'25'!I46+'26'!I46+'27'!I46+'28'!I46+'29'!I46+'30'!I46+'31'!I46+'32'!I46+'33'!I46+'34'!I46+'35'!I46+'36'!I46+'37'!I46+'38'!I46+'39'!I46+'40'!I46+'41'!I46+'42'!I46+'43'!I46+'44'!I46+'45'!I46+'46'!I46+'47'!I46+'48'!I46+'49'!I46+'50'!I46</f>
        <v>0</v>
      </c>
      <c r="J62" s="259"/>
      <c r="K62" s="33"/>
    </row>
    <row r="63" spans="2:13">
      <c r="B63" s="29"/>
      <c r="C63" s="58"/>
      <c r="D63" s="59" t="s">
        <v>19</v>
      </c>
      <c r="E63" s="61"/>
      <c r="F63" s="657">
        <f>'1'!F47+'2'!F47+'3'!F47+'4'!F47+'5'!F47+'6'!F47+'7'!F47+'8'!F47+'9'!F47+'10'!F47+'11'!F47+'12'!F47+'13'!F47+'14'!F47+'15'!F47+'16'!F47+'17'!F47+'18'!F47+'19'!F47+'20'!F47+'21'!F47+'22'!F47+'23'!F47+'24'!F47+'25'!F47+'26'!F47+'27'!F47+'28'!F47+'29'!F47+'30'!F47+'31'!F47+'32'!F47+'33'!F47+'34'!F47+'35'!F47+'36'!F47+'37'!F47+'38'!F47+'39'!F47+'40'!F47+'41'!F47+'42'!F47+'43'!F47+'44'!F47+'45'!F47+'46'!F47+'47'!F47+'48'!F47+'49'!F47+'50'!F47</f>
        <v>0</v>
      </c>
      <c r="G63" s="657">
        <f>'1'!G47+'2'!G47+'3'!G47+'4'!G47+'5'!G47+'6'!G47+'7'!G47+'8'!G47+'9'!G47+'10'!G47+'11'!G47+'12'!G47+'13'!G47+'14'!G47+'15'!G47+'16'!G47+'17'!G47+'18'!G47+'19'!G47+'20'!G47+'21'!G47+'22'!G47+'23'!G47+'24'!G47+'25'!G47+'26'!G47+'27'!G47+'28'!G47+'29'!G47+'30'!G47+'31'!G47+'32'!G47+'33'!G47+'34'!G47+'35'!G47+'36'!G47+'37'!G47+'38'!G47+'39'!G47+'40'!G47+'41'!G47+'42'!G47+'43'!G47+'44'!G47+'45'!G47+'46'!G47+'47'!G47+'48'!G47+'49'!G47+'50'!G47</f>
        <v>0</v>
      </c>
      <c r="H63" s="657">
        <f>'1'!H47+'2'!H47+'3'!H47+'4'!H47+'5'!H47+'6'!H47+'7'!H47+'8'!H47+'9'!H47+'10'!H47+'11'!H47+'12'!H47+'13'!H47+'14'!H47+'15'!H47+'16'!H47+'17'!H47+'18'!H47+'19'!H47+'20'!H47+'21'!H47+'22'!H47+'23'!H47+'24'!H47+'25'!H47+'26'!H47+'27'!H47+'28'!H47+'29'!H47+'30'!H47+'31'!H47+'32'!H47+'33'!H47+'34'!H47+'35'!H47+'36'!H47+'37'!H47+'38'!H47+'39'!H47+'40'!H47+'41'!H47+'42'!H47+'43'!H47+'44'!H47+'45'!H47+'46'!H47+'47'!H47+'48'!H47+'49'!H47+'50'!H47</f>
        <v>0</v>
      </c>
      <c r="I63" s="657">
        <f>'1'!I47+'2'!I47+'3'!I47+'4'!I47+'5'!I47+'6'!I47+'7'!I47+'8'!I47+'9'!I47+'10'!I47+'11'!I47+'12'!I47+'13'!I47+'14'!I47+'15'!I47+'16'!I47+'17'!I47+'18'!I47+'19'!I47+'20'!I47+'21'!I47+'22'!I47+'23'!I47+'24'!I47+'25'!I47+'26'!I47+'27'!I47+'28'!I47+'29'!I47+'30'!I47+'31'!I47+'32'!I47+'33'!I47+'34'!I47+'35'!I47+'36'!I47+'37'!I47+'38'!I47+'39'!I47+'40'!I47+'41'!I47+'42'!I47+'43'!I47+'44'!I47+'45'!I47+'46'!I47+'47'!I47+'48'!I47+'49'!I47+'50'!I47</f>
        <v>0</v>
      </c>
      <c r="J63" s="259"/>
      <c r="K63" s="33"/>
    </row>
    <row r="64" spans="2:13">
      <c r="B64" s="29"/>
      <c r="C64" s="58"/>
      <c r="D64" s="59" t="s">
        <v>20</v>
      </c>
      <c r="E64" s="61"/>
      <c r="F64" s="657">
        <f>'1'!F48+'2'!F48+'3'!F48+'4'!F48+'5'!F48+'6'!F48+'7'!F48+'8'!F48+'9'!F48+'10'!F48+'11'!F48+'12'!F48+'13'!F48+'14'!F48+'15'!F48+'16'!F48+'17'!F48+'18'!F48+'19'!F48+'20'!F48+'21'!F48+'22'!F48+'23'!F48+'24'!F48+'25'!F48+'26'!F48+'27'!F48+'28'!F48+'29'!F48+'30'!F48+'31'!F48+'32'!F48+'33'!F48+'34'!F48+'35'!F48+'36'!F48+'37'!F48+'38'!F48+'39'!F48+'40'!F48+'41'!F48+'42'!F48+'43'!F48+'44'!F48+'45'!F48+'46'!F48+'47'!F48+'48'!F48+'49'!F48+'50'!F48</f>
        <v>0</v>
      </c>
      <c r="G64" s="657">
        <f>'1'!G48+'2'!G48+'3'!G48+'4'!G48+'5'!G48+'6'!G48+'7'!G48+'8'!G48+'9'!G48+'10'!G48+'11'!G48+'12'!G48+'13'!G48+'14'!G48+'15'!G48+'16'!G48+'17'!G48+'18'!G48+'19'!G48+'20'!G48+'21'!G48+'22'!G48+'23'!G48+'24'!G48+'25'!G48+'26'!G48+'27'!G48+'28'!G48+'29'!G48+'30'!G48+'31'!G48+'32'!G48+'33'!G48+'34'!G48+'35'!G48+'36'!G48+'37'!G48+'38'!G48+'39'!G48+'40'!G48+'41'!G48+'42'!G48+'43'!G48+'44'!G48+'45'!G48+'46'!G48+'47'!G48+'48'!G48+'49'!G48+'50'!G48</f>
        <v>0</v>
      </c>
      <c r="H64" s="657">
        <f>'1'!H48+'2'!H48+'3'!H48+'4'!H48+'5'!H48+'6'!H48+'7'!H48+'8'!H48+'9'!H48+'10'!H48+'11'!H48+'12'!H48+'13'!H48+'14'!H48+'15'!H48+'16'!H48+'17'!H48+'18'!H48+'19'!H48+'20'!H48+'21'!H48+'22'!H48+'23'!H48+'24'!H48+'25'!H48+'26'!H48+'27'!H48+'28'!H48+'29'!H48+'30'!H48+'31'!H48+'32'!H48+'33'!H48+'34'!H48+'35'!H48+'36'!H48+'37'!H48+'38'!H48+'39'!H48+'40'!H48+'41'!H48+'42'!H48+'43'!H48+'44'!H48+'45'!H48+'46'!H48+'47'!H48+'48'!H48+'49'!H48+'50'!H48</f>
        <v>0</v>
      </c>
      <c r="I64" s="657">
        <f>'1'!I48+'2'!I48+'3'!I48+'4'!I48+'5'!I48+'6'!I48+'7'!I48+'8'!I48+'9'!I48+'10'!I48+'11'!I48+'12'!I48+'13'!I48+'14'!I48+'15'!I48+'16'!I48+'17'!I48+'18'!I48+'19'!I48+'20'!I48+'21'!I48+'22'!I48+'23'!I48+'24'!I48+'25'!I48+'26'!I48+'27'!I48+'28'!I48+'29'!I48+'30'!I48+'31'!I48+'32'!I48+'33'!I48+'34'!I48+'35'!I48+'36'!I48+'37'!I48+'38'!I48+'39'!I48+'40'!I48+'41'!I48+'42'!I48+'43'!I48+'44'!I48+'45'!I48+'46'!I48+'47'!I48+'48'!I48+'49'!I48+'50'!I48</f>
        <v>0</v>
      </c>
      <c r="J64" s="259"/>
      <c r="K64" s="33"/>
    </row>
    <row r="65" spans="2:11">
      <c r="B65" s="29"/>
      <c r="C65" s="58"/>
      <c r="D65" s="59" t="s">
        <v>21</v>
      </c>
      <c r="E65" s="61"/>
      <c r="F65" s="657">
        <f>'1'!F49+'2'!F49+'3'!F49+'4'!F49+'5'!F49+'6'!F49+'7'!F49+'8'!F49+'9'!F49+'10'!F49+'11'!F49+'12'!F49+'13'!F49+'14'!F49+'15'!F49+'16'!F49+'17'!F49+'18'!F49+'19'!F49+'20'!F49+'21'!F49+'22'!F49+'23'!F49+'24'!F49+'25'!F49+'26'!F49+'27'!F49+'28'!F49+'29'!F49+'30'!F49+'31'!F49+'32'!F49+'33'!F49+'34'!F49+'35'!F49+'36'!F49+'37'!F49+'38'!F49+'39'!F49+'40'!F49+'41'!F49+'42'!F49+'43'!F49+'44'!F49+'45'!F49+'46'!F49+'47'!F49+'48'!F49+'49'!F49+'50'!F49</f>
        <v>0</v>
      </c>
      <c r="G65" s="657">
        <f>'1'!G49+'2'!G49+'3'!G49+'4'!G49+'5'!G49+'6'!G49+'7'!G49+'8'!G49+'9'!G49+'10'!G49+'11'!G49+'12'!G49+'13'!G49+'14'!G49+'15'!G49+'16'!G49+'17'!G49+'18'!G49+'19'!G49+'20'!G49+'21'!G49+'22'!G49+'23'!G49+'24'!G49+'25'!G49+'26'!G49+'27'!G49+'28'!G49+'29'!G49+'30'!G49+'31'!G49+'32'!G49+'33'!G49+'34'!G49+'35'!G49+'36'!G49+'37'!G49+'38'!G49+'39'!G49+'40'!G49+'41'!G49+'42'!G49+'43'!G49+'44'!G49+'45'!G49+'46'!G49+'47'!G49+'48'!G49+'49'!G49+'50'!G49</f>
        <v>0</v>
      </c>
      <c r="H65" s="657">
        <f>'1'!H49+'2'!H49+'3'!H49+'4'!H49+'5'!H49+'6'!H49+'7'!H49+'8'!H49+'9'!H49+'10'!H49+'11'!H49+'12'!H49+'13'!H49+'14'!H49+'15'!H49+'16'!H49+'17'!H49+'18'!H49+'19'!H49+'20'!H49+'21'!H49+'22'!H49+'23'!H49+'24'!H49+'25'!H49+'26'!H49+'27'!H49+'28'!H49+'29'!H49+'30'!H49+'31'!H49+'32'!H49+'33'!H49+'34'!H49+'35'!H49+'36'!H49+'37'!H49+'38'!H49+'39'!H49+'40'!H49+'41'!H49+'42'!H49+'43'!H49+'44'!H49+'45'!H49+'46'!H49+'47'!H49+'48'!H49+'49'!H49+'50'!H49</f>
        <v>0</v>
      </c>
      <c r="I65" s="657">
        <f>'1'!I49+'2'!I49+'3'!I49+'4'!I49+'5'!I49+'6'!I49+'7'!I49+'8'!I49+'9'!I49+'10'!I49+'11'!I49+'12'!I49+'13'!I49+'14'!I49+'15'!I49+'16'!I49+'17'!I49+'18'!I49+'19'!I49+'20'!I49+'21'!I49+'22'!I49+'23'!I49+'24'!I49+'25'!I49+'26'!I49+'27'!I49+'28'!I49+'29'!I49+'30'!I49+'31'!I49+'32'!I49+'33'!I49+'34'!I49+'35'!I49+'36'!I49+'37'!I49+'38'!I49+'39'!I49+'40'!I49+'41'!I49+'42'!I49+'43'!I49+'44'!I49+'45'!I49+'46'!I49+'47'!I49+'48'!I49+'49'!I49+'50'!I49</f>
        <v>0</v>
      </c>
      <c r="J65" s="259"/>
      <c r="K65" s="33"/>
    </row>
    <row r="66" spans="2:11">
      <c r="B66" s="29"/>
      <c r="C66" s="58"/>
      <c r="D66" s="59" t="s">
        <v>22</v>
      </c>
      <c r="E66" s="61"/>
      <c r="F66" s="657">
        <f>'1'!F50+'2'!F50+'3'!F50+'4'!F50+'5'!F50+'6'!F50+'7'!F50+'8'!F50+'9'!F50+'10'!F50+'11'!F50+'12'!F50+'13'!F50+'14'!F50+'15'!F50+'16'!F50+'17'!F50+'18'!F50+'19'!F50+'20'!F50+'21'!F50+'22'!F50+'23'!F50+'24'!F50+'25'!F50+'26'!F50+'27'!F50+'28'!F50+'29'!F50+'30'!F50+'31'!F50+'32'!F50+'33'!F50+'34'!F50+'35'!F50+'36'!F50+'37'!F50+'38'!F50+'39'!F50+'40'!F50+'41'!F50+'42'!F50+'43'!F50+'44'!F50+'45'!F50+'46'!F50+'47'!F50+'48'!F50+'49'!F50+'50'!F50</f>
        <v>0</v>
      </c>
      <c r="G66" s="657">
        <f>'1'!G50+'2'!G50+'3'!G50+'4'!G50+'5'!G50+'6'!G50+'7'!G50+'8'!G50+'9'!G50+'10'!G50+'11'!G50+'12'!G50+'13'!G50+'14'!G50+'15'!G50+'16'!G50+'17'!G50+'18'!G50+'19'!G50+'20'!G50+'21'!G50+'22'!G50+'23'!G50+'24'!G50+'25'!G50+'26'!G50+'27'!G50+'28'!G50+'29'!G50+'30'!G50+'31'!G50+'32'!G50+'33'!G50+'34'!G50+'35'!G50+'36'!G50+'37'!G50+'38'!G50+'39'!G50+'40'!G50+'41'!G50+'42'!G50+'43'!G50+'44'!G50+'45'!G50+'46'!G50+'47'!G50+'48'!G50+'49'!G50+'50'!G50</f>
        <v>0</v>
      </c>
      <c r="H66" s="657">
        <f>'1'!H50+'2'!H50+'3'!H50+'4'!H50+'5'!H50+'6'!H50+'7'!H50+'8'!H50+'9'!H50+'10'!H50+'11'!H50+'12'!H50+'13'!H50+'14'!H50+'15'!H50+'16'!H50+'17'!H50+'18'!H50+'19'!H50+'20'!H50+'21'!H50+'22'!H50+'23'!H50+'24'!H50+'25'!H50+'26'!H50+'27'!H50+'28'!H50+'29'!H50+'30'!H50+'31'!H50+'32'!H50+'33'!H50+'34'!H50+'35'!H50+'36'!H50+'37'!H50+'38'!H50+'39'!H50+'40'!H50+'41'!H50+'42'!H50+'43'!H50+'44'!H50+'45'!H50+'46'!H50+'47'!H50+'48'!H50+'49'!H50+'50'!H50</f>
        <v>0</v>
      </c>
      <c r="I66" s="657">
        <f>'1'!I50+'2'!I50+'3'!I50+'4'!I50+'5'!I50+'6'!I50+'7'!I50+'8'!I50+'9'!I50+'10'!I50+'11'!I50+'12'!I50+'13'!I50+'14'!I50+'15'!I50+'16'!I50+'17'!I50+'18'!I50+'19'!I50+'20'!I50+'21'!I50+'22'!I50+'23'!I50+'24'!I50+'25'!I50+'26'!I50+'27'!I50+'28'!I50+'29'!I50+'30'!I50+'31'!I50+'32'!I50+'33'!I50+'34'!I50+'35'!I50+'36'!I50+'37'!I50+'38'!I50+'39'!I50+'40'!I50+'41'!I50+'42'!I50+'43'!I50+'44'!I50+'45'!I50+'46'!I50+'47'!I50+'48'!I50+'49'!I50+'50'!I50</f>
        <v>0</v>
      </c>
      <c r="J66" s="259"/>
      <c r="K66" s="33"/>
    </row>
    <row r="67" spans="2:11">
      <c r="B67" s="29"/>
      <c r="C67" s="58"/>
      <c r="D67" s="59" t="s">
        <v>23</v>
      </c>
      <c r="E67" s="61"/>
      <c r="F67" s="657">
        <f>'1'!F51+'2'!F51+'3'!F51+'4'!F51+'5'!F51+'6'!F51+'7'!F51+'8'!F51+'9'!F51+'10'!F51+'11'!F51+'12'!F51+'13'!F51+'14'!F51+'15'!F51+'16'!F51+'17'!F51+'18'!F51+'19'!F51+'20'!F51+'21'!F51+'22'!F51+'23'!F51+'24'!F51+'25'!F51+'26'!F51+'27'!F51+'28'!F51+'29'!F51+'30'!F51+'31'!F51+'32'!F51+'33'!F51+'34'!F51+'35'!F51+'36'!F51+'37'!F51+'38'!F51+'39'!F51+'40'!F51+'41'!F51+'42'!F51+'43'!F51+'44'!F51+'45'!F51+'46'!F51+'47'!F51+'48'!F51+'49'!F51+'50'!F51</f>
        <v>0</v>
      </c>
      <c r="G67" s="657">
        <f>'1'!G51+'2'!G51+'3'!G51+'4'!G51+'5'!G51+'6'!G51+'7'!G51+'8'!G51+'9'!G51+'10'!G51+'11'!G51+'12'!G51+'13'!G51+'14'!G51+'15'!G51+'16'!G51+'17'!G51+'18'!G51+'19'!G51+'20'!G51+'21'!G51+'22'!G51+'23'!G51+'24'!G51+'25'!G51+'26'!G51+'27'!G51+'28'!G51+'29'!G51+'30'!G51+'31'!G51+'32'!G51+'33'!G51+'34'!G51+'35'!G51+'36'!G51+'37'!G51+'38'!G51+'39'!G51+'40'!G51+'41'!G51+'42'!G51+'43'!G51+'44'!G51+'45'!G51+'46'!G51+'47'!G51+'48'!G51+'49'!G51+'50'!G51</f>
        <v>0</v>
      </c>
      <c r="H67" s="657">
        <f>'1'!H51+'2'!H51+'3'!H51+'4'!H51+'5'!H51+'6'!H51+'7'!H51+'8'!H51+'9'!H51+'10'!H51+'11'!H51+'12'!H51+'13'!H51+'14'!H51+'15'!H51+'16'!H51+'17'!H51+'18'!H51+'19'!H51+'20'!H51+'21'!H51+'22'!H51+'23'!H51+'24'!H51+'25'!H51+'26'!H51+'27'!H51+'28'!H51+'29'!H51+'30'!H51+'31'!H51+'32'!H51+'33'!H51+'34'!H51+'35'!H51+'36'!H51+'37'!H51+'38'!H51+'39'!H51+'40'!H51+'41'!H51+'42'!H51+'43'!H51+'44'!H51+'45'!H51+'46'!H51+'47'!H51+'48'!H51+'49'!H51+'50'!H51</f>
        <v>0</v>
      </c>
      <c r="I67" s="657">
        <f>'1'!I51+'2'!I51+'3'!I51+'4'!I51+'5'!I51+'6'!I51+'7'!I51+'8'!I51+'9'!I51+'10'!I51+'11'!I51+'12'!I51+'13'!I51+'14'!I51+'15'!I51+'16'!I51+'17'!I51+'18'!I51+'19'!I51+'20'!I51+'21'!I51+'22'!I51+'23'!I51+'24'!I51+'25'!I51+'26'!I51+'27'!I51+'28'!I51+'29'!I51+'30'!I51+'31'!I51+'32'!I51+'33'!I51+'34'!I51+'35'!I51+'36'!I51+'37'!I51+'38'!I51+'39'!I51+'40'!I51+'41'!I51+'42'!I51+'43'!I51+'44'!I51+'45'!I51+'46'!I51+'47'!I51+'48'!I51+'49'!I51+'50'!I51</f>
        <v>0</v>
      </c>
      <c r="J67" s="259"/>
      <c r="K67" s="33"/>
    </row>
    <row r="68" spans="2:11">
      <c r="B68" s="29"/>
      <c r="C68" s="58"/>
      <c r="D68" s="59" t="s">
        <v>24</v>
      </c>
      <c r="E68" s="61"/>
      <c r="F68" s="657">
        <f>'1'!F52+'2'!F52+'3'!F52+'4'!F52+'5'!F52+'6'!F52+'7'!F52+'8'!F52+'9'!F52+'10'!F52+'11'!F52+'12'!F52+'13'!F52+'14'!F52+'15'!F52+'16'!F52+'17'!F52+'18'!F52+'19'!F52+'20'!F52+'21'!F52+'22'!F52+'23'!F52+'24'!F52+'25'!F52+'26'!F52+'27'!F52+'28'!F52+'29'!F52+'30'!F52+'31'!F52+'32'!F52+'33'!F52+'34'!F52+'35'!F52+'36'!F52+'37'!F52+'38'!F52+'39'!F52+'40'!F52+'41'!F52+'42'!F52+'43'!F52+'44'!F52+'45'!F52+'46'!F52+'47'!F52+'48'!F52+'49'!F52+'50'!F52</f>
        <v>0</v>
      </c>
      <c r="G68" s="657">
        <f>'1'!G52+'2'!G52+'3'!G52+'4'!G52+'5'!G52+'6'!G52+'7'!G52+'8'!G52+'9'!G52+'10'!G52+'11'!G52+'12'!G52+'13'!G52+'14'!G52+'15'!G52+'16'!G52+'17'!G52+'18'!G52+'19'!G52+'20'!G52+'21'!G52+'22'!G52+'23'!G52+'24'!G52+'25'!G52+'26'!G52+'27'!G52+'28'!G52+'29'!G52+'30'!G52+'31'!G52+'32'!G52+'33'!G52+'34'!G52+'35'!G52+'36'!G52+'37'!G52+'38'!G52+'39'!G52+'40'!G52+'41'!G52+'42'!G52+'43'!G52+'44'!G52+'45'!G52+'46'!G52+'47'!G52+'48'!G52+'49'!G52+'50'!G52</f>
        <v>0</v>
      </c>
      <c r="H68" s="657">
        <f>'1'!H52+'2'!H52+'3'!H52+'4'!H52+'5'!H52+'6'!H52+'7'!H52+'8'!H52+'9'!H52+'10'!H52+'11'!H52+'12'!H52+'13'!H52+'14'!H52+'15'!H52+'16'!H52+'17'!H52+'18'!H52+'19'!H52+'20'!H52+'21'!H52+'22'!H52+'23'!H52+'24'!H52+'25'!H52+'26'!H52+'27'!H52+'28'!H52+'29'!H52+'30'!H52+'31'!H52+'32'!H52+'33'!H52+'34'!H52+'35'!H52+'36'!H52+'37'!H52+'38'!H52+'39'!H52+'40'!H52+'41'!H52+'42'!H52+'43'!H52+'44'!H52+'45'!H52+'46'!H52+'47'!H52+'48'!H52+'49'!H52+'50'!H52</f>
        <v>0</v>
      </c>
      <c r="I68" s="657">
        <f>'1'!I52+'2'!I52+'3'!I52+'4'!I52+'5'!I52+'6'!I52+'7'!I52+'8'!I52+'9'!I52+'10'!I52+'11'!I52+'12'!I52+'13'!I52+'14'!I52+'15'!I52+'16'!I52+'17'!I52+'18'!I52+'19'!I52+'20'!I52+'21'!I52+'22'!I52+'23'!I52+'24'!I52+'25'!I52+'26'!I52+'27'!I52+'28'!I52+'29'!I52+'30'!I52+'31'!I52+'32'!I52+'33'!I52+'34'!I52+'35'!I52+'36'!I52+'37'!I52+'38'!I52+'39'!I52+'40'!I52+'41'!I52+'42'!I52+'43'!I52+'44'!I52+'45'!I52+'46'!I52+'47'!I52+'48'!I52+'49'!I52+'50'!I52</f>
        <v>0</v>
      </c>
      <c r="J68" s="259"/>
      <c r="K68" s="33"/>
    </row>
    <row r="69" spans="2:11">
      <c r="B69" s="29"/>
      <c r="C69" s="58"/>
      <c r="D69" s="59" t="s">
        <v>25</v>
      </c>
      <c r="E69" s="61"/>
      <c r="F69" s="657">
        <f>'1'!F53+'2'!F53+'3'!F53+'4'!F53+'5'!F53+'6'!F53+'7'!F53+'8'!F53+'9'!F53+'10'!F53+'11'!F53+'12'!F53+'13'!F53+'14'!F53+'15'!F53+'16'!F53+'17'!F53+'18'!F53+'19'!F53+'20'!F53+'21'!F53+'22'!F53+'23'!F53+'24'!F53+'25'!F53+'26'!F53+'27'!F53+'28'!F53+'29'!F53+'30'!F53+'31'!F53+'32'!F53+'33'!F53+'34'!F53+'35'!F53+'36'!F53+'37'!F53+'38'!F53+'39'!F53+'40'!F53+'41'!F53+'42'!F53+'43'!F53+'44'!F53+'45'!F53+'46'!F53+'47'!F53+'48'!F53+'49'!F53+'50'!F53</f>
        <v>0</v>
      </c>
      <c r="G69" s="657">
        <f>'1'!G53+'2'!G53+'3'!G53+'4'!G53+'5'!G53+'6'!G53+'7'!G53+'8'!G53+'9'!G53+'10'!G53+'11'!G53+'12'!G53+'13'!G53+'14'!G53+'15'!G53+'16'!G53+'17'!G53+'18'!G53+'19'!G53+'20'!G53+'21'!G53+'22'!G53+'23'!G53+'24'!G53+'25'!G53+'26'!G53+'27'!G53+'28'!G53+'29'!G53+'30'!G53+'31'!G53+'32'!G53+'33'!G53+'34'!G53+'35'!G53+'36'!G53+'37'!G53+'38'!G53+'39'!G53+'40'!G53+'41'!G53+'42'!G53+'43'!G53+'44'!G53+'45'!G53+'46'!G53+'47'!G53+'48'!G53+'49'!G53+'50'!G53</f>
        <v>0</v>
      </c>
      <c r="H69" s="657">
        <f>'1'!H53+'2'!H53+'3'!H53+'4'!H53+'5'!H53+'6'!H53+'7'!H53+'8'!H53+'9'!H53+'10'!H53+'11'!H53+'12'!H53+'13'!H53+'14'!H53+'15'!H53+'16'!H53+'17'!H53+'18'!H53+'19'!H53+'20'!H53+'21'!H53+'22'!H53+'23'!H53+'24'!H53+'25'!H53+'26'!H53+'27'!H53+'28'!H53+'29'!H53+'30'!H53+'31'!H53+'32'!H53+'33'!H53+'34'!H53+'35'!H53+'36'!H53+'37'!H53+'38'!H53+'39'!H53+'40'!H53+'41'!H53+'42'!H53+'43'!H53+'44'!H53+'45'!H53+'46'!H53+'47'!H53+'48'!H53+'49'!H53+'50'!H53</f>
        <v>0</v>
      </c>
      <c r="I69" s="657">
        <f>'1'!I53+'2'!I53+'3'!I53+'4'!I53+'5'!I53+'6'!I53+'7'!I53+'8'!I53+'9'!I53+'10'!I53+'11'!I53+'12'!I53+'13'!I53+'14'!I53+'15'!I53+'16'!I53+'17'!I53+'18'!I53+'19'!I53+'20'!I53+'21'!I53+'22'!I53+'23'!I53+'24'!I53+'25'!I53+'26'!I53+'27'!I53+'28'!I53+'29'!I53+'30'!I53+'31'!I53+'32'!I53+'33'!I53+'34'!I53+'35'!I53+'36'!I53+'37'!I53+'38'!I53+'39'!I53+'40'!I53+'41'!I53+'42'!I53+'43'!I53+'44'!I53+'45'!I53+'46'!I53+'47'!I53+'48'!I53+'49'!I53+'50'!I53</f>
        <v>0</v>
      </c>
      <c r="J69" s="259"/>
      <c r="K69" s="33"/>
    </row>
    <row r="70" spans="2:11">
      <c r="B70" s="29"/>
      <c r="C70" s="58"/>
      <c r="D70" s="59" t="s">
        <v>26</v>
      </c>
      <c r="E70" s="61"/>
      <c r="F70" s="657">
        <f>'1'!F54+'2'!F54+'3'!F54+'4'!F54+'5'!F54+'6'!F54+'7'!F54+'8'!F54+'9'!F54+'10'!F54+'11'!F54+'12'!F54+'13'!F54+'14'!F54+'15'!F54+'16'!F54+'17'!F54+'18'!F54+'19'!F54+'20'!F54+'21'!F54+'22'!F54+'23'!F54+'24'!F54+'25'!F54+'26'!F54+'27'!F54+'28'!F54+'29'!F54+'30'!F54+'31'!F54+'32'!F54+'33'!F54+'34'!F54+'35'!F54+'36'!F54+'37'!F54+'38'!F54+'39'!F54+'40'!F54+'41'!F54+'42'!F54+'43'!F54+'44'!F54+'45'!F54+'46'!F54+'47'!F54+'48'!F54+'49'!F54+'50'!F54</f>
        <v>0</v>
      </c>
      <c r="G70" s="657">
        <f>'1'!G54+'2'!G54+'3'!G54+'4'!G54+'5'!G54+'6'!G54+'7'!G54+'8'!G54+'9'!G54+'10'!G54+'11'!G54+'12'!G54+'13'!G54+'14'!G54+'15'!G54+'16'!G54+'17'!G54+'18'!G54+'19'!G54+'20'!G54+'21'!G54+'22'!G54+'23'!G54+'24'!G54+'25'!G54+'26'!G54+'27'!G54+'28'!G54+'29'!G54+'30'!G54+'31'!G54+'32'!G54+'33'!G54+'34'!G54+'35'!G54+'36'!G54+'37'!G54+'38'!G54+'39'!G54+'40'!G54+'41'!G54+'42'!G54+'43'!G54+'44'!G54+'45'!G54+'46'!G54+'47'!G54+'48'!G54+'49'!G54+'50'!G54</f>
        <v>0</v>
      </c>
      <c r="H70" s="657">
        <f>'1'!H54+'2'!H54+'3'!H54+'4'!H54+'5'!H54+'6'!H54+'7'!H54+'8'!H54+'9'!H54+'10'!H54+'11'!H54+'12'!H54+'13'!H54+'14'!H54+'15'!H54+'16'!H54+'17'!H54+'18'!H54+'19'!H54+'20'!H54+'21'!H54+'22'!H54+'23'!H54+'24'!H54+'25'!H54+'26'!H54+'27'!H54+'28'!H54+'29'!H54+'30'!H54+'31'!H54+'32'!H54+'33'!H54+'34'!H54+'35'!H54+'36'!H54+'37'!H54+'38'!H54+'39'!H54+'40'!H54+'41'!H54+'42'!H54+'43'!H54+'44'!H54+'45'!H54+'46'!H54+'47'!H54+'48'!H54+'49'!H54+'50'!H54</f>
        <v>0</v>
      </c>
      <c r="I70" s="657">
        <f>'1'!I54+'2'!I54+'3'!I54+'4'!I54+'5'!I54+'6'!I54+'7'!I54+'8'!I54+'9'!I54+'10'!I54+'11'!I54+'12'!I54+'13'!I54+'14'!I54+'15'!I54+'16'!I54+'17'!I54+'18'!I54+'19'!I54+'20'!I54+'21'!I54+'22'!I54+'23'!I54+'24'!I54+'25'!I54+'26'!I54+'27'!I54+'28'!I54+'29'!I54+'30'!I54+'31'!I54+'32'!I54+'33'!I54+'34'!I54+'35'!I54+'36'!I54+'37'!I54+'38'!I54+'39'!I54+'40'!I54+'41'!I54+'42'!I54+'43'!I54+'44'!I54+'45'!I54+'46'!I54+'47'!I54+'48'!I54+'49'!I54+'50'!I54</f>
        <v>0</v>
      </c>
      <c r="J70" s="259"/>
      <c r="K70" s="33"/>
    </row>
    <row r="71" spans="2:11">
      <c r="B71" s="29"/>
      <c r="C71" s="58"/>
      <c r="D71" s="59" t="s">
        <v>27</v>
      </c>
      <c r="E71" s="61"/>
      <c r="F71" s="657">
        <f>'1'!F55+'2'!F55+'3'!F55+'4'!F55+'5'!F55+'6'!F55+'7'!F55+'8'!F55+'9'!F55+'10'!F55+'11'!F55+'12'!F55+'13'!F55+'14'!F55+'15'!F55+'16'!F55+'17'!F55+'18'!F55+'19'!F55+'20'!F55+'21'!F55+'22'!F55+'23'!F55+'24'!F55+'25'!F55+'26'!F55+'27'!F55+'28'!F55+'29'!F55+'30'!F55+'31'!F55+'32'!F55+'33'!F55+'34'!F55+'35'!F55+'36'!F55+'37'!F55+'38'!F55+'39'!F55+'40'!F55+'41'!F55+'42'!F55+'43'!F55+'44'!F55+'45'!F55+'46'!F55+'47'!F55+'48'!F55+'49'!F55+'50'!F55</f>
        <v>0</v>
      </c>
      <c r="G71" s="657">
        <f>'1'!G55+'2'!G55+'3'!G55+'4'!G55+'5'!G55+'6'!G55+'7'!G55+'8'!G55+'9'!G55+'10'!G55+'11'!G55+'12'!G55+'13'!G55+'14'!G55+'15'!G55+'16'!G55+'17'!G55+'18'!G55+'19'!G55+'20'!G55+'21'!G55+'22'!G55+'23'!G55+'24'!G55+'25'!G55+'26'!G55+'27'!G55+'28'!G55+'29'!G55+'30'!G55+'31'!G55+'32'!G55+'33'!G55+'34'!G55+'35'!G55+'36'!G55+'37'!G55+'38'!G55+'39'!G55+'40'!G55+'41'!G55+'42'!G55+'43'!G55+'44'!G55+'45'!G55+'46'!G55+'47'!G55+'48'!G55+'49'!G55+'50'!G55</f>
        <v>0</v>
      </c>
      <c r="H71" s="657">
        <f>'1'!H55+'2'!H55+'3'!H55+'4'!H55+'5'!H55+'6'!H55+'7'!H55+'8'!H55+'9'!H55+'10'!H55+'11'!H55+'12'!H55+'13'!H55+'14'!H55+'15'!H55+'16'!H55+'17'!H55+'18'!H55+'19'!H55+'20'!H55+'21'!H55+'22'!H55+'23'!H55+'24'!H55+'25'!H55+'26'!H55+'27'!H55+'28'!H55+'29'!H55+'30'!H55+'31'!H55+'32'!H55+'33'!H55+'34'!H55+'35'!H55+'36'!H55+'37'!H55+'38'!H55+'39'!H55+'40'!H55+'41'!H55+'42'!H55+'43'!H55+'44'!H55+'45'!H55+'46'!H55+'47'!H55+'48'!H55+'49'!H55+'50'!H55</f>
        <v>0</v>
      </c>
      <c r="I71" s="657">
        <f>'1'!I55+'2'!I55+'3'!I55+'4'!I55+'5'!I55+'6'!I55+'7'!I55+'8'!I55+'9'!I55+'10'!I55+'11'!I55+'12'!I55+'13'!I55+'14'!I55+'15'!I55+'16'!I55+'17'!I55+'18'!I55+'19'!I55+'20'!I55+'21'!I55+'22'!I55+'23'!I55+'24'!I55+'25'!I55+'26'!I55+'27'!I55+'28'!I55+'29'!I55+'30'!I55+'31'!I55+'32'!I55+'33'!I55+'34'!I55+'35'!I55+'36'!I55+'37'!I55+'38'!I55+'39'!I55+'40'!I55+'41'!I55+'42'!I55+'43'!I55+'44'!I55+'45'!I55+'46'!I55+'47'!I55+'48'!I55+'49'!I55+'50'!I55</f>
        <v>0</v>
      </c>
      <c r="J71" s="259"/>
      <c r="K71" s="33"/>
    </row>
    <row r="72" spans="2:11">
      <c r="B72" s="29"/>
      <c r="C72" s="58"/>
      <c r="D72" s="59" t="s">
        <v>28</v>
      </c>
      <c r="E72" s="61"/>
      <c r="F72" s="657">
        <f>'1'!F56+'2'!F56+'3'!F56+'4'!F56+'5'!F56+'6'!F56+'7'!F56+'8'!F56+'9'!F56+'10'!F56+'11'!F56+'12'!F56+'13'!F56+'14'!F56+'15'!F56+'16'!F56+'17'!F56+'18'!F56+'19'!F56+'20'!F56+'21'!F56+'22'!F56+'23'!F56+'24'!F56+'25'!F56+'26'!F56+'27'!F56+'28'!F56+'29'!F56+'30'!F56+'31'!F56+'32'!F56+'33'!F56+'34'!F56+'35'!F56+'36'!F56+'37'!F56+'38'!F56+'39'!F56+'40'!F56+'41'!F56+'42'!F56+'43'!F56+'44'!F56+'45'!F56+'46'!F56+'47'!F56+'48'!F56+'49'!F56+'50'!F56</f>
        <v>0</v>
      </c>
      <c r="G72" s="657">
        <f>'1'!G56+'2'!G56+'3'!G56+'4'!G56+'5'!G56+'6'!G56+'7'!G56+'8'!G56+'9'!G56+'10'!G56+'11'!G56+'12'!G56+'13'!G56+'14'!G56+'15'!G56+'16'!G56+'17'!G56+'18'!G56+'19'!G56+'20'!G56+'21'!G56+'22'!G56+'23'!G56+'24'!G56+'25'!G56+'26'!G56+'27'!G56+'28'!G56+'29'!G56+'30'!G56+'31'!G56+'32'!G56+'33'!G56+'34'!G56+'35'!G56+'36'!G56+'37'!G56+'38'!G56+'39'!G56+'40'!G56+'41'!G56+'42'!G56+'43'!G56+'44'!G56+'45'!G56+'46'!G56+'47'!G56+'48'!G56+'49'!G56+'50'!G56</f>
        <v>0</v>
      </c>
      <c r="H72" s="657">
        <f>'1'!H56+'2'!H56+'3'!H56+'4'!H56+'5'!H56+'6'!H56+'7'!H56+'8'!H56+'9'!H56+'10'!H56+'11'!H56+'12'!H56+'13'!H56+'14'!H56+'15'!H56+'16'!H56+'17'!H56+'18'!H56+'19'!H56+'20'!H56+'21'!H56+'22'!H56+'23'!H56+'24'!H56+'25'!H56+'26'!H56+'27'!H56+'28'!H56+'29'!H56+'30'!H56+'31'!H56+'32'!H56+'33'!H56+'34'!H56+'35'!H56+'36'!H56+'37'!H56+'38'!H56+'39'!H56+'40'!H56+'41'!H56+'42'!H56+'43'!H56+'44'!H56+'45'!H56+'46'!H56+'47'!H56+'48'!H56+'49'!H56+'50'!H56</f>
        <v>0</v>
      </c>
      <c r="I72" s="657">
        <f>'1'!I56+'2'!I56+'3'!I56+'4'!I56+'5'!I56+'6'!I56+'7'!I56+'8'!I56+'9'!I56+'10'!I56+'11'!I56+'12'!I56+'13'!I56+'14'!I56+'15'!I56+'16'!I56+'17'!I56+'18'!I56+'19'!I56+'20'!I56+'21'!I56+'22'!I56+'23'!I56+'24'!I56+'25'!I56+'26'!I56+'27'!I56+'28'!I56+'29'!I56+'30'!I56+'31'!I56+'32'!I56+'33'!I56+'34'!I56+'35'!I56+'36'!I56+'37'!I56+'38'!I56+'39'!I56+'40'!I56+'41'!I56+'42'!I56+'43'!I56+'44'!I56+'45'!I56+'46'!I56+'47'!I56+'48'!I56+'49'!I56+'50'!I56</f>
        <v>0</v>
      </c>
      <c r="J72" s="259"/>
      <c r="K72" s="33"/>
    </row>
    <row r="73" spans="2:11">
      <c r="B73" s="29"/>
      <c r="C73" s="58"/>
      <c r="D73" s="59" t="s">
        <v>29</v>
      </c>
      <c r="E73" s="61"/>
      <c r="F73" s="657">
        <f>'1'!F57+'2'!F57+'3'!F57+'4'!F57+'5'!F57+'6'!F57+'7'!F57+'8'!F57+'9'!F57+'10'!F57+'11'!F57+'12'!F57+'13'!F57+'14'!F57+'15'!F57+'16'!F57+'17'!F57+'18'!F57+'19'!F57+'20'!F57+'21'!F57+'22'!F57+'23'!F57+'24'!F57+'25'!F57+'26'!F57+'27'!F57+'28'!F57+'29'!F57+'30'!F57+'31'!F57+'32'!F57+'33'!F57+'34'!F57+'35'!F57+'36'!F57+'37'!F57+'38'!F57+'39'!F57+'40'!F57+'41'!F57+'42'!F57+'43'!F57+'44'!F57+'45'!F57+'46'!F57+'47'!F57+'48'!F57+'49'!F57+'50'!F57</f>
        <v>0</v>
      </c>
      <c r="G73" s="657">
        <f>'1'!G57+'2'!G57+'3'!G57+'4'!G57+'5'!G57+'6'!G57+'7'!G57+'8'!G57+'9'!G57+'10'!G57+'11'!G57+'12'!G57+'13'!G57+'14'!G57+'15'!G57+'16'!G57+'17'!G57+'18'!G57+'19'!G57+'20'!G57+'21'!G57+'22'!G57+'23'!G57+'24'!G57+'25'!G57+'26'!G57+'27'!G57+'28'!G57+'29'!G57+'30'!G57+'31'!G57+'32'!G57+'33'!G57+'34'!G57+'35'!G57+'36'!G57+'37'!G57+'38'!G57+'39'!G57+'40'!G57+'41'!G57+'42'!G57+'43'!G57+'44'!G57+'45'!G57+'46'!G57+'47'!G57+'48'!G57+'49'!G57+'50'!G57</f>
        <v>0</v>
      </c>
      <c r="H73" s="657">
        <f>'1'!H57+'2'!H57+'3'!H57+'4'!H57+'5'!H57+'6'!H57+'7'!H57+'8'!H57+'9'!H57+'10'!H57+'11'!H57+'12'!H57+'13'!H57+'14'!H57+'15'!H57+'16'!H57+'17'!H57+'18'!H57+'19'!H57+'20'!H57+'21'!H57+'22'!H57+'23'!H57+'24'!H57+'25'!H57+'26'!H57+'27'!H57+'28'!H57+'29'!H57+'30'!H57+'31'!H57+'32'!H57+'33'!H57+'34'!H57+'35'!H57+'36'!H57+'37'!H57+'38'!H57+'39'!H57+'40'!H57+'41'!H57+'42'!H57+'43'!H57+'44'!H57+'45'!H57+'46'!H57+'47'!H57+'48'!H57+'49'!H57+'50'!H57</f>
        <v>0</v>
      </c>
      <c r="I73" s="657">
        <f>'1'!I57+'2'!I57+'3'!I57+'4'!I57+'5'!I57+'6'!I57+'7'!I57+'8'!I57+'9'!I57+'10'!I57+'11'!I57+'12'!I57+'13'!I57+'14'!I57+'15'!I57+'16'!I57+'17'!I57+'18'!I57+'19'!I57+'20'!I57+'21'!I57+'22'!I57+'23'!I57+'24'!I57+'25'!I57+'26'!I57+'27'!I57+'28'!I57+'29'!I57+'30'!I57+'31'!I57+'32'!I57+'33'!I57+'34'!I57+'35'!I57+'36'!I57+'37'!I57+'38'!I57+'39'!I57+'40'!I57+'41'!I57+'42'!I57+'43'!I57+'44'!I57+'45'!I57+'46'!I57+'47'!I57+'48'!I57+'49'!I57+'50'!I57</f>
        <v>0</v>
      </c>
      <c r="J73" s="259"/>
      <c r="K73" s="33"/>
    </row>
    <row r="74" spans="2:11">
      <c r="B74" s="29"/>
      <c r="C74" s="58"/>
      <c r="D74" s="59">
        <v>1</v>
      </c>
      <c r="E74" s="61"/>
      <c r="F74" s="657">
        <f>'1'!F58+'2'!F58+'3'!F58+'4'!F58+'5'!F58+'6'!F58+'7'!F58+'8'!F58+'9'!F58+'10'!F58+'11'!F58+'12'!F58+'13'!F58+'14'!F58+'15'!F58+'16'!F58+'17'!F58+'18'!F58+'19'!F58+'20'!F58+'21'!F58+'22'!F58+'23'!F58+'24'!F58+'25'!F58+'26'!F58+'27'!F58+'28'!F58+'29'!F58+'30'!F58+'31'!F58+'32'!F58+'33'!F58+'34'!F58+'35'!F58+'36'!F58+'37'!F58+'38'!F58+'39'!F58+'40'!F58+'41'!F58+'42'!F58+'43'!F58+'44'!F58+'45'!F58+'46'!F58+'47'!F58+'48'!F58+'49'!F58+'50'!F58</f>
        <v>0</v>
      </c>
      <c r="G74" s="657">
        <f>'1'!G58+'2'!G58+'3'!G58+'4'!G58+'5'!G58+'6'!G58+'7'!G58+'8'!G58+'9'!G58+'10'!G58+'11'!G58+'12'!G58+'13'!G58+'14'!G58+'15'!G58+'16'!G58+'17'!G58+'18'!G58+'19'!G58+'20'!G58+'21'!G58+'22'!G58+'23'!G58+'24'!G58+'25'!G58+'26'!G58+'27'!G58+'28'!G58+'29'!G58+'30'!G58+'31'!G58+'32'!G58+'33'!G58+'34'!G58+'35'!G58+'36'!G58+'37'!G58+'38'!G58+'39'!G58+'40'!G58+'41'!G58+'42'!G58+'43'!G58+'44'!G58+'45'!G58+'46'!G58+'47'!G58+'48'!G58+'49'!G58+'50'!G58</f>
        <v>0</v>
      </c>
      <c r="H74" s="657">
        <f>'1'!H58+'2'!H58+'3'!H58+'4'!H58+'5'!H58+'6'!H58+'7'!H58+'8'!H58+'9'!H58+'10'!H58+'11'!H58+'12'!H58+'13'!H58+'14'!H58+'15'!H58+'16'!H58+'17'!H58+'18'!H58+'19'!H58+'20'!H58+'21'!H58+'22'!H58+'23'!H58+'24'!H58+'25'!H58+'26'!H58+'27'!H58+'28'!H58+'29'!H58+'30'!H58+'31'!H58+'32'!H58+'33'!H58+'34'!H58+'35'!H58+'36'!H58+'37'!H58+'38'!H58+'39'!H58+'40'!H58+'41'!H58+'42'!H58+'43'!H58+'44'!H58+'45'!H58+'46'!H58+'47'!H58+'48'!H58+'49'!H58+'50'!H58</f>
        <v>0</v>
      </c>
      <c r="I74" s="657">
        <f>'1'!I58+'2'!I58+'3'!I58+'4'!I58+'5'!I58+'6'!I58+'7'!I58+'8'!I58+'9'!I58+'10'!I58+'11'!I58+'12'!I58+'13'!I58+'14'!I58+'15'!I58+'16'!I58+'17'!I58+'18'!I58+'19'!I58+'20'!I58+'21'!I58+'22'!I58+'23'!I58+'24'!I58+'25'!I58+'26'!I58+'27'!I58+'28'!I58+'29'!I58+'30'!I58+'31'!I58+'32'!I58+'33'!I58+'34'!I58+'35'!I58+'36'!I58+'37'!I58+'38'!I58+'39'!I58+'40'!I58+'41'!I58+'42'!I58+'43'!I58+'44'!I58+'45'!I58+'46'!I58+'47'!I58+'48'!I58+'49'!I58+'50'!I58</f>
        <v>0</v>
      </c>
      <c r="J74" s="259"/>
      <c r="K74" s="33"/>
    </row>
    <row r="75" spans="2:11">
      <c r="B75" s="29"/>
      <c r="C75" s="58"/>
      <c r="D75" s="59">
        <v>2</v>
      </c>
      <c r="E75" s="61"/>
      <c r="F75" s="657">
        <f>'1'!F59+'2'!F59+'3'!F59+'4'!F59+'5'!F59+'6'!F59+'7'!F59+'8'!F59+'9'!F59+'10'!F59+'11'!F59+'12'!F59+'13'!F59+'14'!F59+'15'!F59+'16'!F59+'17'!F59+'18'!F59+'19'!F59+'20'!F59+'21'!F59+'22'!F59+'23'!F59+'24'!F59+'25'!F59+'26'!F59+'27'!F59+'28'!F59+'29'!F59+'30'!F59+'31'!F59+'32'!F59+'33'!F59+'34'!F59+'35'!F59+'36'!F59+'37'!F59+'38'!F59+'39'!F59+'40'!F59+'41'!F59+'42'!F59+'43'!F59+'44'!F59+'45'!F59+'46'!F59+'47'!F59+'48'!F59+'49'!F59+'50'!F59</f>
        <v>0</v>
      </c>
      <c r="G75" s="657">
        <f>'1'!G59+'2'!G59+'3'!G59+'4'!G59+'5'!G59+'6'!G59+'7'!G59+'8'!G59+'9'!G59+'10'!G59+'11'!G59+'12'!G59+'13'!G59+'14'!G59+'15'!G59+'16'!G59+'17'!G59+'18'!G59+'19'!G59+'20'!G59+'21'!G59+'22'!G59+'23'!G59+'24'!G59+'25'!G59+'26'!G59+'27'!G59+'28'!G59+'29'!G59+'30'!G59+'31'!G59+'32'!G59+'33'!G59+'34'!G59+'35'!G59+'36'!G59+'37'!G59+'38'!G59+'39'!G59+'40'!G59+'41'!G59+'42'!G59+'43'!G59+'44'!G59+'45'!G59+'46'!G59+'47'!G59+'48'!G59+'49'!G59+'50'!G59</f>
        <v>0</v>
      </c>
      <c r="H75" s="657">
        <f>'1'!H59+'2'!H59+'3'!H59+'4'!H59+'5'!H59+'6'!H59+'7'!H59+'8'!H59+'9'!H59+'10'!H59+'11'!H59+'12'!H59+'13'!H59+'14'!H59+'15'!H59+'16'!H59+'17'!H59+'18'!H59+'19'!H59+'20'!H59+'21'!H59+'22'!H59+'23'!H59+'24'!H59+'25'!H59+'26'!H59+'27'!H59+'28'!H59+'29'!H59+'30'!H59+'31'!H59+'32'!H59+'33'!H59+'34'!H59+'35'!H59+'36'!H59+'37'!H59+'38'!H59+'39'!H59+'40'!H59+'41'!H59+'42'!H59+'43'!H59+'44'!H59+'45'!H59+'46'!H59+'47'!H59+'48'!H59+'49'!H59+'50'!H59</f>
        <v>0</v>
      </c>
      <c r="I75" s="657">
        <f>'1'!I59+'2'!I59+'3'!I59+'4'!I59+'5'!I59+'6'!I59+'7'!I59+'8'!I59+'9'!I59+'10'!I59+'11'!I59+'12'!I59+'13'!I59+'14'!I59+'15'!I59+'16'!I59+'17'!I59+'18'!I59+'19'!I59+'20'!I59+'21'!I59+'22'!I59+'23'!I59+'24'!I59+'25'!I59+'26'!I59+'27'!I59+'28'!I59+'29'!I59+'30'!I59+'31'!I59+'32'!I59+'33'!I59+'34'!I59+'35'!I59+'36'!I59+'37'!I59+'38'!I59+'39'!I59+'40'!I59+'41'!I59+'42'!I59+'43'!I59+'44'!I59+'45'!I59+'46'!I59+'47'!I59+'48'!I59+'49'!I59+'50'!I59</f>
        <v>0</v>
      </c>
      <c r="J75" s="259"/>
      <c r="K75" s="33"/>
    </row>
    <row r="76" spans="2:11">
      <c r="B76" s="29"/>
      <c r="C76" s="58"/>
      <c r="D76" s="59">
        <v>3</v>
      </c>
      <c r="E76" s="61"/>
      <c r="F76" s="657">
        <f>'1'!F60+'2'!F60+'3'!F60+'4'!F60+'5'!F60+'6'!F60+'7'!F60+'8'!F60+'9'!F60+'10'!F60+'11'!F60+'12'!F60+'13'!F60+'14'!F60+'15'!F60+'16'!F60+'17'!F60+'18'!F60+'19'!F60+'20'!F60+'21'!F60+'22'!F60+'23'!F60+'24'!F60+'25'!F60+'26'!F60+'27'!F60+'28'!F60+'29'!F60+'30'!F60+'31'!F60+'32'!F60+'33'!F60+'34'!F60+'35'!F60+'36'!F60+'37'!F60+'38'!F60+'39'!F60+'40'!F60+'41'!F60+'42'!F60+'43'!F60+'44'!F60+'45'!F60+'46'!F60+'47'!F60+'48'!F60+'49'!F60+'50'!F60</f>
        <v>0</v>
      </c>
      <c r="G76" s="657">
        <f>'1'!G60+'2'!G60+'3'!G60+'4'!G60+'5'!G60+'6'!G60+'7'!G60+'8'!G60+'9'!G60+'10'!G60+'11'!G60+'12'!G60+'13'!G60+'14'!G60+'15'!G60+'16'!G60+'17'!G60+'18'!G60+'19'!G60+'20'!G60+'21'!G60+'22'!G60+'23'!G60+'24'!G60+'25'!G60+'26'!G60+'27'!G60+'28'!G60+'29'!G60+'30'!G60+'31'!G60+'32'!G60+'33'!G60+'34'!G60+'35'!G60+'36'!G60+'37'!G60+'38'!G60+'39'!G60+'40'!G60+'41'!G60+'42'!G60+'43'!G60+'44'!G60+'45'!G60+'46'!G60+'47'!G60+'48'!G60+'49'!G60+'50'!G60</f>
        <v>0</v>
      </c>
      <c r="H76" s="657">
        <f>'1'!H60+'2'!H60+'3'!H60+'4'!H60+'5'!H60+'6'!H60+'7'!H60+'8'!H60+'9'!H60+'10'!H60+'11'!H60+'12'!H60+'13'!H60+'14'!H60+'15'!H60+'16'!H60+'17'!H60+'18'!H60+'19'!H60+'20'!H60+'21'!H60+'22'!H60+'23'!H60+'24'!H60+'25'!H60+'26'!H60+'27'!H60+'28'!H60+'29'!H60+'30'!H60+'31'!H60+'32'!H60+'33'!H60+'34'!H60+'35'!H60+'36'!H60+'37'!H60+'38'!H60+'39'!H60+'40'!H60+'41'!H60+'42'!H60+'43'!H60+'44'!H60+'45'!H60+'46'!H60+'47'!H60+'48'!H60+'49'!H60+'50'!H60</f>
        <v>0</v>
      </c>
      <c r="I76" s="657">
        <f>'1'!I60+'2'!I60+'3'!I60+'4'!I60+'5'!I60+'6'!I60+'7'!I60+'8'!I60+'9'!I60+'10'!I60+'11'!I60+'12'!I60+'13'!I60+'14'!I60+'15'!I60+'16'!I60+'17'!I60+'18'!I60+'19'!I60+'20'!I60+'21'!I60+'22'!I60+'23'!I60+'24'!I60+'25'!I60+'26'!I60+'27'!I60+'28'!I60+'29'!I60+'30'!I60+'31'!I60+'32'!I60+'33'!I60+'34'!I60+'35'!I60+'36'!I60+'37'!I60+'38'!I60+'39'!I60+'40'!I60+'41'!I60+'42'!I60+'43'!I60+'44'!I60+'45'!I60+'46'!I60+'47'!I60+'48'!I60+'49'!I60+'50'!I60</f>
        <v>0</v>
      </c>
      <c r="J76" s="259"/>
      <c r="K76" s="33"/>
    </row>
    <row r="77" spans="2:11">
      <c r="B77" s="29"/>
      <c r="C77" s="58"/>
      <c r="D77" s="59">
        <v>4</v>
      </c>
      <c r="E77" s="61"/>
      <c r="F77" s="657">
        <f>'1'!F61+'2'!F61+'3'!F61+'4'!F61+'5'!F61+'6'!F61+'7'!F61+'8'!F61+'9'!F61+'10'!F61+'11'!F61+'12'!F61+'13'!F61+'14'!F61+'15'!F61+'16'!F61+'17'!F61+'18'!F61+'19'!F61+'20'!F61+'21'!F61+'22'!F61+'23'!F61+'24'!F61+'25'!F61+'26'!F61+'27'!F61+'28'!F61+'29'!F61+'30'!F61+'31'!F61+'32'!F61+'33'!F61+'34'!F61+'35'!F61+'36'!F61+'37'!F61+'38'!F61+'39'!F61+'40'!F61+'41'!F61+'42'!F61+'43'!F61+'44'!F61+'45'!F61+'46'!F61+'47'!F61+'48'!F61+'49'!F61+'50'!F61</f>
        <v>0</v>
      </c>
      <c r="G77" s="657">
        <f>'1'!G61+'2'!G61+'3'!G61+'4'!G61+'5'!G61+'6'!G61+'7'!G61+'8'!G61+'9'!G61+'10'!G61+'11'!G61+'12'!G61+'13'!G61+'14'!G61+'15'!G61+'16'!G61+'17'!G61+'18'!G61+'19'!G61+'20'!G61+'21'!G61+'22'!G61+'23'!G61+'24'!G61+'25'!G61+'26'!G61+'27'!G61+'28'!G61+'29'!G61+'30'!G61+'31'!G61+'32'!G61+'33'!G61+'34'!G61+'35'!G61+'36'!G61+'37'!G61+'38'!G61+'39'!G61+'40'!G61+'41'!G61+'42'!G61+'43'!G61+'44'!G61+'45'!G61+'46'!G61+'47'!G61+'48'!G61+'49'!G61+'50'!G61</f>
        <v>0</v>
      </c>
      <c r="H77" s="657">
        <f>'1'!H61+'2'!H61+'3'!H61+'4'!H61+'5'!H61+'6'!H61+'7'!H61+'8'!H61+'9'!H61+'10'!H61+'11'!H61+'12'!H61+'13'!H61+'14'!H61+'15'!H61+'16'!H61+'17'!H61+'18'!H61+'19'!H61+'20'!H61+'21'!H61+'22'!H61+'23'!H61+'24'!H61+'25'!H61+'26'!H61+'27'!H61+'28'!H61+'29'!H61+'30'!H61+'31'!H61+'32'!H61+'33'!H61+'34'!H61+'35'!H61+'36'!H61+'37'!H61+'38'!H61+'39'!H61+'40'!H61+'41'!H61+'42'!H61+'43'!H61+'44'!H61+'45'!H61+'46'!H61+'47'!H61+'48'!H61+'49'!H61+'50'!H61</f>
        <v>0</v>
      </c>
      <c r="I77" s="657">
        <f>'1'!I61+'2'!I61+'3'!I61+'4'!I61+'5'!I61+'6'!I61+'7'!I61+'8'!I61+'9'!I61+'10'!I61+'11'!I61+'12'!I61+'13'!I61+'14'!I61+'15'!I61+'16'!I61+'17'!I61+'18'!I61+'19'!I61+'20'!I61+'21'!I61+'22'!I61+'23'!I61+'24'!I61+'25'!I61+'26'!I61+'27'!I61+'28'!I61+'29'!I61+'30'!I61+'31'!I61+'32'!I61+'33'!I61+'34'!I61+'35'!I61+'36'!I61+'37'!I61+'38'!I61+'39'!I61+'40'!I61+'41'!I61+'42'!I61+'43'!I61+'44'!I61+'45'!I61+'46'!I61+'47'!I61+'48'!I61+'49'!I61+'50'!I61</f>
        <v>0</v>
      </c>
      <c r="J77" s="259"/>
      <c r="K77" s="33"/>
    </row>
    <row r="78" spans="2:11">
      <c r="B78" s="29"/>
      <c r="C78" s="58"/>
      <c r="D78" s="59">
        <v>5</v>
      </c>
      <c r="E78" s="61"/>
      <c r="F78" s="657">
        <f>'1'!F62+'2'!F62+'3'!F62+'4'!F62+'5'!F62+'6'!F62+'7'!F62+'8'!F62+'9'!F62+'10'!F62+'11'!F62+'12'!F62+'13'!F62+'14'!F62+'15'!F62+'16'!F62+'17'!F62+'18'!F62+'19'!F62+'20'!F62+'21'!F62+'22'!F62+'23'!F62+'24'!F62+'25'!F62+'26'!F62+'27'!F62+'28'!F62+'29'!F62+'30'!F62+'31'!F62+'32'!F62+'33'!F62+'34'!F62+'35'!F62+'36'!F62+'37'!F62+'38'!F62+'39'!F62+'40'!F62+'41'!F62+'42'!F62+'43'!F62+'44'!F62+'45'!F62+'46'!F62+'47'!F62+'48'!F62+'49'!F62+'50'!F62</f>
        <v>0</v>
      </c>
      <c r="G78" s="657">
        <f>'1'!G62+'2'!G62+'3'!G62+'4'!G62+'5'!G62+'6'!G62+'7'!G62+'8'!G62+'9'!G62+'10'!G62+'11'!G62+'12'!G62+'13'!G62+'14'!G62+'15'!G62+'16'!G62+'17'!G62+'18'!G62+'19'!G62+'20'!G62+'21'!G62+'22'!G62+'23'!G62+'24'!G62+'25'!G62+'26'!G62+'27'!G62+'28'!G62+'29'!G62+'30'!G62+'31'!G62+'32'!G62+'33'!G62+'34'!G62+'35'!G62+'36'!G62+'37'!G62+'38'!G62+'39'!G62+'40'!G62+'41'!G62+'42'!G62+'43'!G62+'44'!G62+'45'!G62+'46'!G62+'47'!G62+'48'!G62+'49'!G62+'50'!G62</f>
        <v>0</v>
      </c>
      <c r="H78" s="657">
        <f>'1'!H62+'2'!H62+'3'!H62+'4'!H62+'5'!H62+'6'!H62+'7'!H62+'8'!H62+'9'!H62+'10'!H62+'11'!H62+'12'!H62+'13'!H62+'14'!H62+'15'!H62+'16'!H62+'17'!H62+'18'!H62+'19'!H62+'20'!H62+'21'!H62+'22'!H62+'23'!H62+'24'!H62+'25'!H62+'26'!H62+'27'!H62+'28'!H62+'29'!H62+'30'!H62+'31'!H62+'32'!H62+'33'!H62+'34'!H62+'35'!H62+'36'!H62+'37'!H62+'38'!H62+'39'!H62+'40'!H62+'41'!H62+'42'!H62+'43'!H62+'44'!H62+'45'!H62+'46'!H62+'47'!H62+'48'!H62+'49'!H62+'50'!H62</f>
        <v>0</v>
      </c>
      <c r="I78" s="657">
        <f>'1'!I62+'2'!I62+'3'!I62+'4'!I62+'5'!I62+'6'!I62+'7'!I62+'8'!I62+'9'!I62+'10'!I62+'11'!I62+'12'!I62+'13'!I62+'14'!I62+'15'!I62+'16'!I62+'17'!I62+'18'!I62+'19'!I62+'20'!I62+'21'!I62+'22'!I62+'23'!I62+'24'!I62+'25'!I62+'26'!I62+'27'!I62+'28'!I62+'29'!I62+'30'!I62+'31'!I62+'32'!I62+'33'!I62+'34'!I62+'35'!I62+'36'!I62+'37'!I62+'38'!I62+'39'!I62+'40'!I62+'41'!I62+'42'!I62+'43'!I62+'44'!I62+'45'!I62+'46'!I62+'47'!I62+'48'!I62+'49'!I62+'50'!I62</f>
        <v>0</v>
      </c>
      <c r="J78" s="259"/>
      <c r="K78" s="33"/>
    </row>
    <row r="79" spans="2:11">
      <c r="B79" s="29"/>
      <c r="C79" s="58"/>
      <c r="D79" s="59">
        <v>6</v>
      </c>
      <c r="E79" s="61"/>
      <c r="F79" s="657">
        <f>'1'!F63+'2'!F63+'3'!F63+'4'!F63+'5'!F63+'6'!F63+'7'!F63+'8'!F63+'9'!F63+'10'!F63+'11'!F63+'12'!F63+'13'!F63+'14'!F63+'15'!F63+'16'!F63+'17'!F63+'18'!F63+'19'!F63+'20'!F63+'21'!F63+'22'!F63+'23'!F63+'24'!F63+'25'!F63+'26'!F63+'27'!F63+'28'!F63+'29'!F63+'30'!F63+'31'!F63+'32'!F63+'33'!F63+'34'!F63+'35'!F63+'36'!F63+'37'!F63+'38'!F63+'39'!F63+'40'!F63+'41'!F63+'42'!F63+'43'!F63+'44'!F63+'45'!F63+'46'!F63+'47'!F63+'48'!F63+'49'!F63+'50'!F63</f>
        <v>0</v>
      </c>
      <c r="G79" s="657">
        <f>'1'!G63+'2'!G63+'3'!G63+'4'!G63+'5'!G63+'6'!G63+'7'!G63+'8'!G63+'9'!G63+'10'!G63+'11'!G63+'12'!G63+'13'!G63+'14'!G63+'15'!G63+'16'!G63+'17'!G63+'18'!G63+'19'!G63+'20'!G63+'21'!G63+'22'!G63+'23'!G63+'24'!G63+'25'!G63+'26'!G63+'27'!G63+'28'!G63+'29'!G63+'30'!G63+'31'!G63+'32'!G63+'33'!G63+'34'!G63+'35'!G63+'36'!G63+'37'!G63+'38'!G63+'39'!G63+'40'!G63+'41'!G63+'42'!G63+'43'!G63+'44'!G63+'45'!G63+'46'!G63+'47'!G63+'48'!G63+'49'!G63+'50'!G63</f>
        <v>0</v>
      </c>
      <c r="H79" s="657">
        <f>'1'!H63+'2'!H63+'3'!H63+'4'!H63+'5'!H63+'6'!H63+'7'!H63+'8'!H63+'9'!H63+'10'!H63+'11'!H63+'12'!H63+'13'!H63+'14'!H63+'15'!H63+'16'!H63+'17'!H63+'18'!H63+'19'!H63+'20'!H63+'21'!H63+'22'!H63+'23'!H63+'24'!H63+'25'!H63+'26'!H63+'27'!H63+'28'!H63+'29'!H63+'30'!H63+'31'!H63+'32'!H63+'33'!H63+'34'!H63+'35'!H63+'36'!H63+'37'!H63+'38'!H63+'39'!H63+'40'!H63+'41'!H63+'42'!H63+'43'!H63+'44'!H63+'45'!H63+'46'!H63+'47'!H63+'48'!H63+'49'!H63+'50'!H63</f>
        <v>0</v>
      </c>
      <c r="I79" s="657">
        <f>'1'!I63+'2'!I63+'3'!I63+'4'!I63+'5'!I63+'6'!I63+'7'!I63+'8'!I63+'9'!I63+'10'!I63+'11'!I63+'12'!I63+'13'!I63+'14'!I63+'15'!I63+'16'!I63+'17'!I63+'18'!I63+'19'!I63+'20'!I63+'21'!I63+'22'!I63+'23'!I63+'24'!I63+'25'!I63+'26'!I63+'27'!I63+'28'!I63+'29'!I63+'30'!I63+'31'!I63+'32'!I63+'33'!I63+'34'!I63+'35'!I63+'36'!I63+'37'!I63+'38'!I63+'39'!I63+'40'!I63+'41'!I63+'42'!I63+'43'!I63+'44'!I63+'45'!I63+'46'!I63+'47'!I63+'48'!I63+'49'!I63+'50'!I63</f>
        <v>0</v>
      </c>
      <c r="J79" s="259"/>
      <c r="K79" s="33"/>
    </row>
    <row r="80" spans="2:11">
      <c r="B80" s="29"/>
      <c r="C80" s="58"/>
      <c r="D80" s="59">
        <v>7</v>
      </c>
      <c r="E80" s="61"/>
      <c r="F80" s="657">
        <f>'1'!F64+'2'!F64+'3'!F64+'4'!F64+'5'!F64+'6'!F64+'7'!F64+'8'!F64+'9'!F64+'10'!F64+'11'!F64+'12'!F64+'13'!F64+'14'!F64+'15'!F64+'16'!F64+'17'!F64+'18'!F64+'19'!F64+'20'!F64+'21'!F64+'22'!F64+'23'!F64+'24'!F64+'25'!F64+'26'!F64+'27'!F64+'28'!F64+'29'!F64+'30'!F64+'31'!F64+'32'!F64+'33'!F64+'34'!F64+'35'!F64+'36'!F64+'37'!F64+'38'!F64+'39'!F64+'40'!F64+'41'!F64+'42'!F64+'43'!F64+'44'!F64+'45'!F64+'46'!F64+'47'!F64+'48'!F64+'49'!F64+'50'!F64</f>
        <v>0</v>
      </c>
      <c r="G80" s="657">
        <f>'1'!G64+'2'!G64+'3'!G64+'4'!G64+'5'!G64+'6'!G64+'7'!G64+'8'!G64+'9'!G64+'10'!G64+'11'!G64+'12'!G64+'13'!G64+'14'!G64+'15'!G64+'16'!G64+'17'!G64+'18'!G64+'19'!G64+'20'!G64+'21'!G64+'22'!G64+'23'!G64+'24'!G64+'25'!G64+'26'!G64+'27'!G64+'28'!G64+'29'!G64+'30'!G64+'31'!G64+'32'!G64+'33'!G64+'34'!G64+'35'!G64+'36'!G64+'37'!G64+'38'!G64+'39'!G64+'40'!G64+'41'!G64+'42'!G64+'43'!G64+'44'!G64+'45'!G64+'46'!G64+'47'!G64+'48'!G64+'49'!G64+'50'!G64</f>
        <v>0</v>
      </c>
      <c r="H80" s="657">
        <f>'1'!H64+'2'!H64+'3'!H64+'4'!H64+'5'!H64+'6'!H64+'7'!H64+'8'!H64+'9'!H64+'10'!H64+'11'!H64+'12'!H64+'13'!H64+'14'!H64+'15'!H64+'16'!H64+'17'!H64+'18'!H64+'19'!H64+'20'!H64+'21'!H64+'22'!H64+'23'!H64+'24'!H64+'25'!H64+'26'!H64+'27'!H64+'28'!H64+'29'!H64+'30'!H64+'31'!H64+'32'!H64+'33'!H64+'34'!H64+'35'!H64+'36'!H64+'37'!H64+'38'!H64+'39'!H64+'40'!H64+'41'!H64+'42'!H64+'43'!H64+'44'!H64+'45'!H64+'46'!H64+'47'!H64+'48'!H64+'49'!H64+'50'!H64</f>
        <v>0</v>
      </c>
      <c r="I80" s="657">
        <f>'1'!I64+'2'!I64+'3'!I64+'4'!I64+'5'!I64+'6'!I64+'7'!I64+'8'!I64+'9'!I64+'10'!I64+'11'!I64+'12'!I64+'13'!I64+'14'!I64+'15'!I64+'16'!I64+'17'!I64+'18'!I64+'19'!I64+'20'!I64+'21'!I64+'22'!I64+'23'!I64+'24'!I64+'25'!I64+'26'!I64+'27'!I64+'28'!I64+'29'!I64+'30'!I64+'31'!I64+'32'!I64+'33'!I64+'34'!I64+'35'!I64+'36'!I64+'37'!I64+'38'!I64+'39'!I64+'40'!I64+'41'!I64+'42'!I64+'43'!I64+'44'!I64+'45'!I64+'46'!I64+'47'!I64+'48'!I64+'49'!I64+'50'!I64</f>
        <v>0</v>
      </c>
      <c r="J80" s="259"/>
      <c r="K80" s="33"/>
    </row>
    <row r="81" spans="2:11">
      <c r="B81" s="29"/>
      <c r="C81" s="58"/>
      <c r="D81" s="59">
        <v>8</v>
      </c>
      <c r="E81" s="61"/>
      <c r="F81" s="657">
        <f>'1'!F65+'2'!F65+'3'!F65+'4'!F65+'5'!F65+'6'!F65+'7'!F65+'8'!F65+'9'!F65+'10'!F65+'11'!F65+'12'!F65+'13'!F65+'14'!F65+'15'!F65+'16'!F65+'17'!F65+'18'!F65+'19'!F65+'20'!F65+'21'!F65+'22'!F65+'23'!F65+'24'!F65+'25'!F65+'26'!F65+'27'!F65+'28'!F65+'29'!F65+'30'!F65+'31'!F65+'32'!F65+'33'!F65+'34'!F65+'35'!F65+'36'!F65+'37'!F65+'38'!F65+'39'!F65+'40'!F65+'41'!F65+'42'!F65+'43'!F65+'44'!F65+'45'!F65+'46'!F65+'47'!F65+'48'!F65+'49'!F65+'50'!F65</f>
        <v>0</v>
      </c>
      <c r="G81" s="657">
        <f>'1'!G65+'2'!G65+'3'!G65+'4'!G65+'5'!G65+'6'!G65+'7'!G65+'8'!G65+'9'!G65+'10'!G65+'11'!G65+'12'!G65+'13'!G65+'14'!G65+'15'!G65+'16'!G65+'17'!G65+'18'!G65+'19'!G65+'20'!G65+'21'!G65+'22'!G65+'23'!G65+'24'!G65+'25'!G65+'26'!G65+'27'!G65+'28'!G65+'29'!G65+'30'!G65+'31'!G65+'32'!G65+'33'!G65+'34'!G65+'35'!G65+'36'!G65+'37'!G65+'38'!G65+'39'!G65+'40'!G65+'41'!G65+'42'!G65+'43'!G65+'44'!G65+'45'!G65+'46'!G65+'47'!G65+'48'!G65+'49'!G65+'50'!G65</f>
        <v>0</v>
      </c>
      <c r="H81" s="657">
        <f>'1'!H65+'2'!H65+'3'!H65+'4'!H65+'5'!H65+'6'!H65+'7'!H65+'8'!H65+'9'!H65+'10'!H65+'11'!H65+'12'!H65+'13'!H65+'14'!H65+'15'!H65+'16'!H65+'17'!H65+'18'!H65+'19'!H65+'20'!H65+'21'!H65+'22'!H65+'23'!H65+'24'!H65+'25'!H65+'26'!H65+'27'!H65+'28'!H65+'29'!H65+'30'!H65+'31'!H65+'32'!H65+'33'!H65+'34'!H65+'35'!H65+'36'!H65+'37'!H65+'38'!H65+'39'!H65+'40'!H65+'41'!H65+'42'!H65+'43'!H65+'44'!H65+'45'!H65+'46'!H65+'47'!H65+'48'!H65+'49'!H65+'50'!H65</f>
        <v>0</v>
      </c>
      <c r="I81" s="657">
        <f>'1'!I65+'2'!I65+'3'!I65+'4'!I65+'5'!I65+'6'!I65+'7'!I65+'8'!I65+'9'!I65+'10'!I65+'11'!I65+'12'!I65+'13'!I65+'14'!I65+'15'!I65+'16'!I65+'17'!I65+'18'!I65+'19'!I65+'20'!I65+'21'!I65+'22'!I65+'23'!I65+'24'!I65+'25'!I65+'26'!I65+'27'!I65+'28'!I65+'29'!I65+'30'!I65+'31'!I65+'32'!I65+'33'!I65+'34'!I65+'35'!I65+'36'!I65+'37'!I65+'38'!I65+'39'!I65+'40'!I65+'41'!I65+'42'!I65+'43'!I65+'44'!I65+'45'!I65+'46'!I65+'47'!I65+'48'!I65+'49'!I65+'50'!I65</f>
        <v>0</v>
      </c>
      <c r="J81" s="259"/>
      <c r="K81" s="33"/>
    </row>
    <row r="82" spans="2:11">
      <c r="B82" s="29"/>
      <c r="C82" s="58"/>
      <c r="D82" s="59">
        <v>9</v>
      </c>
      <c r="E82" s="61"/>
      <c r="F82" s="657">
        <f>'1'!F66+'2'!F66+'3'!F66+'4'!F66+'5'!F66+'6'!F66+'7'!F66+'8'!F66+'9'!F66+'10'!F66+'11'!F66+'12'!F66+'13'!F66+'14'!F66+'15'!F66+'16'!F66+'17'!F66+'18'!F66+'19'!F66+'20'!F66+'21'!F66+'22'!F66+'23'!F66+'24'!F66+'25'!F66+'26'!F66+'27'!F66+'28'!F66+'29'!F66+'30'!F66+'31'!F66+'32'!F66+'33'!F66+'34'!F66+'35'!F66+'36'!F66+'37'!F66+'38'!F66+'39'!F66+'40'!F66+'41'!F66+'42'!F66+'43'!F66+'44'!F66+'45'!F66+'46'!F66+'47'!F66+'48'!F66+'49'!F66+'50'!F66</f>
        <v>0</v>
      </c>
      <c r="G82" s="657">
        <f>'1'!G66+'2'!G66+'3'!G66+'4'!G66+'5'!G66+'6'!G66+'7'!G66+'8'!G66+'9'!G66+'10'!G66+'11'!G66+'12'!G66+'13'!G66+'14'!G66+'15'!G66+'16'!G66+'17'!G66+'18'!G66+'19'!G66+'20'!G66+'21'!G66+'22'!G66+'23'!G66+'24'!G66+'25'!G66+'26'!G66+'27'!G66+'28'!G66+'29'!G66+'30'!G66+'31'!G66+'32'!G66+'33'!G66+'34'!G66+'35'!G66+'36'!G66+'37'!G66+'38'!G66+'39'!G66+'40'!G66+'41'!G66+'42'!G66+'43'!G66+'44'!G66+'45'!G66+'46'!G66+'47'!G66+'48'!G66+'49'!G66+'50'!G66</f>
        <v>0</v>
      </c>
      <c r="H82" s="657">
        <f>'1'!H66+'2'!H66+'3'!H66+'4'!H66+'5'!H66+'6'!H66+'7'!H66+'8'!H66+'9'!H66+'10'!H66+'11'!H66+'12'!H66+'13'!H66+'14'!H66+'15'!H66+'16'!H66+'17'!H66+'18'!H66+'19'!H66+'20'!H66+'21'!H66+'22'!H66+'23'!H66+'24'!H66+'25'!H66+'26'!H66+'27'!H66+'28'!H66+'29'!H66+'30'!H66+'31'!H66+'32'!H66+'33'!H66+'34'!H66+'35'!H66+'36'!H66+'37'!H66+'38'!H66+'39'!H66+'40'!H66+'41'!H66+'42'!H66+'43'!H66+'44'!H66+'45'!H66+'46'!H66+'47'!H66+'48'!H66+'49'!H66+'50'!H66</f>
        <v>0</v>
      </c>
      <c r="I82" s="657">
        <f>'1'!I66+'2'!I66+'3'!I66+'4'!I66+'5'!I66+'6'!I66+'7'!I66+'8'!I66+'9'!I66+'10'!I66+'11'!I66+'12'!I66+'13'!I66+'14'!I66+'15'!I66+'16'!I66+'17'!I66+'18'!I66+'19'!I66+'20'!I66+'21'!I66+'22'!I66+'23'!I66+'24'!I66+'25'!I66+'26'!I66+'27'!I66+'28'!I66+'29'!I66+'30'!I66+'31'!I66+'32'!I66+'33'!I66+'34'!I66+'35'!I66+'36'!I66+'37'!I66+'38'!I66+'39'!I66+'40'!I66+'41'!I66+'42'!I66+'43'!I66+'44'!I66+'45'!I66+'46'!I66+'47'!I66+'48'!I66+'49'!I66+'50'!I66</f>
        <v>0</v>
      </c>
      <c r="J82" s="259"/>
      <c r="K82" s="33"/>
    </row>
    <row r="83" spans="2:11">
      <c r="B83" s="29"/>
      <c r="C83" s="58"/>
      <c r="D83" s="59">
        <v>10</v>
      </c>
      <c r="E83" s="61"/>
      <c r="F83" s="657">
        <f>'1'!F67+'2'!F67+'3'!F67+'4'!F67+'5'!F67+'6'!F67+'7'!F67+'8'!F67+'9'!F67+'10'!F67+'11'!F67+'12'!F67+'13'!F67+'14'!F67+'15'!F67+'16'!F67+'17'!F67+'18'!F67+'19'!F67+'20'!F67+'21'!F67+'22'!F67+'23'!F67+'24'!F67+'25'!F67+'26'!F67+'27'!F67+'28'!F67+'29'!F67+'30'!F67+'31'!F67+'32'!F67+'33'!F67+'34'!F67+'35'!F67+'36'!F67+'37'!F67+'38'!F67+'39'!F67+'40'!F67+'41'!F67+'42'!F67+'43'!F67+'44'!F67+'45'!F67+'46'!F67+'47'!F67+'48'!F67+'49'!F67+'50'!F67</f>
        <v>0</v>
      </c>
      <c r="G83" s="657">
        <f>'1'!G67+'2'!G67+'3'!G67+'4'!G67+'5'!G67+'6'!G67+'7'!G67+'8'!G67+'9'!G67+'10'!G67+'11'!G67+'12'!G67+'13'!G67+'14'!G67+'15'!G67+'16'!G67+'17'!G67+'18'!G67+'19'!G67+'20'!G67+'21'!G67+'22'!G67+'23'!G67+'24'!G67+'25'!G67+'26'!G67+'27'!G67+'28'!G67+'29'!G67+'30'!G67+'31'!G67+'32'!G67+'33'!G67+'34'!G67+'35'!G67+'36'!G67+'37'!G67+'38'!G67+'39'!G67+'40'!G67+'41'!G67+'42'!G67+'43'!G67+'44'!G67+'45'!G67+'46'!G67+'47'!G67+'48'!G67+'49'!G67+'50'!G67</f>
        <v>0</v>
      </c>
      <c r="H83" s="657">
        <f>'1'!H67+'2'!H67+'3'!H67+'4'!H67+'5'!H67+'6'!H67+'7'!H67+'8'!H67+'9'!H67+'10'!H67+'11'!H67+'12'!H67+'13'!H67+'14'!H67+'15'!H67+'16'!H67+'17'!H67+'18'!H67+'19'!H67+'20'!H67+'21'!H67+'22'!H67+'23'!H67+'24'!H67+'25'!H67+'26'!H67+'27'!H67+'28'!H67+'29'!H67+'30'!H67+'31'!H67+'32'!H67+'33'!H67+'34'!H67+'35'!H67+'36'!H67+'37'!H67+'38'!H67+'39'!H67+'40'!H67+'41'!H67+'42'!H67+'43'!H67+'44'!H67+'45'!H67+'46'!H67+'47'!H67+'48'!H67+'49'!H67+'50'!H67</f>
        <v>0</v>
      </c>
      <c r="I83" s="657">
        <f>'1'!I67+'2'!I67+'3'!I67+'4'!I67+'5'!I67+'6'!I67+'7'!I67+'8'!I67+'9'!I67+'10'!I67+'11'!I67+'12'!I67+'13'!I67+'14'!I67+'15'!I67+'16'!I67+'17'!I67+'18'!I67+'19'!I67+'20'!I67+'21'!I67+'22'!I67+'23'!I67+'24'!I67+'25'!I67+'26'!I67+'27'!I67+'28'!I67+'29'!I67+'30'!I67+'31'!I67+'32'!I67+'33'!I67+'34'!I67+'35'!I67+'36'!I67+'37'!I67+'38'!I67+'39'!I67+'40'!I67+'41'!I67+'42'!I67+'43'!I67+'44'!I67+'45'!I67+'46'!I67+'47'!I67+'48'!I67+'49'!I67+'50'!I67</f>
        <v>0</v>
      </c>
      <c r="J83" s="259"/>
      <c r="K83" s="33"/>
    </row>
    <row r="84" spans="2:11">
      <c r="B84" s="29"/>
      <c r="C84" s="58"/>
      <c r="D84" s="59">
        <v>11</v>
      </c>
      <c r="E84" s="61"/>
      <c r="F84" s="657">
        <f>'1'!F68+'2'!F68+'3'!F68+'4'!F68+'5'!F68+'6'!F68+'7'!F68+'8'!F68+'9'!F68+'10'!F68+'11'!F68+'12'!F68+'13'!F68+'14'!F68+'15'!F68+'16'!F68+'17'!F68+'18'!F68+'19'!F68+'20'!F68+'21'!F68+'22'!F68+'23'!F68+'24'!F68+'25'!F68+'26'!F68+'27'!F68+'28'!F68+'29'!F68+'30'!F68+'31'!F68+'32'!F68+'33'!F68+'34'!F68+'35'!F68+'36'!F68+'37'!F68+'38'!F68+'39'!F68+'40'!F68+'41'!F68+'42'!F68+'43'!F68+'44'!F68+'45'!F68+'46'!F68+'47'!F68+'48'!F68+'49'!F68+'50'!F68</f>
        <v>0</v>
      </c>
      <c r="G84" s="657">
        <f>'1'!G68+'2'!G68+'3'!G68+'4'!G68+'5'!G68+'6'!G68+'7'!G68+'8'!G68+'9'!G68+'10'!G68+'11'!G68+'12'!G68+'13'!G68+'14'!G68+'15'!G68+'16'!G68+'17'!G68+'18'!G68+'19'!G68+'20'!G68+'21'!G68+'22'!G68+'23'!G68+'24'!G68+'25'!G68+'26'!G68+'27'!G68+'28'!G68+'29'!G68+'30'!G68+'31'!G68+'32'!G68+'33'!G68+'34'!G68+'35'!G68+'36'!G68+'37'!G68+'38'!G68+'39'!G68+'40'!G68+'41'!G68+'42'!G68+'43'!G68+'44'!G68+'45'!G68+'46'!G68+'47'!G68+'48'!G68+'49'!G68+'50'!G68</f>
        <v>0</v>
      </c>
      <c r="H84" s="657">
        <f>'1'!H68+'2'!H68+'3'!H68+'4'!H68+'5'!H68+'6'!H68+'7'!H68+'8'!H68+'9'!H68+'10'!H68+'11'!H68+'12'!H68+'13'!H68+'14'!H68+'15'!H68+'16'!H68+'17'!H68+'18'!H68+'19'!H68+'20'!H68+'21'!H68+'22'!H68+'23'!H68+'24'!H68+'25'!H68+'26'!H68+'27'!H68+'28'!H68+'29'!H68+'30'!H68+'31'!H68+'32'!H68+'33'!H68+'34'!H68+'35'!H68+'36'!H68+'37'!H68+'38'!H68+'39'!H68+'40'!H68+'41'!H68+'42'!H68+'43'!H68+'44'!H68+'45'!H68+'46'!H68+'47'!H68+'48'!H68+'49'!H68+'50'!H68</f>
        <v>0</v>
      </c>
      <c r="I84" s="657">
        <f>'1'!I68+'2'!I68+'3'!I68+'4'!I68+'5'!I68+'6'!I68+'7'!I68+'8'!I68+'9'!I68+'10'!I68+'11'!I68+'12'!I68+'13'!I68+'14'!I68+'15'!I68+'16'!I68+'17'!I68+'18'!I68+'19'!I68+'20'!I68+'21'!I68+'22'!I68+'23'!I68+'24'!I68+'25'!I68+'26'!I68+'27'!I68+'28'!I68+'29'!I68+'30'!I68+'31'!I68+'32'!I68+'33'!I68+'34'!I68+'35'!I68+'36'!I68+'37'!I68+'38'!I68+'39'!I68+'40'!I68+'41'!I68+'42'!I68+'43'!I68+'44'!I68+'45'!I68+'46'!I68+'47'!I68+'48'!I68+'49'!I68+'50'!I68</f>
        <v>0</v>
      </c>
      <c r="J84" s="259"/>
      <c r="K84" s="33"/>
    </row>
    <row r="85" spans="2:11">
      <c r="B85" s="29"/>
      <c r="C85" s="58"/>
      <c r="D85" s="59">
        <v>12</v>
      </c>
      <c r="E85" s="61"/>
      <c r="F85" s="657">
        <f>'1'!F69+'2'!F69+'3'!F69+'4'!F69+'5'!F69+'6'!F69+'7'!F69+'8'!F69+'9'!F69+'10'!F69+'11'!F69+'12'!F69+'13'!F69+'14'!F69+'15'!F69+'16'!F69+'17'!F69+'18'!F69+'19'!F69+'20'!F69+'21'!F69+'22'!F69+'23'!F69+'24'!F69+'25'!F69+'26'!F69+'27'!F69+'28'!F69+'29'!F69+'30'!F69+'31'!F69+'32'!F69+'33'!F69+'34'!F69+'35'!F69+'36'!F69+'37'!F69+'38'!F69+'39'!F69+'40'!F69+'41'!F69+'42'!F69+'43'!F69+'44'!F69+'45'!F69+'46'!F69+'47'!F69+'48'!F69+'49'!F69+'50'!F69</f>
        <v>0</v>
      </c>
      <c r="G85" s="657">
        <f>'1'!G69+'2'!G69+'3'!G69+'4'!G69+'5'!G69+'6'!G69+'7'!G69+'8'!G69+'9'!G69+'10'!G69+'11'!G69+'12'!G69+'13'!G69+'14'!G69+'15'!G69+'16'!G69+'17'!G69+'18'!G69+'19'!G69+'20'!G69+'21'!G69+'22'!G69+'23'!G69+'24'!G69+'25'!G69+'26'!G69+'27'!G69+'28'!G69+'29'!G69+'30'!G69+'31'!G69+'32'!G69+'33'!G69+'34'!G69+'35'!G69+'36'!G69+'37'!G69+'38'!G69+'39'!G69+'40'!G69+'41'!G69+'42'!G69+'43'!G69+'44'!G69+'45'!G69+'46'!G69+'47'!G69+'48'!G69+'49'!G69+'50'!G69</f>
        <v>0</v>
      </c>
      <c r="H85" s="657">
        <f>'1'!H69+'2'!H69+'3'!H69+'4'!H69+'5'!H69+'6'!H69+'7'!H69+'8'!H69+'9'!H69+'10'!H69+'11'!H69+'12'!H69+'13'!H69+'14'!H69+'15'!H69+'16'!H69+'17'!H69+'18'!H69+'19'!H69+'20'!H69+'21'!H69+'22'!H69+'23'!H69+'24'!H69+'25'!H69+'26'!H69+'27'!H69+'28'!H69+'29'!H69+'30'!H69+'31'!H69+'32'!H69+'33'!H69+'34'!H69+'35'!H69+'36'!H69+'37'!H69+'38'!H69+'39'!H69+'40'!H69+'41'!H69+'42'!H69+'43'!H69+'44'!H69+'45'!H69+'46'!H69+'47'!H69+'48'!H69+'49'!H69+'50'!H69</f>
        <v>0</v>
      </c>
      <c r="I85" s="657">
        <f>'1'!I69+'2'!I69+'3'!I69+'4'!I69+'5'!I69+'6'!I69+'7'!I69+'8'!I69+'9'!I69+'10'!I69+'11'!I69+'12'!I69+'13'!I69+'14'!I69+'15'!I69+'16'!I69+'17'!I69+'18'!I69+'19'!I69+'20'!I69+'21'!I69+'22'!I69+'23'!I69+'24'!I69+'25'!I69+'26'!I69+'27'!I69+'28'!I69+'29'!I69+'30'!I69+'31'!I69+'32'!I69+'33'!I69+'34'!I69+'35'!I69+'36'!I69+'37'!I69+'38'!I69+'39'!I69+'40'!I69+'41'!I69+'42'!I69+'43'!I69+'44'!I69+'45'!I69+'46'!I69+'47'!I69+'48'!I69+'49'!I69+'50'!I69</f>
        <v>0</v>
      </c>
      <c r="J85" s="259"/>
      <c r="K85" s="33"/>
    </row>
    <row r="86" spans="2:11">
      <c r="B86" s="29"/>
      <c r="C86" s="58"/>
      <c r="D86" s="59">
        <v>13</v>
      </c>
      <c r="E86" s="61"/>
      <c r="F86" s="657">
        <f>'1'!F70+'2'!F70+'3'!F70+'4'!F70+'5'!F70+'6'!F70+'7'!F70+'8'!F70+'9'!F70+'10'!F70+'11'!F70+'12'!F70+'13'!F70+'14'!F70+'15'!F70+'16'!F70+'17'!F70+'18'!F70+'19'!F70+'20'!F70+'21'!F70+'22'!F70+'23'!F70+'24'!F70+'25'!F70+'26'!F70+'27'!F70+'28'!F70+'29'!F70+'30'!F70+'31'!F70+'32'!F70+'33'!F70+'34'!F70+'35'!F70+'36'!F70+'37'!F70+'38'!F70+'39'!F70+'40'!F70+'41'!F70+'42'!F70+'43'!F70+'44'!F70+'45'!F70+'46'!F70+'47'!F70+'48'!F70+'49'!F70+'50'!F70</f>
        <v>0</v>
      </c>
      <c r="G86" s="657">
        <f>'1'!G70+'2'!G70+'3'!G70+'4'!G70+'5'!G70+'6'!G70+'7'!G70+'8'!G70+'9'!G70+'10'!G70+'11'!G70+'12'!G70+'13'!G70+'14'!G70+'15'!G70+'16'!G70+'17'!G70+'18'!G70+'19'!G70+'20'!G70+'21'!G70+'22'!G70+'23'!G70+'24'!G70+'25'!G70+'26'!G70+'27'!G70+'28'!G70+'29'!G70+'30'!G70+'31'!G70+'32'!G70+'33'!G70+'34'!G70+'35'!G70+'36'!G70+'37'!G70+'38'!G70+'39'!G70+'40'!G70+'41'!G70+'42'!G70+'43'!G70+'44'!G70+'45'!G70+'46'!G70+'47'!G70+'48'!G70+'49'!G70+'50'!G70</f>
        <v>0</v>
      </c>
      <c r="H86" s="657">
        <f>'1'!H70+'2'!H70+'3'!H70+'4'!H70+'5'!H70+'6'!H70+'7'!H70+'8'!H70+'9'!H70+'10'!H70+'11'!H70+'12'!H70+'13'!H70+'14'!H70+'15'!H70+'16'!H70+'17'!H70+'18'!H70+'19'!H70+'20'!H70+'21'!H70+'22'!H70+'23'!H70+'24'!H70+'25'!H70+'26'!H70+'27'!H70+'28'!H70+'29'!H70+'30'!H70+'31'!H70+'32'!H70+'33'!H70+'34'!H70+'35'!H70+'36'!H70+'37'!H70+'38'!H70+'39'!H70+'40'!H70+'41'!H70+'42'!H70+'43'!H70+'44'!H70+'45'!H70+'46'!H70+'47'!H70+'48'!H70+'49'!H70+'50'!H70</f>
        <v>0</v>
      </c>
      <c r="I86" s="657">
        <f>'1'!I70+'2'!I70+'3'!I70+'4'!I70+'5'!I70+'6'!I70+'7'!I70+'8'!I70+'9'!I70+'10'!I70+'11'!I70+'12'!I70+'13'!I70+'14'!I70+'15'!I70+'16'!I70+'17'!I70+'18'!I70+'19'!I70+'20'!I70+'21'!I70+'22'!I70+'23'!I70+'24'!I70+'25'!I70+'26'!I70+'27'!I70+'28'!I70+'29'!I70+'30'!I70+'31'!I70+'32'!I70+'33'!I70+'34'!I70+'35'!I70+'36'!I70+'37'!I70+'38'!I70+'39'!I70+'40'!I70+'41'!I70+'42'!I70+'43'!I70+'44'!I70+'45'!I70+'46'!I70+'47'!I70+'48'!I70+'49'!I70+'50'!I70</f>
        <v>0</v>
      </c>
      <c r="J86" s="259"/>
      <c r="K86" s="33"/>
    </row>
    <row r="87" spans="2:11">
      <c r="B87" s="29"/>
      <c r="C87" s="58"/>
      <c r="D87" s="59">
        <v>14</v>
      </c>
      <c r="E87" s="61"/>
      <c r="F87" s="657">
        <f>'1'!F71+'2'!F71+'3'!F71+'4'!F71+'5'!F71+'6'!F71+'7'!F71+'8'!F71+'9'!F71+'10'!F71+'11'!F71+'12'!F71+'13'!F71+'14'!F71+'15'!F71+'16'!F71+'17'!F71+'18'!F71+'19'!F71+'20'!F71+'21'!F71+'22'!F71+'23'!F71+'24'!F71+'25'!F71+'26'!F71+'27'!F71+'28'!F71+'29'!F71+'30'!F71+'31'!F71+'32'!F71+'33'!F71+'34'!F71+'35'!F71+'36'!F71+'37'!F71+'38'!F71+'39'!F71+'40'!F71+'41'!F71+'42'!F71+'43'!F71+'44'!F71+'45'!F71+'46'!F71+'47'!F71+'48'!F71+'49'!F71+'50'!F71</f>
        <v>0</v>
      </c>
      <c r="G87" s="657">
        <f>'1'!G71+'2'!G71+'3'!G71+'4'!G71+'5'!G71+'6'!G71+'7'!G71+'8'!G71+'9'!G71+'10'!G71+'11'!G71+'12'!G71+'13'!G71+'14'!G71+'15'!G71+'16'!G71+'17'!G71+'18'!G71+'19'!G71+'20'!G71+'21'!G71+'22'!G71+'23'!G71+'24'!G71+'25'!G71+'26'!G71+'27'!G71+'28'!G71+'29'!G71+'30'!G71+'31'!G71+'32'!G71+'33'!G71+'34'!G71+'35'!G71+'36'!G71+'37'!G71+'38'!G71+'39'!G71+'40'!G71+'41'!G71+'42'!G71+'43'!G71+'44'!G71+'45'!G71+'46'!G71+'47'!G71+'48'!G71+'49'!G71+'50'!G71</f>
        <v>0</v>
      </c>
      <c r="H87" s="657">
        <f>'1'!H71+'2'!H71+'3'!H71+'4'!H71+'5'!H71+'6'!H71+'7'!H71+'8'!H71+'9'!H71+'10'!H71+'11'!H71+'12'!H71+'13'!H71+'14'!H71+'15'!H71+'16'!H71+'17'!H71+'18'!H71+'19'!H71+'20'!H71+'21'!H71+'22'!H71+'23'!H71+'24'!H71+'25'!H71+'26'!H71+'27'!H71+'28'!H71+'29'!H71+'30'!H71+'31'!H71+'32'!H71+'33'!H71+'34'!H71+'35'!H71+'36'!H71+'37'!H71+'38'!H71+'39'!H71+'40'!H71+'41'!H71+'42'!H71+'43'!H71+'44'!H71+'45'!H71+'46'!H71+'47'!H71+'48'!H71+'49'!H71+'50'!H71</f>
        <v>0</v>
      </c>
      <c r="I87" s="657">
        <f>'1'!I71+'2'!I71+'3'!I71+'4'!I71+'5'!I71+'6'!I71+'7'!I71+'8'!I71+'9'!I71+'10'!I71+'11'!I71+'12'!I71+'13'!I71+'14'!I71+'15'!I71+'16'!I71+'17'!I71+'18'!I71+'19'!I71+'20'!I71+'21'!I71+'22'!I71+'23'!I71+'24'!I71+'25'!I71+'26'!I71+'27'!I71+'28'!I71+'29'!I71+'30'!I71+'31'!I71+'32'!I71+'33'!I71+'34'!I71+'35'!I71+'36'!I71+'37'!I71+'38'!I71+'39'!I71+'40'!I71+'41'!I71+'42'!I71+'43'!I71+'44'!I71+'45'!I71+'46'!I71+'47'!I71+'48'!I71+'49'!I71+'50'!I71</f>
        <v>0</v>
      </c>
      <c r="J87" s="259"/>
      <c r="K87" s="33"/>
    </row>
    <row r="88" spans="2:11">
      <c r="B88" s="29"/>
      <c r="C88" s="58"/>
      <c r="D88" s="59">
        <v>15</v>
      </c>
      <c r="E88" s="61"/>
      <c r="F88" s="657">
        <f>'1'!F72+'2'!F72+'3'!F72+'4'!F72+'5'!F72+'6'!F72+'7'!F72+'8'!F72+'9'!F72+'10'!F72+'11'!F72+'12'!F72+'13'!F72+'14'!F72+'15'!F72+'16'!F72+'17'!F72+'18'!F72+'19'!F72+'20'!F72+'21'!F72+'22'!F72+'23'!F72+'24'!F72+'25'!F72+'26'!F72+'27'!F72+'28'!F72+'29'!F72+'30'!F72+'31'!F72+'32'!F72+'33'!F72+'34'!F72+'35'!F72+'36'!F72+'37'!F72+'38'!F72+'39'!F72+'40'!F72+'41'!F72+'42'!F72+'43'!F72+'44'!F72+'45'!F72+'46'!F72+'47'!F72+'48'!F72+'49'!F72+'50'!F72</f>
        <v>0</v>
      </c>
      <c r="G88" s="657">
        <f>'1'!G72+'2'!G72+'3'!G72+'4'!G72+'5'!G72+'6'!G72+'7'!G72+'8'!G72+'9'!G72+'10'!G72+'11'!G72+'12'!G72+'13'!G72+'14'!G72+'15'!G72+'16'!G72+'17'!G72+'18'!G72+'19'!G72+'20'!G72+'21'!G72+'22'!G72+'23'!G72+'24'!G72+'25'!G72+'26'!G72+'27'!G72+'28'!G72+'29'!G72+'30'!G72+'31'!G72+'32'!G72+'33'!G72+'34'!G72+'35'!G72+'36'!G72+'37'!G72+'38'!G72+'39'!G72+'40'!G72+'41'!G72+'42'!G72+'43'!G72+'44'!G72+'45'!G72+'46'!G72+'47'!G72+'48'!G72+'49'!G72+'50'!G72</f>
        <v>0</v>
      </c>
      <c r="H88" s="657">
        <f>'1'!H72+'2'!H72+'3'!H72+'4'!H72+'5'!H72+'6'!H72+'7'!H72+'8'!H72+'9'!H72+'10'!H72+'11'!H72+'12'!H72+'13'!H72+'14'!H72+'15'!H72+'16'!H72+'17'!H72+'18'!H72+'19'!H72+'20'!H72+'21'!H72+'22'!H72+'23'!H72+'24'!H72+'25'!H72+'26'!H72+'27'!H72+'28'!H72+'29'!H72+'30'!H72+'31'!H72+'32'!H72+'33'!H72+'34'!H72+'35'!H72+'36'!H72+'37'!H72+'38'!H72+'39'!H72+'40'!H72+'41'!H72+'42'!H72+'43'!H72+'44'!H72+'45'!H72+'46'!H72+'47'!H72+'48'!H72+'49'!H72+'50'!H72</f>
        <v>0</v>
      </c>
      <c r="I88" s="657">
        <f>'1'!I72+'2'!I72+'3'!I72+'4'!I72+'5'!I72+'6'!I72+'7'!I72+'8'!I72+'9'!I72+'10'!I72+'11'!I72+'12'!I72+'13'!I72+'14'!I72+'15'!I72+'16'!I72+'17'!I72+'18'!I72+'19'!I72+'20'!I72+'21'!I72+'22'!I72+'23'!I72+'24'!I72+'25'!I72+'26'!I72+'27'!I72+'28'!I72+'29'!I72+'30'!I72+'31'!I72+'32'!I72+'33'!I72+'34'!I72+'35'!I72+'36'!I72+'37'!I72+'38'!I72+'39'!I72+'40'!I72+'41'!I72+'42'!I72+'43'!I72+'44'!I72+'45'!I72+'46'!I72+'47'!I72+'48'!I72+'49'!I72+'50'!I72</f>
        <v>0</v>
      </c>
      <c r="J88" s="259"/>
      <c r="K88" s="33"/>
    </row>
    <row r="89" spans="2:11">
      <c r="B89" s="29"/>
      <c r="C89" s="58"/>
      <c r="D89" s="59">
        <v>16</v>
      </c>
      <c r="E89" s="61"/>
      <c r="F89" s="657">
        <f>'1'!F73+'2'!F73+'3'!F73+'4'!F73+'5'!F73+'6'!F73+'7'!F73+'8'!F73+'9'!F73+'10'!F73+'11'!F73+'12'!F73+'13'!F73+'14'!F73+'15'!F73+'16'!F73+'17'!F73+'18'!F73+'19'!F73+'20'!F73+'21'!F73+'22'!F73+'23'!F73+'24'!F73+'25'!F73+'26'!F73+'27'!F73+'28'!F73+'29'!F73+'30'!F73+'31'!F73+'32'!F73+'33'!F73+'34'!F73+'35'!F73+'36'!F73+'37'!F73+'38'!F73+'39'!F73+'40'!F73+'41'!F73+'42'!F73+'43'!F73+'44'!F73+'45'!F73+'46'!F73+'47'!F73+'48'!F73+'49'!F73+'50'!F73</f>
        <v>0</v>
      </c>
      <c r="G89" s="657">
        <f>'1'!G73+'2'!G73+'3'!G73+'4'!G73+'5'!G73+'6'!G73+'7'!G73+'8'!G73+'9'!G73+'10'!G73+'11'!G73+'12'!G73+'13'!G73+'14'!G73+'15'!G73+'16'!G73+'17'!G73+'18'!G73+'19'!G73+'20'!G73+'21'!G73+'22'!G73+'23'!G73+'24'!G73+'25'!G73+'26'!G73+'27'!G73+'28'!G73+'29'!G73+'30'!G73+'31'!G73+'32'!G73+'33'!G73+'34'!G73+'35'!G73+'36'!G73+'37'!G73+'38'!G73+'39'!G73+'40'!G73+'41'!G73+'42'!G73+'43'!G73+'44'!G73+'45'!G73+'46'!G73+'47'!G73+'48'!G73+'49'!G73+'50'!G73</f>
        <v>0</v>
      </c>
      <c r="H89" s="657">
        <f>'1'!H73+'2'!H73+'3'!H73+'4'!H73+'5'!H73+'6'!H73+'7'!H73+'8'!H73+'9'!H73+'10'!H73+'11'!H73+'12'!H73+'13'!H73+'14'!H73+'15'!H73+'16'!H73+'17'!H73+'18'!H73+'19'!H73+'20'!H73+'21'!H73+'22'!H73+'23'!H73+'24'!H73+'25'!H73+'26'!H73+'27'!H73+'28'!H73+'29'!H73+'30'!H73+'31'!H73+'32'!H73+'33'!H73+'34'!H73+'35'!H73+'36'!H73+'37'!H73+'38'!H73+'39'!H73+'40'!H73+'41'!H73+'42'!H73+'43'!H73+'44'!H73+'45'!H73+'46'!H73+'47'!H73+'48'!H73+'49'!H73+'50'!H73</f>
        <v>0</v>
      </c>
      <c r="I89" s="657">
        <f>'1'!I73+'2'!I73+'3'!I73+'4'!I73+'5'!I73+'6'!I73+'7'!I73+'8'!I73+'9'!I73+'10'!I73+'11'!I73+'12'!I73+'13'!I73+'14'!I73+'15'!I73+'16'!I73+'17'!I73+'18'!I73+'19'!I73+'20'!I73+'21'!I73+'22'!I73+'23'!I73+'24'!I73+'25'!I73+'26'!I73+'27'!I73+'28'!I73+'29'!I73+'30'!I73+'31'!I73+'32'!I73+'33'!I73+'34'!I73+'35'!I73+'36'!I73+'37'!I73+'38'!I73+'39'!I73+'40'!I73+'41'!I73+'42'!I73+'43'!I73+'44'!I73+'45'!I73+'46'!I73+'47'!I73+'48'!I73+'49'!I73+'50'!I73</f>
        <v>0</v>
      </c>
      <c r="J89" s="259"/>
      <c r="K89" s="33"/>
    </row>
    <row r="90" spans="2:11">
      <c r="B90" s="29"/>
      <c r="C90" s="58"/>
      <c r="D90" s="59" t="s">
        <v>30</v>
      </c>
      <c r="E90" s="61"/>
      <c r="F90" s="657">
        <f>'1'!F74+'2'!F74+'3'!F74+'4'!F74+'5'!F74+'6'!F74+'7'!F74+'8'!F74+'9'!F74+'10'!F74+'11'!F74+'12'!F74+'13'!F74+'14'!F74+'15'!F74+'16'!F74+'17'!F74+'18'!F74+'19'!F74+'20'!F74+'21'!F74+'22'!F74+'23'!F74+'24'!F74+'25'!F74+'26'!F74+'27'!F74+'28'!F74+'29'!F74+'30'!F74+'31'!F74+'32'!F74+'33'!F74+'34'!F74+'35'!F74+'36'!F74+'37'!F74+'38'!F74+'39'!F74+'40'!F74+'41'!F74+'42'!F74+'43'!F74+'44'!F74+'45'!F74+'46'!F74+'47'!F74+'48'!F74+'49'!F74+'50'!F74</f>
        <v>0</v>
      </c>
      <c r="G90" s="657">
        <f>'1'!G74+'2'!G74+'3'!G74+'4'!G74+'5'!G74+'6'!G74+'7'!G74+'8'!G74+'9'!G74+'10'!G74+'11'!G74+'12'!G74+'13'!G74+'14'!G74+'15'!G74+'16'!G74+'17'!G74+'18'!G74+'19'!G74+'20'!G74+'21'!G74+'22'!G74+'23'!G74+'24'!G74+'25'!G74+'26'!G74+'27'!G74+'28'!G74+'29'!G74+'30'!G74+'31'!G74+'32'!G74+'33'!G74+'34'!G74+'35'!G74+'36'!G74+'37'!G74+'38'!G74+'39'!G74+'40'!G74+'41'!G74+'42'!G74+'43'!G74+'44'!G74+'45'!G74+'46'!G74+'47'!G74+'48'!G74+'49'!G74+'50'!G74</f>
        <v>0</v>
      </c>
      <c r="H90" s="657">
        <f>'1'!H74+'2'!H74+'3'!H74+'4'!H74+'5'!H74+'6'!H74+'7'!H74+'8'!H74+'9'!H74+'10'!H74+'11'!H74+'12'!H74+'13'!H74+'14'!H74+'15'!H74+'16'!H74+'17'!H74+'18'!H74+'19'!H74+'20'!H74+'21'!H74+'22'!H74+'23'!H74+'24'!H74+'25'!H74+'26'!H74+'27'!H74+'28'!H74+'29'!H74+'30'!H74+'31'!H74+'32'!H74+'33'!H74+'34'!H74+'35'!H74+'36'!H74+'37'!H74+'38'!H74+'39'!H74+'40'!H74+'41'!H74+'42'!H74+'43'!H74+'44'!H74+'45'!H74+'46'!H74+'47'!H74+'48'!H74+'49'!H74+'50'!H74</f>
        <v>0</v>
      </c>
      <c r="I90" s="657">
        <f>'1'!I74+'2'!I74+'3'!I74+'4'!I74+'5'!I74+'6'!I74+'7'!I74+'8'!I74+'9'!I74+'10'!I74+'11'!I74+'12'!I74+'13'!I74+'14'!I74+'15'!I74+'16'!I74+'17'!I74+'18'!I74+'19'!I74+'20'!I74+'21'!I74+'22'!I74+'23'!I74+'24'!I74+'25'!I74+'26'!I74+'27'!I74+'28'!I74+'29'!I74+'30'!I74+'31'!I74+'32'!I74+'33'!I74+'34'!I74+'35'!I74+'36'!I74+'37'!I74+'38'!I74+'39'!I74+'40'!I74+'41'!I74+'42'!I74+'43'!I74+'44'!I74+'45'!I74+'46'!I74+'47'!I74+'48'!I74+'49'!I74+'50'!I74</f>
        <v>0</v>
      </c>
      <c r="J90" s="259"/>
      <c r="K90" s="33"/>
    </row>
    <row r="91" spans="2:11">
      <c r="B91" s="29"/>
      <c r="C91" s="58"/>
      <c r="D91" s="59" t="s">
        <v>31</v>
      </c>
      <c r="E91" s="61"/>
      <c r="F91" s="657">
        <f>'1'!F75+'2'!F75+'3'!F75+'4'!F75+'5'!F75+'6'!F75+'7'!F75+'8'!F75+'9'!F75+'10'!F75+'11'!F75+'12'!F75+'13'!F75+'14'!F75+'15'!F75+'16'!F75+'17'!F75+'18'!F75+'19'!F75+'20'!F75+'21'!F75+'22'!F75+'23'!F75+'24'!F75+'25'!F75+'26'!F75+'27'!F75+'28'!F75+'29'!F75+'30'!F75+'31'!F75+'32'!F75+'33'!F75+'34'!F75+'35'!F75+'36'!F75+'37'!F75+'38'!F75+'39'!F75+'40'!F75+'41'!F75+'42'!F75+'43'!F75+'44'!F75+'45'!F75+'46'!F75+'47'!F75+'48'!F75+'49'!F75+'50'!F75</f>
        <v>0</v>
      </c>
      <c r="G91" s="657">
        <f>'1'!G75+'2'!G75+'3'!G75+'4'!G75+'5'!G75+'6'!G75+'7'!G75+'8'!G75+'9'!G75+'10'!G75+'11'!G75+'12'!G75+'13'!G75+'14'!G75+'15'!G75+'16'!G75+'17'!G75+'18'!G75+'19'!G75+'20'!G75+'21'!G75+'22'!G75+'23'!G75+'24'!G75+'25'!G75+'26'!G75+'27'!G75+'28'!G75+'29'!G75+'30'!G75+'31'!G75+'32'!G75+'33'!G75+'34'!G75+'35'!G75+'36'!G75+'37'!G75+'38'!G75+'39'!G75+'40'!G75+'41'!G75+'42'!G75+'43'!G75+'44'!G75+'45'!G75+'46'!G75+'47'!G75+'48'!G75+'49'!G75+'50'!G75</f>
        <v>0</v>
      </c>
      <c r="H91" s="657">
        <f>'1'!H75+'2'!H75+'3'!H75+'4'!H75+'5'!H75+'6'!H75+'7'!H75+'8'!H75+'9'!H75+'10'!H75+'11'!H75+'12'!H75+'13'!H75+'14'!H75+'15'!H75+'16'!H75+'17'!H75+'18'!H75+'19'!H75+'20'!H75+'21'!H75+'22'!H75+'23'!H75+'24'!H75+'25'!H75+'26'!H75+'27'!H75+'28'!H75+'29'!H75+'30'!H75+'31'!H75+'32'!H75+'33'!H75+'34'!H75+'35'!H75+'36'!H75+'37'!H75+'38'!H75+'39'!H75+'40'!H75+'41'!H75+'42'!H75+'43'!H75+'44'!H75+'45'!H75+'46'!H75+'47'!H75+'48'!H75+'49'!H75+'50'!H75</f>
        <v>0</v>
      </c>
      <c r="I91" s="657">
        <f>'1'!I75+'2'!I75+'3'!I75+'4'!I75+'5'!I75+'6'!I75+'7'!I75+'8'!I75+'9'!I75+'10'!I75+'11'!I75+'12'!I75+'13'!I75+'14'!I75+'15'!I75+'16'!I75+'17'!I75+'18'!I75+'19'!I75+'20'!I75+'21'!I75+'22'!I75+'23'!I75+'24'!I75+'25'!I75+'26'!I75+'27'!I75+'28'!I75+'29'!I75+'30'!I75+'31'!I75+'32'!I75+'33'!I75+'34'!I75+'35'!I75+'36'!I75+'37'!I75+'38'!I75+'39'!I75+'40'!I75+'41'!I75+'42'!I75+'43'!I75+'44'!I75+'45'!I75+'46'!I75+'47'!I75+'48'!I75+'49'!I75+'50'!I75</f>
        <v>0</v>
      </c>
      <c r="J91" s="259"/>
      <c r="K91" s="33"/>
    </row>
    <row r="92" spans="2:11">
      <c r="B92" s="29"/>
      <c r="C92" s="58"/>
      <c r="D92" s="59"/>
      <c r="E92" s="59"/>
      <c r="F92" s="59"/>
      <c r="G92" s="59"/>
      <c r="H92" s="59"/>
      <c r="I92" s="59"/>
      <c r="J92" s="259"/>
      <c r="K92" s="33"/>
    </row>
    <row r="93" spans="2:11" hidden="1">
      <c r="B93" s="29"/>
      <c r="C93" s="58"/>
      <c r="D93" s="61" t="s">
        <v>228</v>
      </c>
      <c r="E93" s="61"/>
      <c r="F93" s="658">
        <f>F40*(tab!D8*0.02)+F44*(tab!D15*0.02)+F48*(tab!D22*0.02)</f>
        <v>0</v>
      </c>
      <c r="G93" s="658">
        <f>G40*(tab!$E8*0.02)+G44*(tab!$E15*0.02)+G48*(tab!$E22*0.02)</f>
        <v>0</v>
      </c>
      <c r="H93" s="658">
        <f>H40*(tab!$E8*0.02)+H44*(tab!$E15*0.02)+H48*(tab!$E22*0.02)</f>
        <v>0</v>
      </c>
      <c r="I93" s="658">
        <f>I40*(tab!$E8*0.02)+I44*(tab!$E15*0.02)+I48*(tab!$E22*0.02)</f>
        <v>0</v>
      </c>
      <c r="J93" s="259"/>
      <c r="K93" s="33"/>
    </row>
    <row r="94" spans="2:11">
      <c r="B94" s="29"/>
      <c r="C94" s="58"/>
      <c r="D94" s="409" t="s">
        <v>368</v>
      </c>
      <c r="E94" s="61"/>
      <c r="F94" s="658">
        <f>'1'!F39+'2'!F39+'3'!F39+'4'!F39+'5'!F39+'6'!F39+'7'!F39+'8'!F39+'9'!F39+'10'!F39+'11'!F39+'12'!F39+'13'!F39+'14'!F39+'15'!F39+'16'!F39+'17'!F39+'18'!F39+'19'!F39+'20'!F39+'21'!F39+'22'!F39+'23'!F39+'24'!F39+'25'!F39+'26'!F39+'27'!F39+'28'!F39+'29'!F39+'30'!F39+'31'!F39+'32'!F39+'33'!F39+'34'!F39+'35'!F39+'36'!F39+'37'!F39+'38'!F39+'39'!F39+'40'!F39+'41'!F39+'42'!F39+'43'!F39+'44'!F39+'45'!F39+'46'!F39+'47'!F39+'48'!F39+'49'!F39+'50'!F39</f>
        <v>0</v>
      </c>
      <c r="G94" s="74">
        <f>+F94</f>
        <v>0</v>
      </c>
      <c r="H94" s="74">
        <f>+G94</f>
        <v>0</v>
      </c>
      <c r="I94" s="74">
        <f>+H94</f>
        <v>0</v>
      </c>
      <c r="J94" s="259"/>
      <c r="K94" s="33"/>
    </row>
    <row r="95" spans="2:11">
      <c r="B95" s="29"/>
      <c r="C95" s="58"/>
      <c r="D95" s="409" t="s">
        <v>369</v>
      </c>
      <c r="E95" s="61"/>
      <c r="F95" s="658">
        <f>0.583333333333333*'loon(bk)'!S35+0.416666666666667*'loon(bk)'!S67</f>
        <v>0</v>
      </c>
      <c r="G95" s="658">
        <f>0.583333333333333*'loon(bk)'!S67+0.416666666666667*'loon(bk)'!S100</f>
        <v>0</v>
      </c>
      <c r="H95" s="658">
        <f>0.583333333333333*'loon(bk)'!S100+0.416666666666667*'loon(bk)'!S132</f>
        <v>0</v>
      </c>
      <c r="I95" s="658">
        <f>0.583333333333333*'loon(bk)'!S132+0.416666666666667*'loon(bk)'!S164</f>
        <v>0</v>
      </c>
      <c r="J95" s="259"/>
      <c r="K95" s="33"/>
    </row>
    <row r="96" spans="2:11" hidden="1">
      <c r="B96" s="29"/>
      <c r="C96" s="58"/>
      <c r="D96" s="254" t="s">
        <v>229</v>
      </c>
      <c r="E96" s="61"/>
      <c r="F96" s="664">
        <f>F93-F94-F95</f>
        <v>0</v>
      </c>
      <c r="G96" s="664">
        <f>G93-G94-G95</f>
        <v>0</v>
      </c>
      <c r="H96" s="664">
        <f>H93-H94-H95</f>
        <v>0</v>
      </c>
      <c r="I96" s="664">
        <f>I93-I94-I95</f>
        <v>0</v>
      </c>
      <c r="J96" s="259"/>
      <c r="K96" s="33"/>
    </row>
    <row r="97" spans="2:13">
      <c r="B97" s="29"/>
      <c r="C97" s="54"/>
      <c r="D97" s="55"/>
      <c r="E97" s="55"/>
      <c r="F97" s="55"/>
      <c r="G97" s="55"/>
      <c r="H97" s="55"/>
      <c r="I97" s="55"/>
      <c r="J97" s="286"/>
      <c r="K97" s="33"/>
    </row>
    <row r="98" spans="2:13">
      <c r="B98" s="29"/>
      <c r="C98" s="58"/>
      <c r="D98" s="59" t="s">
        <v>139</v>
      </c>
      <c r="E98" s="61"/>
      <c r="F98" s="480">
        <f>act!G29+'1'!F105+'2'!F105+'3'!F105+'4'!F105+'5'!F105+'6'!F105+'7'!F105+'8'!F105+'9'!F105+'10'!F105+'11'!F105+'12'!F105+'13'!F105+'14'!F105+'15'!F105+'16'!F105+'17'!F105+'18'!F105+'19'!F105+'20'!F105+'21'!F105+'22'!F105+'23'!F105+'24'!F105+'25'!F105+'26'!F105+'27'!F105+'28'!F105+'29'!F105+'30'!F105+'31'!F105+'32'!F105+'33'!F105+'34'!F105+'35'!F105+'36'!F105+'37'!F105+'38'!F105+'39'!F105+'40'!F105+'41'!F105+'42'!F105+'43'!F105+'44'!F105+'45'!F105+'46'!F105+'47'!F105+'48'!F105+'49'!F105+'50'!F105</f>
        <v>0</v>
      </c>
      <c r="G98" s="480">
        <f>act!H29+'1'!G105+'2'!G105+'3'!G105+'4'!G105+'5'!G105+'6'!G105+'7'!G105+'8'!G105+'9'!G105+'10'!G105+'11'!G105+'12'!G105+'13'!G105+'14'!G105+'15'!G105+'16'!G105+'17'!G105+'18'!G105+'19'!G105+'20'!G105+'21'!G105+'22'!G105+'23'!G105+'24'!G105+'25'!G105+'26'!G105+'27'!G105+'28'!G105+'29'!G105+'30'!G105+'31'!G105+'32'!G105+'33'!G105+'34'!G105+'35'!G105+'36'!G105+'37'!G105+'38'!G105+'39'!G105+'40'!G105+'41'!G105+'42'!G105+'43'!G105+'44'!G105+'45'!G105+'46'!G105+'47'!G105+'48'!G105+'49'!G105+'50'!G105</f>
        <v>0</v>
      </c>
      <c r="H98" s="480">
        <f>act!I29+'1'!H105+'2'!H105+'3'!H105+'4'!H105+'5'!H105+'6'!H105+'7'!H105+'8'!H105+'9'!H105+'10'!H105+'11'!H105+'12'!H105+'13'!H105+'14'!H105+'15'!H105+'16'!H105+'17'!H105+'18'!H105+'19'!H105+'20'!H105+'21'!H105+'22'!H105+'23'!H105+'24'!H105+'25'!H105+'26'!H105+'27'!H105+'28'!H105+'29'!H105+'30'!H105+'31'!H105+'32'!H105+'33'!H105+'34'!H105+'35'!H105+'36'!H105+'37'!H105+'38'!H105+'39'!H105+'40'!H105+'41'!H105+'42'!H105+'43'!H105+'44'!H105+'45'!H105+'46'!H105+'47'!H105+'48'!H105+'49'!H105+'50'!H105</f>
        <v>0</v>
      </c>
      <c r="I98" s="480">
        <f>act!J29+'1'!I105+'2'!I105+'3'!I105+'4'!I105+'5'!I105+'6'!I105+'7'!I105+'8'!I105+'9'!I105+'10'!I105+'11'!I105+'12'!I105+'13'!I105+'14'!I105+'15'!I105+'16'!I105+'17'!I105+'18'!I105+'19'!I105+'20'!I105+'21'!I105+'22'!I105+'23'!I105+'24'!I105+'25'!I105+'26'!I105+'27'!I105+'28'!I105+'29'!I105+'30'!I105+'31'!I105+'32'!I105+'33'!I105+'34'!I105+'35'!I105+'36'!I105+'37'!I105+'38'!I105+'39'!I105+'40'!I105+'41'!I105+'42'!I105+'43'!I105+'44'!I105+'45'!I105+'46'!I105+'47'!I105+'48'!I105+'49'!I105+'50'!I105</f>
        <v>0</v>
      </c>
      <c r="J98" s="259"/>
      <c r="K98" s="33"/>
    </row>
    <row r="99" spans="2:13">
      <c r="B99" s="29"/>
      <c r="C99" s="58"/>
      <c r="D99" s="59" t="s">
        <v>140</v>
      </c>
      <c r="E99" s="61"/>
      <c r="F99" s="480">
        <f>mop!G17+'1'!F106+'2'!F106+'3'!F106+'4'!F106+'5'!F106+'6'!F106+'7'!F106+'8'!F106+'9'!F106+'10'!F106+'11'!F106+'12'!F106+'13'!F106+'14'!F106+'15'!F106+'16'!F106+'17'!F106+'18'!F106+'19'!F106+'20'!F106+'21'!F106+'22'!F106+'23'!F106+'24'!F106+'25'!F106+'26'!F106+'27'!F106+'28'!F106+'29'!F106+'30'!F106+'31'!F106+'32'!F106+'33'!F106+'34'!F106+'35'!F106+'36'!F106+'37'!F106+'38'!F106+'39'!F106+'40'!F106+'41'!F106+'42'!F106+'43'!F106+'44'!F106+'45'!F106+'46'!F106+'47'!F106+'48'!F106+'49'!F106+'50'!F106</f>
        <v>0</v>
      </c>
      <c r="G99" s="480">
        <f>mop!H17+'1'!G106+'2'!G106+'3'!G106+'4'!G106+'5'!G106+'6'!G106+'7'!G106+'8'!G106+'9'!G106+'10'!G106+'11'!G106+'12'!G106+'13'!G106+'14'!G106+'15'!G106+'16'!G106+'17'!G106+'18'!G106+'19'!G106+'20'!G106+'21'!G106+'22'!G106+'23'!G106+'24'!G106+'25'!G106+'26'!G106+'27'!G106+'28'!G106+'29'!G106+'30'!G106+'31'!G106+'32'!G106+'33'!G106+'34'!G106+'35'!G106+'36'!G106+'37'!G106+'38'!G106+'39'!G106+'40'!G106+'41'!G106+'42'!G106+'43'!G106+'44'!G106+'45'!G106+'46'!G106+'47'!G106+'48'!G106+'49'!G106+'50'!G106</f>
        <v>0</v>
      </c>
      <c r="H99" s="480">
        <f>mop!I17+'1'!H106+'2'!H106+'3'!H106+'4'!H106+'5'!H106+'6'!H106+'7'!H106+'8'!H106+'9'!H106+'10'!H106+'11'!H106+'12'!H106+'13'!H106+'14'!H106+'15'!H106+'16'!H106+'17'!H106+'18'!H106+'19'!H106+'20'!H106+'21'!H106+'22'!H106+'23'!H106+'24'!H106+'25'!H106+'26'!H106+'27'!H106+'28'!H106+'29'!H106+'30'!H106+'31'!H106+'32'!H106+'33'!H106+'34'!H106+'35'!H106+'36'!H106+'37'!H106+'38'!H106+'39'!H106+'40'!H106+'41'!H106+'42'!H106+'43'!H106+'44'!H106+'45'!H106+'46'!H106+'47'!H106+'48'!H106+'49'!H106+'50'!H106</f>
        <v>0</v>
      </c>
      <c r="I99" s="480">
        <f>mop!J17+'1'!I106+'2'!I106+'3'!I106+'4'!I106+'5'!I106+'6'!I106+'7'!I106+'8'!I106+'9'!I106+'10'!I106+'11'!I106+'12'!I106+'13'!I106+'14'!I106+'15'!I106+'16'!I106+'17'!I106+'18'!I106+'19'!I106+'20'!I106+'21'!I106+'22'!I106+'23'!I106+'24'!I106+'25'!I106+'26'!I106+'27'!I106+'28'!I106+'29'!I106+'30'!I106+'31'!I106+'32'!I106+'33'!I106+'34'!I106+'35'!I106+'36'!I106+'37'!I106+'38'!I106+'39'!I106+'40'!I106+'41'!I106+'42'!I106+'43'!I106+'44'!I106+'45'!I106+'46'!I106+'47'!I106+'48'!I106+'49'!I106+'50'!I106</f>
        <v>0</v>
      </c>
      <c r="J99" s="259"/>
      <c r="K99" s="33"/>
    </row>
    <row r="100" spans="2:13">
      <c r="B100" s="29"/>
      <c r="C100" s="68"/>
      <c r="D100" s="69"/>
      <c r="E100" s="69"/>
      <c r="F100" s="69"/>
      <c r="G100" s="69"/>
      <c r="H100" s="659"/>
      <c r="I100" s="69"/>
      <c r="J100" s="70"/>
      <c r="K100" s="33"/>
    </row>
    <row r="101" spans="2:13">
      <c r="B101" s="29"/>
      <c r="C101" s="28"/>
      <c r="D101" s="36"/>
      <c r="E101" s="36"/>
      <c r="F101" s="36"/>
      <c r="G101" s="36"/>
      <c r="H101" s="36"/>
      <c r="I101" s="36"/>
      <c r="J101" s="28"/>
      <c r="K101" s="33"/>
    </row>
    <row r="102" spans="2:13" ht="15">
      <c r="B102" s="39"/>
      <c r="C102" s="40"/>
      <c r="D102" s="41"/>
      <c r="E102" s="41"/>
      <c r="F102" s="41"/>
      <c r="G102" s="41"/>
      <c r="H102" s="41"/>
      <c r="I102" s="41"/>
      <c r="J102" s="234" t="s">
        <v>304</v>
      </c>
      <c r="K102" s="42"/>
    </row>
    <row r="103" spans="2:13">
      <c r="B103" s="29"/>
      <c r="C103" s="28"/>
      <c r="D103" s="36"/>
      <c r="E103" s="36"/>
      <c r="F103" s="36"/>
      <c r="G103" s="36"/>
      <c r="H103" s="36"/>
      <c r="I103" s="36"/>
      <c r="J103" s="28"/>
      <c r="K103" s="33"/>
    </row>
    <row r="104" spans="2:13">
      <c r="B104" s="29"/>
      <c r="C104" s="28"/>
      <c r="D104" s="28"/>
      <c r="E104" s="28"/>
      <c r="F104" s="388"/>
      <c r="G104" s="388"/>
      <c r="H104" s="388"/>
      <c r="I104" s="388"/>
      <c r="J104" s="28"/>
      <c r="K104" s="33"/>
      <c r="M104" s="174"/>
    </row>
    <row r="105" spans="2:13" s="173" customFormat="1">
      <c r="B105" s="384"/>
      <c r="C105" s="316"/>
      <c r="D105" s="316"/>
      <c r="E105" s="316"/>
      <c r="F105" s="306">
        <f>F8</f>
        <v>2014</v>
      </c>
      <c r="G105" s="306">
        <f>G8</f>
        <v>2015</v>
      </c>
      <c r="H105" s="306">
        <f>H8</f>
        <v>2016</v>
      </c>
      <c r="I105" s="306">
        <f>I8</f>
        <v>2017</v>
      </c>
      <c r="J105" s="630"/>
      <c r="K105" s="327"/>
    </row>
    <row r="106" spans="2:13">
      <c r="B106" s="29"/>
      <c r="C106" s="28"/>
      <c r="D106" s="28"/>
      <c r="E106" s="28"/>
      <c r="F106" s="388"/>
      <c r="G106" s="388"/>
      <c r="H106" s="388"/>
      <c r="I106" s="388"/>
      <c r="J106" s="28"/>
      <c r="K106" s="33"/>
      <c r="M106" s="174"/>
    </row>
    <row r="107" spans="2:13">
      <c r="B107" s="29"/>
      <c r="C107" s="54"/>
      <c r="D107" s="245"/>
      <c r="E107" s="244"/>
      <c r="F107" s="660"/>
      <c r="G107" s="660"/>
      <c r="H107" s="660"/>
      <c r="I107" s="660"/>
      <c r="J107" s="661"/>
      <c r="K107" s="33"/>
    </row>
    <row r="108" spans="2:13">
      <c r="B108" s="29"/>
      <c r="C108" s="58"/>
      <c r="D108" s="500" t="s">
        <v>5</v>
      </c>
      <c r="E108" s="61"/>
      <c r="F108" s="290"/>
      <c r="G108" s="290"/>
      <c r="H108" s="290"/>
      <c r="I108" s="290"/>
      <c r="J108" s="644"/>
      <c r="K108" s="33"/>
    </row>
    <row r="109" spans="2:13">
      <c r="B109" s="29"/>
      <c r="C109" s="58"/>
      <c r="D109" s="59" t="s">
        <v>93</v>
      </c>
      <c r="E109" s="61"/>
      <c r="F109" s="480">
        <f>'1'!F77+'2'!F77+'3'!F77+'4'!F77+'5'!F77+'6'!F77+'7'!F77+'8'!F77+'9'!F77+'10'!F77+'11'!F77+'12'!F77+'13'!F77+'14'!F77+'15'!F77+'16'!F77+'17'!F77+'18'!F77+'19'!F77+'20'!F77+'21'!F77+'22'!F77+'23'!F77+'24'!F77+'25'!F77+'26'!F77+'27'!F77+'28'!F77+'29'!F77+'30'!F77+'31'!F77+'32'!F77+'33'!F77+'34'!F77+'35'!F77+'36'!F77+'37'!F77+'38'!F77+'39'!F77+'40'!F77+'41'!F77+'42'!F77+'43'!F77+'44'!F77+'45'!F77+'46'!F77+'47'!F77+'48'!F77+'49'!F77+'50'!F77</f>
        <v>0</v>
      </c>
      <c r="G109" s="480">
        <f>'1'!G77+'2'!G77+'3'!G77+'4'!G77+'5'!G77+'6'!G77+'7'!G77+'8'!G77+'9'!G77+'10'!G77+'11'!G77+'12'!G77+'13'!G77+'14'!G77+'15'!G77+'16'!G77+'17'!G77+'18'!G77+'19'!G77+'20'!G77+'21'!G77+'22'!G77+'23'!G77+'24'!G77+'25'!G77+'26'!G77+'27'!G77+'28'!G77+'29'!G77+'30'!G77+'31'!G77+'32'!G77+'33'!G77+'34'!G77+'35'!G77+'36'!G77+'37'!G77+'38'!G77+'39'!G77+'40'!G77+'41'!G77+'42'!G77+'43'!G77+'44'!G77+'45'!G77+'46'!G77+'47'!G77+'48'!G77+'49'!G77+'50'!G77</f>
        <v>0</v>
      </c>
      <c r="H109" s="480">
        <f>'1'!H77+'2'!H77+'3'!H77+'4'!H77+'5'!H77+'6'!H77+'7'!H77+'8'!H77+'9'!H77+'10'!H77+'11'!H77+'12'!H77+'13'!H77+'14'!H77+'15'!H77+'16'!H77+'17'!H77+'18'!H77+'19'!H77+'20'!H77+'21'!H77+'22'!H77+'23'!H77+'24'!H77+'25'!H77+'26'!H77+'27'!H77+'28'!H77+'29'!H77+'30'!H77+'31'!H77+'32'!H77+'33'!H77+'34'!H77+'35'!H77+'36'!H77+'37'!H77+'38'!H77+'39'!H77+'40'!H77+'41'!H77+'42'!H77+'43'!H77+'44'!H77+'45'!H77+'46'!H77+'47'!H77+'48'!H77+'49'!H77+'50'!H77</f>
        <v>0</v>
      </c>
      <c r="I109" s="480">
        <f>'1'!I77+'2'!I77+'3'!I77+'4'!I77+'5'!I77+'6'!I77+'7'!I77+'8'!I77+'9'!I77+'10'!I77+'11'!I77+'12'!I77+'13'!I77+'14'!I77+'15'!I77+'16'!I77+'17'!I77+'18'!I77+'19'!I77+'20'!I77+'21'!I77+'22'!I77+'23'!I77+'24'!I77+'25'!I77+'26'!I77+'27'!I77+'28'!I77+'29'!I77+'30'!I77+'31'!I77+'32'!I77+'33'!I77+'34'!I77+'35'!I77+'36'!I77+'37'!I77+'38'!I77+'39'!I77+'40'!I77+'41'!I77+'42'!I77+'43'!I77+'44'!I77+'45'!I77+'46'!I77+'47'!I77+'48'!I77+'49'!I77+'50'!I77</f>
        <v>0</v>
      </c>
      <c r="J109" s="644"/>
      <c r="K109" s="33"/>
    </row>
    <row r="110" spans="2:13">
      <c r="B110" s="29"/>
      <c r="C110" s="58"/>
      <c r="D110" s="59" t="s">
        <v>94</v>
      </c>
      <c r="E110" s="61"/>
      <c r="F110" s="480">
        <f>'begr(bk)'!H58+'begr(bk)'!H172</f>
        <v>0</v>
      </c>
      <c r="G110" s="480">
        <f>'begr(bk)'!I58+'begr(bk)'!I172</f>
        <v>0</v>
      </c>
      <c r="H110" s="480">
        <f>'begr(bk)'!J58+'begr(bk)'!J172</f>
        <v>0</v>
      </c>
      <c r="I110" s="480">
        <f>'begr(bk)'!K58+'begr(bk)'!K172</f>
        <v>0</v>
      </c>
      <c r="J110" s="644"/>
      <c r="K110" s="33"/>
      <c r="M110" s="172"/>
    </row>
    <row r="111" spans="2:13">
      <c r="B111" s="29"/>
      <c r="C111" s="58"/>
      <c r="D111" s="277" t="s">
        <v>55</v>
      </c>
      <c r="E111" s="61"/>
      <c r="F111" s="429">
        <f>SUM(F109:F110)</f>
        <v>0</v>
      </c>
      <c r="G111" s="429">
        <f>SUM(G109:G110)</f>
        <v>0</v>
      </c>
      <c r="H111" s="429">
        <f>SUM(H109:H110)</f>
        <v>0</v>
      </c>
      <c r="I111" s="429">
        <f>SUM(I109:I110)</f>
        <v>0</v>
      </c>
      <c r="J111" s="644"/>
      <c r="K111" s="33"/>
      <c r="M111" s="172"/>
    </row>
    <row r="112" spans="2:13">
      <c r="B112" s="29"/>
      <c r="C112" s="58"/>
      <c r="D112" s="665" t="s">
        <v>49</v>
      </c>
      <c r="E112" s="666"/>
      <c r="F112" s="667" t="e">
        <f>F111/(F$17+F$20+F$26)</f>
        <v>#DIV/0!</v>
      </c>
      <c r="G112" s="667" t="e">
        <f>G111/(G$17+G$20+G$26)</f>
        <v>#DIV/0!</v>
      </c>
      <c r="H112" s="667" t="e">
        <f>H111/(H$17+H$20+H$26)</f>
        <v>#DIV/0!</v>
      </c>
      <c r="I112" s="667" t="e">
        <f>I111/(I$17+I$20+I$26)</f>
        <v>#DIV/0!</v>
      </c>
      <c r="J112" s="644"/>
      <c r="K112" s="33"/>
      <c r="M112" s="172"/>
    </row>
    <row r="113" spans="2:11">
      <c r="B113" s="29"/>
      <c r="C113" s="58"/>
      <c r="D113" s="59"/>
      <c r="E113" s="61"/>
      <c r="F113" s="645"/>
      <c r="G113" s="645"/>
      <c r="H113" s="645"/>
      <c r="I113" s="290"/>
      <c r="J113" s="644"/>
      <c r="K113" s="33"/>
    </row>
    <row r="114" spans="2:11">
      <c r="B114" s="29"/>
      <c r="C114" s="58"/>
      <c r="D114" s="500" t="s">
        <v>224</v>
      </c>
      <c r="E114" s="61"/>
      <c r="F114" s="290"/>
      <c r="G114" s="290"/>
      <c r="H114" s="290"/>
      <c r="I114" s="290"/>
      <c r="J114" s="644"/>
      <c r="K114" s="33"/>
    </row>
    <row r="115" spans="2:11">
      <c r="B115" s="29"/>
      <c r="C115" s="58"/>
      <c r="D115" s="59" t="s">
        <v>93</v>
      </c>
      <c r="E115" s="61"/>
      <c r="F115" s="480">
        <f>'1'!F78+'2'!F78+'3'!F78+'4'!F78+'5'!F78+'6'!F78+'7'!F78+'8'!F78+'9'!F78+'10'!F78+'11'!F78+'12'!F78+'13'!F78+'14'!F78+'15'!F78+'16'!F78+'17'!F78+'18'!F78+'19'!F78+'20'!F78+'21'!F78+'22'!F78+'23'!F78+'24'!F78+'25'!F78+'26'!F78+'27'!F78+'28'!F78+'29'!F78+'30'!F78+'31'!F78+'32'!F78+'33'!F78+'34'!F78+'35'!F78+'36'!F78+'37'!F78+'38'!F78+'39'!F78+'40'!F78+'41'!F78+'42'!F78+'43'!F78+'44'!F78+'45'!F78+'46'!F78+'47'!F78+'48'!F78+'49'!F78+'50'!F78</f>
        <v>0</v>
      </c>
      <c r="G115" s="480">
        <f>'1'!G78+'2'!G78+'3'!G78+'4'!G78+'5'!G78+'6'!G78+'7'!G78+'8'!G78+'9'!G78+'10'!G78+'11'!G78+'12'!G78+'13'!G78+'14'!G78+'15'!G78+'16'!G78+'17'!G78+'18'!G78+'19'!G78+'20'!G78+'21'!G78+'22'!G78+'23'!G78+'24'!G78+'25'!G78+'26'!G78+'27'!G78+'28'!G78+'29'!G78+'30'!G78+'31'!G78+'32'!G78+'33'!G78+'34'!G78+'35'!G78+'36'!G78+'37'!G78+'38'!G78+'39'!G78+'40'!G78+'41'!G78+'42'!G78+'43'!G78+'44'!G78+'45'!G78+'46'!G78+'47'!G78+'48'!G78+'49'!G78+'50'!G78</f>
        <v>0</v>
      </c>
      <c r="H115" s="480">
        <f>'1'!H78+'2'!H78+'3'!H78+'4'!H78+'5'!H78+'6'!H78+'7'!H78+'8'!H78+'9'!H78+'10'!H78+'11'!H78+'12'!H78+'13'!H78+'14'!H78+'15'!H78+'16'!H78+'17'!H78+'18'!H78+'19'!H78+'20'!H78+'21'!H78+'22'!H78+'23'!H78+'24'!H78+'25'!H78+'26'!H78+'27'!H78+'28'!H78+'29'!H78+'30'!H78+'31'!H78+'32'!H78+'33'!H78+'34'!H78+'35'!H78+'36'!H78+'37'!H78+'38'!H78+'39'!H78+'40'!H78+'41'!H78+'42'!H78+'43'!H78+'44'!H78+'45'!H78+'46'!H78+'47'!H78+'48'!H78+'49'!H78+'50'!H78</f>
        <v>0</v>
      </c>
      <c r="I115" s="480">
        <f>'1'!I78+'2'!I78+'3'!I78+'4'!I78+'5'!I78+'6'!I78+'7'!I78+'8'!I78+'9'!I78+'10'!I78+'11'!I78+'12'!I78+'13'!I78+'14'!I78+'15'!I78+'16'!I78+'17'!I78+'18'!I78+'19'!I78+'20'!I78+'21'!I78+'22'!I78+'23'!I78+'24'!I78+'25'!I78+'26'!I78+'27'!I78+'28'!I78+'29'!I78+'30'!I78+'31'!I78+'32'!I78+'33'!I78+'34'!I78+'35'!I78+'36'!I78+'37'!I78+'38'!I78+'39'!I78+'40'!I78+'41'!I78+'42'!I78+'43'!I78+'44'!I78+'45'!I78+'46'!I78+'47'!I78+'48'!I78+'49'!I78+'50'!I78</f>
        <v>0</v>
      </c>
      <c r="J115" s="644"/>
      <c r="K115" s="33"/>
    </row>
    <row r="116" spans="2:11">
      <c r="B116" s="29"/>
      <c r="C116" s="58"/>
      <c r="D116" s="59" t="s">
        <v>94</v>
      </c>
      <c r="E116" s="61"/>
      <c r="F116" s="480">
        <f>'begr(bk)'!H47</f>
        <v>0</v>
      </c>
      <c r="G116" s="480">
        <f>'begr(bk)'!I47</f>
        <v>0</v>
      </c>
      <c r="H116" s="480">
        <f>'begr(bk)'!J47</f>
        <v>0</v>
      </c>
      <c r="I116" s="480">
        <f>'begr(bk)'!K47</f>
        <v>0</v>
      </c>
      <c r="J116" s="644"/>
      <c r="K116" s="33"/>
    </row>
    <row r="117" spans="2:11">
      <c r="B117" s="29"/>
      <c r="C117" s="58"/>
      <c r="D117" s="277" t="s">
        <v>55</v>
      </c>
      <c r="E117" s="61"/>
      <c r="F117" s="429">
        <f>SUM(F115:F116)</f>
        <v>0</v>
      </c>
      <c r="G117" s="429">
        <f>SUM(G115:G116)</f>
        <v>0</v>
      </c>
      <c r="H117" s="429">
        <f>SUM(H115:H116)</f>
        <v>0</v>
      </c>
      <c r="I117" s="429">
        <f>SUM(I115:I116)</f>
        <v>0</v>
      </c>
      <c r="J117" s="644"/>
      <c r="K117" s="33"/>
    </row>
    <row r="118" spans="2:11">
      <c r="B118" s="29"/>
      <c r="C118" s="58"/>
      <c r="D118" s="665" t="s">
        <v>49</v>
      </c>
      <c r="E118" s="61"/>
      <c r="F118" s="667" t="e">
        <f>F117/(F$17+F$20+F$26)</f>
        <v>#DIV/0!</v>
      </c>
      <c r="G118" s="667" t="e">
        <f>G117/(G$17+G$20+G$26)</f>
        <v>#DIV/0!</v>
      </c>
      <c r="H118" s="667" t="e">
        <f>H117/(H$17+H$20+H$26)</f>
        <v>#DIV/0!</v>
      </c>
      <c r="I118" s="667" t="e">
        <f>I117/(I$17+I$20+I$26)</f>
        <v>#DIV/0!</v>
      </c>
      <c r="J118" s="644"/>
      <c r="K118" s="33"/>
    </row>
    <row r="119" spans="2:11">
      <c r="B119" s="29"/>
      <c r="C119" s="58"/>
      <c r="D119" s="59"/>
      <c r="E119" s="61"/>
      <c r="F119" s="645"/>
      <c r="G119" s="645"/>
      <c r="H119" s="645"/>
      <c r="I119" s="290"/>
      <c r="J119" s="644"/>
      <c r="K119" s="33"/>
    </row>
    <row r="120" spans="2:11">
      <c r="B120" s="29"/>
      <c r="C120" s="58"/>
      <c r="D120" s="500" t="s">
        <v>40</v>
      </c>
      <c r="E120" s="61"/>
      <c r="F120" s="290"/>
      <c r="G120" s="290"/>
      <c r="H120" s="290"/>
      <c r="I120" s="290"/>
      <c r="J120" s="644"/>
      <c r="K120" s="33"/>
    </row>
    <row r="121" spans="2:11">
      <c r="B121" s="29"/>
      <c r="C121" s="58"/>
      <c r="D121" s="59" t="s">
        <v>93</v>
      </c>
      <c r="E121" s="61"/>
      <c r="F121" s="480">
        <f>'1'!F79+'2'!F79+'3'!F79+'4'!F79+'5'!F79+'6'!F79+'7'!F79+'8'!F79+'9'!F79+'10'!F79+'11'!F79+'12'!F79+'13'!F79+'14'!F79+'15'!F79+'16'!F79+'17'!F79+'18'!F79+'19'!F79+'20'!F79+'21'!F79+'22'!F79+'23'!F79+'24'!F79+'25'!F79+'26'!F79+'27'!F79+'28'!F79+'29'!F79+'30'!F79+'31'!F79+'32'!F79+'33'!F79+'34'!F79+'35'!F79+'36'!F79+'37'!F79+'38'!F79+'39'!F79+'40'!F79+'41'!F79+'42'!F79+'43'!F79+'44'!F79+'45'!F79+'46'!F79+'47'!F79+'48'!F79+'49'!F79+'50'!F79</f>
        <v>0</v>
      </c>
      <c r="G121" s="480">
        <f>'1'!G79+'2'!G79+'3'!G79+'4'!G79+'5'!G79+'6'!G79+'7'!G79+'8'!G79+'9'!G79+'10'!G79+'11'!G79+'12'!G79+'13'!G79+'14'!G79+'15'!G79+'16'!G79+'17'!G79+'18'!G79+'19'!G79+'20'!G79+'21'!G79+'22'!G79+'23'!G79+'24'!G79+'25'!G79+'26'!G79+'27'!G79+'28'!G79+'29'!G79+'30'!G79+'31'!G79+'32'!G79+'33'!G79+'34'!G79+'35'!G79+'36'!G79+'37'!G79+'38'!G79+'39'!G79+'40'!G79+'41'!G79+'42'!G79+'43'!G79+'44'!G79+'45'!G79+'46'!G79+'47'!G79+'48'!G79+'49'!G79+'50'!G79</f>
        <v>0</v>
      </c>
      <c r="H121" s="480">
        <f>'1'!H79+'2'!H79+'3'!H79+'4'!H79+'5'!H79+'6'!H79+'7'!H79+'8'!H79+'9'!H79+'10'!H79+'11'!H79+'12'!H79+'13'!H79+'14'!H79+'15'!H79+'16'!H79+'17'!H79+'18'!H79+'19'!H79+'20'!H79+'21'!H79+'22'!H79+'23'!H79+'24'!H79+'25'!H79+'26'!H79+'27'!H79+'28'!H79+'29'!H79+'30'!H79+'31'!H79+'32'!H79+'33'!H79+'34'!H79+'35'!H79+'36'!H79+'37'!H79+'38'!H79+'39'!H79+'40'!H79+'41'!H79+'42'!H79+'43'!H79+'44'!H79+'45'!H79+'46'!H79+'47'!H79+'48'!H79+'49'!H79+'50'!H79</f>
        <v>0</v>
      </c>
      <c r="I121" s="480">
        <f>'1'!I79+'2'!I79+'3'!I79+'4'!I79+'5'!I79+'6'!I79+'7'!I79+'8'!I79+'9'!I79+'10'!I79+'11'!I79+'12'!I79+'13'!I79+'14'!I79+'15'!I79+'16'!I79+'17'!I79+'18'!I79+'19'!I79+'20'!I79+'21'!I79+'22'!I79+'23'!I79+'24'!I79+'25'!I79+'26'!I79+'27'!I79+'28'!I79+'29'!I79+'30'!I79+'31'!I79+'32'!I79+'33'!I79+'34'!I79+'35'!I79+'36'!I79+'37'!I79+'38'!I79+'39'!I79+'40'!I79+'41'!I79+'42'!I79+'43'!I79+'44'!I79+'45'!I79+'46'!I79+'47'!I79+'48'!I79+'49'!I79+'50'!I79</f>
        <v>0</v>
      </c>
      <c r="J121" s="644"/>
      <c r="K121" s="33"/>
    </row>
    <row r="122" spans="2:11">
      <c r="B122" s="29"/>
      <c r="C122" s="58"/>
      <c r="D122" s="59" t="s">
        <v>94</v>
      </c>
      <c r="E122" s="61"/>
      <c r="F122" s="480">
        <f>'begr(bk)'!H48</f>
        <v>0</v>
      </c>
      <c r="G122" s="480">
        <f>'begr(bk)'!I48</f>
        <v>0</v>
      </c>
      <c r="H122" s="480">
        <f>'begr(bk)'!J48</f>
        <v>0</v>
      </c>
      <c r="I122" s="480">
        <f>'begr(bk)'!K48</f>
        <v>0</v>
      </c>
      <c r="J122" s="644"/>
      <c r="K122" s="33"/>
    </row>
    <row r="123" spans="2:11">
      <c r="B123" s="29"/>
      <c r="C123" s="58"/>
      <c r="D123" s="277" t="s">
        <v>55</v>
      </c>
      <c r="E123" s="61"/>
      <c r="F123" s="429">
        <f>SUM(F121:F122)</f>
        <v>0</v>
      </c>
      <c r="G123" s="429">
        <f>SUM(G121:G122)</f>
        <v>0</v>
      </c>
      <c r="H123" s="429">
        <f>SUM(H121:H122)</f>
        <v>0</v>
      </c>
      <c r="I123" s="429">
        <f>SUM(I121:I122)</f>
        <v>0</v>
      </c>
      <c r="J123" s="644"/>
      <c r="K123" s="33"/>
    </row>
    <row r="124" spans="2:11">
      <c r="B124" s="29"/>
      <c r="C124" s="58"/>
      <c r="D124" s="665" t="s">
        <v>49</v>
      </c>
      <c r="E124" s="61"/>
      <c r="F124" s="667" t="e">
        <f>F123/(F$17+F$20+F$26)</f>
        <v>#DIV/0!</v>
      </c>
      <c r="G124" s="667" t="e">
        <f>G123/(G$17+G$20+G$26)</f>
        <v>#DIV/0!</v>
      </c>
      <c r="H124" s="667" t="e">
        <f>H123/(H$17+H$20+H$26)</f>
        <v>#DIV/0!</v>
      </c>
      <c r="I124" s="667" t="e">
        <f>I123/(I$17+I$20+I$26)</f>
        <v>#DIV/0!</v>
      </c>
      <c r="J124" s="644"/>
      <c r="K124" s="33"/>
    </row>
    <row r="125" spans="2:11">
      <c r="B125" s="29"/>
      <c r="C125" s="58"/>
      <c r="D125" s="59"/>
      <c r="E125" s="61"/>
      <c r="F125" s="645"/>
      <c r="G125" s="645"/>
      <c r="H125" s="645"/>
      <c r="I125" s="290"/>
      <c r="J125" s="644"/>
      <c r="K125" s="33"/>
    </row>
    <row r="126" spans="2:11">
      <c r="B126" s="29"/>
      <c r="C126" s="58"/>
      <c r="D126" s="500" t="s">
        <v>41</v>
      </c>
      <c r="E126" s="61"/>
      <c r="F126" s="645"/>
      <c r="G126" s="645"/>
      <c r="H126" s="645"/>
      <c r="I126" s="290"/>
      <c r="J126" s="644"/>
      <c r="K126" s="33"/>
    </row>
    <row r="127" spans="2:11">
      <c r="B127" s="29"/>
      <c r="C127" s="58"/>
      <c r="D127" s="59" t="s">
        <v>93</v>
      </c>
      <c r="E127" s="61"/>
      <c r="F127" s="480">
        <f>'1'!F80+'2'!F80+'3'!F80+'4'!F80+'5'!F80+'6'!F80+'7'!F80+'8'!F80+'9'!F80+'10'!F80+'11'!F80+'12'!F80+'13'!F80+'14'!F80+'15'!F80+'16'!F80+'17'!F80+'18'!F80+'19'!F80+'20'!F80+'21'!F80+'22'!F80+'23'!F80+'24'!F80+'25'!F80+'26'!F80+'27'!F80+'28'!F80+'29'!F80+'30'!F80+'31'!F80+'32'!F80+'33'!F80+'34'!F80+'35'!F80+'36'!F80+'37'!F80+'38'!F80+'39'!F80+'40'!F80+'41'!F80+'42'!F80+'43'!F80+'44'!F80+'45'!F80+'46'!F80+'47'!F80+'48'!F80+'49'!F80+'50'!F80</f>
        <v>0</v>
      </c>
      <c r="G127" s="480">
        <f>'1'!G80+'2'!G80+'3'!G80+'4'!G80+'5'!G80+'6'!G80+'7'!G80+'8'!G80+'9'!G80+'10'!G80+'11'!G80+'12'!G80+'13'!G80+'14'!G80+'15'!G80+'16'!G80+'17'!G80+'18'!G80+'19'!G80+'20'!G80+'21'!G80+'22'!G80+'23'!G80+'24'!G80+'25'!G80+'26'!G80+'27'!G80+'28'!G80+'29'!G80+'30'!G80+'31'!G80+'32'!G80+'33'!G80+'34'!G80+'35'!G80+'36'!G80+'37'!G80+'38'!G80+'39'!G80+'40'!G80+'41'!G80+'42'!G80+'43'!G80+'44'!G80+'45'!G80+'46'!G80+'47'!G80+'48'!G80+'49'!G80+'50'!G80</f>
        <v>0</v>
      </c>
      <c r="H127" s="480">
        <f>'1'!H80+'2'!H80+'3'!H80+'4'!H80+'5'!H80+'6'!H80+'7'!H80+'8'!H80+'9'!H80+'10'!H80+'11'!H80+'12'!H80+'13'!H80+'14'!H80+'15'!H80+'16'!H80+'17'!H80+'18'!H80+'19'!H80+'20'!H80+'21'!H80+'22'!H80+'23'!H80+'24'!H80+'25'!H80+'26'!H80+'27'!H80+'28'!H80+'29'!H80+'30'!H80+'31'!H80+'32'!H80+'33'!H80+'34'!H80+'35'!H80+'36'!H80+'37'!H80+'38'!H80+'39'!H80+'40'!H80+'41'!H80+'42'!H80+'43'!H80+'44'!H80+'45'!H80+'46'!H80+'47'!H80+'48'!H80+'49'!H80+'50'!H80</f>
        <v>0</v>
      </c>
      <c r="I127" s="480">
        <f>'1'!I80+'2'!I80+'3'!I80+'4'!I80+'5'!I80+'6'!I80+'7'!I80+'8'!I80+'9'!I80+'10'!I80+'11'!I80+'12'!I80+'13'!I80+'14'!I80+'15'!I80+'16'!I80+'17'!I80+'18'!I80+'19'!I80+'20'!I80+'21'!I80+'22'!I80+'23'!I80+'24'!I80+'25'!I80+'26'!I80+'27'!I80+'28'!I80+'29'!I80+'30'!I80+'31'!I80+'32'!I80+'33'!I80+'34'!I80+'35'!I80+'36'!I80+'37'!I80+'38'!I80+'39'!I80+'40'!I80+'41'!I80+'42'!I80+'43'!I80+'44'!I80+'45'!I80+'46'!I80+'47'!I80+'48'!I80+'49'!I80+'50'!I80</f>
        <v>0</v>
      </c>
      <c r="J127" s="644"/>
      <c r="K127" s="33"/>
    </row>
    <row r="128" spans="2:11">
      <c r="B128" s="29"/>
      <c r="C128" s="58"/>
      <c r="D128" s="59" t="s">
        <v>94</v>
      </c>
      <c r="E128" s="61"/>
      <c r="F128" s="480">
        <f>'begr(bk)'!H161+'begr(bk)'!H173</f>
        <v>0</v>
      </c>
      <c r="G128" s="480">
        <f>'begr(bk)'!I161+'begr(bk)'!I173</f>
        <v>0</v>
      </c>
      <c r="H128" s="480">
        <f>'begr(bk)'!J161+'begr(bk)'!J173</f>
        <v>0</v>
      </c>
      <c r="I128" s="480">
        <f>'begr(bk)'!K161+'begr(bk)'!K173</f>
        <v>0</v>
      </c>
      <c r="J128" s="644"/>
      <c r="K128" s="33"/>
    </row>
    <row r="129" spans="2:11">
      <c r="B129" s="29"/>
      <c r="C129" s="58"/>
      <c r="D129" s="277" t="s">
        <v>55</v>
      </c>
      <c r="E129" s="61"/>
      <c r="F129" s="429">
        <f>SUM(F127:F128)</f>
        <v>0</v>
      </c>
      <c r="G129" s="429">
        <f>SUM(G127:G128)</f>
        <v>0</v>
      </c>
      <c r="H129" s="429">
        <f>SUM(H127:H128)</f>
        <v>0</v>
      </c>
      <c r="I129" s="429">
        <f>SUM(I127:I128)</f>
        <v>0</v>
      </c>
      <c r="J129" s="644"/>
      <c r="K129" s="33"/>
    </row>
    <row r="130" spans="2:11">
      <c r="B130" s="29"/>
      <c r="C130" s="58"/>
      <c r="D130" s="665" t="s">
        <v>49</v>
      </c>
      <c r="E130" s="61"/>
      <c r="F130" s="667" t="e">
        <f>F129/(F$17+F$20+F$26)</f>
        <v>#DIV/0!</v>
      </c>
      <c r="G130" s="667" t="e">
        <f>G129/(G$17+G$20+G$26)</f>
        <v>#DIV/0!</v>
      </c>
      <c r="H130" s="667" t="e">
        <f>H129/(H$17+H$20+H$26)</f>
        <v>#DIV/0!</v>
      </c>
      <c r="I130" s="667" t="e">
        <f>I129/(I$17+I$20+I$26)</f>
        <v>#DIV/0!</v>
      </c>
      <c r="J130" s="644"/>
      <c r="K130" s="33"/>
    </row>
    <row r="131" spans="2:11">
      <c r="B131" s="29"/>
      <c r="C131" s="58"/>
      <c r="D131" s="59"/>
      <c r="E131" s="61"/>
      <c r="F131" s="645"/>
      <c r="G131" s="645"/>
      <c r="H131" s="645"/>
      <c r="I131" s="290"/>
      <c r="J131" s="644"/>
      <c r="K131" s="33"/>
    </row>
    <row r="132" spans="2:11">
      <c r="B132" s="29"/>
      <c r="C132" s="58"/>
      <c r="D132" s="500" t="s">
        <v>131</v>
      </c>
      <c r="E132" s="61"/>
      <c r="F132" s="645"/>
      <c r="G132" s="645"/>
      <c r="H132" s="645"/>
      <c r="I132" s="290"/>
      <c r="J132" s="644"/>
      <c r="K132" s="33"/>
    </row>
    <row r="133" spans="2:11">
      <c r="B133" s="29"/>
      <c r="C133" s="58"/>
      <c r="D133" s="59" t="s">
        <v>93</v>
      </c>
      <c r="E133" s="61"/>
      <c r="F133" s="480">
        <f>'1'!F81+'2'!F81+'3'!F81+'4'!F81+'5'!F81+'6'!F81+'7'!F81+'8'!F81+'9'!F81+'10'!F81+'11'!F81+'12'!F81+'13'!F81+'14'!F81+'15'!F81+'16'!F81+'17'!F81+'18'!F81+'19'!F81+'20'!F81+'21'!F81+'22'!F81+'23'!F81+'24'!F81+'25'!F81+'26'!F81+'27'!F81+'28'!F81+'29'!F81+'30'!F81+'31'!F81+'32'!F81+'33'!F81+'34'!F81+'35'!F81+'36'!F81+'37'!F81+'38'!F81+'39'!F81+'40'!F81+'41'!F81+'42'!F81+'43'!F81+'44'!F81+'45'!F81+'46'!F81+'47'!F81+'48'!F81+'49'!F81+'50'!F81</f>
        <v>0</v>
      </c>
      <c r="G133" s="480">
        <f>'1'!G81+'2'!G81+'3'!G81+'4'!G81+'5'!G81+'6'!G81+'7'!G81+'8'!G81+'9'!G81+'10'!G81+'11'!G81+'12'!G81+'13'!G81+'14'!G81+'15'!G81+'16'!G81+'17'!G81+'18'!G81+'19'!G81+'20'!G81+'21'!G81+'22'!G81+'23'!G81+'24'!G81+'25'!G81+'26'!G81+'27'!G81+'28'!G81+'29'!G81+'30'!G81+'31'!G81+'32'!G81+'33'!G81+'34'!G81+'35'!G81+'36'!G81+'37'!G81+'38'!G81+'39'!G81+'40'!G81+'41'!G81+'42'!G81+'43'!G81+'44'!G81+'45'!G81+'46'!G81+'47'!G81+'48'!G81+'49'!G81+'50'!G81</f>
        <v>0</v>
      </c>
      <c r="H133" s="480">
        <f>'1'!H81+'2'!H81+'3'!H81+'4'!H81+'5'!H81+'6'!H81+'7'!H81+'8'!H81+'9'!H81+'10'!H81+'11'!H81+'12'!H81+'13'!H81+'14'!H81+'15'!H81+'16'!H81+'17'!H81+'18'!H81+'19'!H81+'20'!H81+'21'!H81+'22'!H81+'23'!H81+'24'!H81+'25'!H81+'26'!H81+'27'!H81+'28'!H81+'29'!H81+'30'!H81+'31'!H81+'32'!H81+'33'!H81+'34'!H81+'35'!H81+'36'!H81+'37'!H81+'38'!H81+'39'!H81+'40'!H81+'41'!H81+'42'!H81+'43'!H81+'44'!H81+'45'!H81+'46'!H81+'47'!H81+'48'!H81+'49'!H81+'50'!H81</f>
        <v>0</v>
      </c>
      <c r="I133" s="480">
        <f>'1'!I81+'2'!I81+'3'!I81+'4'!I81+'5'!I81+'6'!I81+'7'!I81+'8'!I81+'9'!I81+'10'!I81+'11'!I81+'12'!I81+'13'!I81+'14'!I81+'15'!I81+'16'!I81+'17'!I81+'18'!I81+'19'!I81+'20'!I81+'21'!I81+'22'!I81+'23'!I81+'24'!I81+'25'!I81+'26'!I81+'27'!I81+'28'!I81+'29'!I81+'30'!I81+'31'!I81+'32'!I81+'33'!I81+'34'!I81+'35'!I81+'36'!I81+'37'!I81+'38'!I81+'39'!I81+'40'!I81+'41'!I81+'42'!I81+'43'!I81+'44'!I81+'45'!I81+'46'!I81+'47'!I81+'48'!I81+'49'!I81+'50'!I81</f>
        <v>0</v>
      </c>
      <c r="J133" s="644"/>
      <c r="K133" s="33"/>
    </row>
    <row r="134" spans="2:11">
      <c r="B134" s="29"/>
      <c r="C134" s="58"/>
      <c r="D134" s="59" t="s">
        <v>94</v>
      </c>
      <c r="E134" s="61"/>
      <c r="F134" s="480">
        <f>'begr(bk)'!H66</f>
        <v>0</v>
      </c>
      <c r="G134" s="480">
        <f>'begr(bk)'!I66</f>
        <v>0</v>
      </c>
      <c r="H134" s="480">
        <f>'begr(bk)'!J66</f>
        <v>0</v>
      </c>
      <c r="I134" s="480">
        <f>'begr(bk)'!K66</f>
        <v>0</v>
      </c>
      <c r="J134" s="644"/>
      <c r="K134" s="33"/>
    </row>
    <row r="135" spans="2:11">
      <c r="B135" s="29"/>
      <c r="C135" s="58"/>
      <c r="D135" s="277" t="s">
        <v>55</v>
      </c>
      <c r="E135" s="61"/>
      <c r="F135" s="429">
        <f>SUM(F133:F134)</f>
        <v>0</v>
      </c>
      <c r="G135" s="429">
        <f>SUM(G133:G134)</f>
        <v>0</v>
      </c>
      <c r="H135" s="429">
        <f>SUM(H133:H134)</f>
        <v>0</v>
      </c>
      <c r="I135" s="429">
        <f>SUM(I133:I134)</f>
        <v>0</v>
      </c>
      <c r="J135" s="644"/>
      <c r="K135" s="33"/>
    </row>
    <row r="136" spans="2:11">
      <c r="B136" s="29"/>
      <c r="C136" s="58"/>
      <c r="D136" s="665" t="s">
        <v>49</v>
      </c>
      <c r="E136" s="61"/>
      <c r="F136" s="667" t="e">
        <f>F135/(F$17+F$20+F$26)</f>
        <v>#DIV/0!</v>
      </c>
      <c r="G136" s="667" t="e">
        <f>G135/(G$17+G$20+G$26)</f>
        <v>#DIV/0!</v>
      </c>
      <c r="H136" s="667" t="e">
        <f>H135/(H$17+H$20+H$26)</f>
        <v>#DIV/0!</v>
      </c>
      <c r="I136" s="667" t="e">
        <f>I135/(I$17+I$20+I$26)</f>
        <v>#DIV/0!</v>
      </c>
      <c r="J136" s="644"/>
      <c r="K136" s="33"/>
    </row>
    <row r="137" spans="2:11">
      <c r="B137" s="29"/>
      <c r="C137" s="58"/>
      <c r="D137" s="669"/>
      <c r="E137" s="61"/>
      <c r="F137" s="645"/>
      <c r="G137" s="645"/>
      <c r="H137" s="645"/>
      <c r="I137" s="290"/>
      <c r="J137" s="644"/>
      <c r="K137" s="33"/>
    </row>
    <row r="138" spans="2:11">
      <c r="B138" s="29"/>
      <c r="C138" s="58"/>
      <c r="D138" s="500" t="s">
        <v>43</v>
      </c>
      <c r="E138" s="61"/>
      <c r="F138" s="645"/>
      <c r="G138" s="645"/>
      <c r="H138" s="645"/>
      <c r="I138" s="290"/>
      <c r="J138" s="644"/>
      <c r="K138" s="33"/>
    </row>
    <row r="139" spans="2:11">
      <c r="B139" s="29"/>
      <c r="C139" s="58"/>
      <c r="D139" s="59" t="s">
        <v>93</v>
      </c>
      <c r="E139" s="61"/>
      <c r="F139" s="480">
        <f>'1'!F82+'2'!F82+'3'!F82+'4'!F82+'5'!F82+'6'!F82+'7'!F82+'8'!F82+'9'!F82+'10'!F82+'11'!F82+'12'!F82+'13'!F82+'14'!F82+'15'!F82+'16'!F82+'17'!F82+'18'!F82+'19'!F82+'20'!F82+'21'!F82+'22'!F82+'23'!F82+'24'!F82+'25'!F82+'26'!F82+'27'!F82+'28'!F82+'29'!F82+'30'!F82+'31'!F82+'32'!F82+'33'!F82+'34'!F82+'35'!F82+'36'!F82+'37'!F82+'38'!F82+'39'!F82+'40'!F82+'41'!F82+'42'!F82+'43'!F82+'44'!F82+'45'!F82+'46'!F82+'47'!F82+'48'!F82+'49'!F82+'50'!F82</f>
        <v>0</v>
      </c>
      <c r="G139" s="480">
        <f>'1'!G82+'2'!G82+'3'!G82+'4'!G82+'5'!G82+'6'!G82+'7'!G82+'8'!G82+'9'!G82+'10'!G82+'11'!G82+'12'!G82+'13'!G82+'14'!G82+'15'!G82+'16'!G82+'17'!G82+'18'!G82+'19'!G82+'20'!G82+'21'!G82+'22'!G82+'23'!G82+'24'!G82+'25'!G82+'26'!G82+'27'!G82+'28'!G82+'29'!G82+'30'!G82+'31'!G82+'32'!G82+'33'!G82+'34'!G82+'35'!G82+'36'!G82+'37'!G82+'38'!G82+'39'!G82+'40'!G82+'41'!G82+'42'!G82+'43'!G82+'44'!G82+'45'!G82+'46'!G82+'47'!G82+'48'!G82+'49'!G82+'50'!G82</f>
        <v>0</v>
      </c>
      <c r="H139" s="480">
        <f>'1'!H82+'2'!H82+'3'!H82+'4'!H82+'5'!H82+'6'!H82+'7'!H82+'8'!H82+'9'!H82+'10'!H82+'11'!H82+'12'!H82+'13'!H82+'14'!H82+'15'!H82+'16'!H82+'17'!H82+'18'!H82+'19'!H82+'20'!H82+'21'!H82+'22'!H82+'23'!H82+'24'!H82+'25'!H82+'26'!H82+'27'!H82+'28'!H82+'29'!H82+'30'!H82+'31'!H82+'32'!H82+'33'!H82+'34'!H82+'35'!H82+'36'!H82+'37'!H82+'38'!H82+'39'!H82+'40'!H82+'41'!H82+'42'!H82+'43'!H82+'44'!H82+'45'!H82+'46'!H82+'47'!H82+'48'!H82+'49'!H82+'50'!H82</f>
        <v>0</v>
      </c>
      <c r="I139" s="480">
        <f>'1'!I82+'2'!I82+'3'!I82+'4'!I82+'5'!I82+'6'!I82+'7'!I82+'8'!I82+'9'!I82+'10'!I82+'11'!I82+'12'!I82+'13'!I82+'14'!I82+'15'!I82+'16'!I82+'17'!I82+'18'!I82+'19'!I82+'20'!I82+'21'!I82+'22'!I82+'23'!I82+'24'!I82+'25'!I82+'26'!I82+'27'!I82+'28'!I82+'29'!I82+'30'!I82+'31'!I82+'32'!I82+'33'!I82+'34'!I82+'35'!I82+'36'!I82+'37'!I82+'38'!I82+'39'!I82+'40'!I82+'41'!I82+'42'!I82+'43'!I82+'44'!I82+'45'!I82+'46'!I82+'47'!I82+'48'!I82+'49'!I82+'50'!I82</f>
        <v>0</v>
      </c>
      <c r="J139" s="644"/>
      <c r="K139" s="33"/>
    </row>
    <row r="140" spans="2:11">
      <c r="B140" s="29"/>
      <c r="C140" s="58"/>
      <c r="D140" s="59" t="s">
        <v>94</v>
      </c>
      <c r="E140" s="61"/>
      <c r="F140" s="677">
        <v>0</v>
      </c>
      <c r="G140" s="677">
        <f t="shared" ref="G140:I141" si="0">F140</f>
        <v>0</v>
      </c>
      <c r="H140" s="677">
        <f t="shared" si="0"/>
        <v>0</v>
      </c>
      <c r="I140" s="677">
        <f t="shared" si="0"/>
        <v>0</v>
      </c>
      <c r="J140" s="644"/>
      <c r="K140" s="33"/>
    </row>
    <row r="141" spans="2:11">
      <c r="B141" s="29"/>
      <c r="C141" s="58"/>
      <c r="D141" s="59" t="s">
        <v>95</v>
      </c>
      <c r="E141" s="61"/>
      <c r="F141" s="677">
        <v>0</v>
      </c>
      <c r="G141" s="677">
        <f t="shared" si="0"/>
        <v>0</v>
      </c>
      <c r="H141" s="677">
        <f t="shared" si="0"/>
        <v>0</v>
      </c>
      <c r="I141" s="677">
        <f t="shared" si="0"/>
        <v>0</v>
      </c>
      <c r="J141" s="644"/>
      <c r="K141" s="33"/>
    </row>
    <row r="142" spans="2:11">
      <c r="B142" s="29"/>
      <c r="C142" s="58"/>
      <c r="D142" s="277" t="s">
        <v>55</v>
      </c>
      <c r="E142" s="61"/>
      <c r="F142" s="429">
        <f>SUM(F139:F141)</f>
        <v>0</v>
      </c>
      <c r="G142" s="429">
        <f>SUM(G139:G141)</f>
        <v>0</v>
      </c>
      <c r="H142" s="429">
        <f>SUM(H139:H141)</f>
        <v>0</v>
      </c>
      <c r="I142" s="429">
        <f>SUM(I139:I141)</f>
        <v>0</v>
      </c>
      <c r="J142" s="644"/>
      <c r="K142" s="33"/>
    </row>
    <row r="143" spans="2:11">
      <c r="B143" s="29"/>
      <c r="C143" s="58"/>
      <c r="D143" s="665" t="s">
        <v>49</v>
      </c>
      <c r="E143" s="61"/>
      <c r="F143" s="667" t="e">
        <f>F142/(F$17+F$20+F$26)</f>
        <v>#DIV/0!</v>
      </c>
      <c r="G143" s="667" t="e">
        <f>G142/(G$17+G$20+G$26)</f>
        <v>#DIV/0!</v>
      </c>
      <c r="H143" s="667" t="e">
        <f>H142/(H$17+H$20+H$26)</f>
        <v>#DIV/0!</v>
      </c>
      <c r="I143" s="667" t="e">
        <f>I142/(I$17+I$20+I$26)</f>
        <v>#DIV/0!</v>
      </c>
      <c r="J143" s="644"/>
      <c r="K143" s="33"/>
    </row>
    <row r="144" spans="2:11">
      <c r="B144" s="29"/>
      <c r="C144" s="58"/>
      <c r="D144" s="59"/>
      <c r="E144" s="61"/>
      <c r="F144" s="645"/>
      <c r="G144" s="645"/>
      <c r="H144" s="645"/>
      <c r="I144" s="290"/>
      <c r="J144" s="644"/>
      <c r="K144" s="33"/>
    </row>
    <row r="145" spans="2:11">
      <c r="B145" s="29"/>
      <c r="C145" s="58"/>
      <c r="D145" s="500" t="s">
        <v>44</v>
      </c>
      <c r="E145" s="61"/>
      <c r="F145" s="645"/>
      <c r="G145" s="645"/>
      <c r="H145" s="645"/>
      <c r="I145" s="290"/>
      <c r="J145" s="644"/>
      <c r="K145" s="33"/>
    </row>
    <row r="146" spans="2:11">
      <c r="B146" s="29"/>
      <c r="C146" s="58"/>
      <c r="D146" s="59" t="s">
        <v>93</v>
      </c>
      <c r="E146" s="61"/>
      <c r="F146" s="480">
        <f>'1'!F83+'2'!F83+'3'!F83+'4'!F83+'5'!F83+'6'!F83+'7'!F83+'8'!F83+'9'!F83+'10'!F83+'11'!F83+'12'!F83+'13'!F83+'14'!F83+'15'!F83+'16'!F83+'17'!F83+'18'!F83+'19'!F83+'20'!F83+'21'!F83+'22'!F83+'23'!F83+'24'!F83+'25'!F83+'26'!F83+'27'!F83+'28'!F83+'29'!F83+'30'!F83+'31'!F83+'32'!F83+'33'!F83+'34'!F83+'35'!F83+'36'!F83+'37'!F83+'38'!F83+'39'!F83+'40'!F83+'41'!F83+'42'!F83+'43'!F83+'44'!F83+'45'!F83+'46'!F83+'47'!F83+'48'!F83+'49'!F83+'50'!F83</f>
        <v>0</v>
      </c>
      <c r="G146" s="480">
        <f>'1'!G83+'2'!G83+'3'!G83+'4'!G83+'5'!G83+'6'!G83+'7'!G83+'8'!G83+'9'!G83+'10'!G83+'11'!G83+'12'!G83+'13'!G83+'14'!G83+'15'!G83+'16'!G83+'17'!G83+'18'!G83+'19'!G83+'20'!G83+'21'!G83+'22'!G83+'23'!G83+'24'!G83+'25'!G83+'26'!G83+'27'!G83+'28'!G83+'29'!G83+'30'!G83+'31'!G83+'32'!G83+'33'!G83+'34'!G83+'35'!G83+'36'!G83+'37'!G83+'38'!G83+'39'!G83+'40'!G83+'41'!G83+'42'!G83+'43'!G83+'44'!G83+'45'!G83+'46'!G83+'47'!G83+'48'!G83+'49'!G83+'50'!G83</f>
        <v>0</v>
      </c>
      <c r="H146" s="480">
        <f>'1'!H83+'2'!H83+'3'!H83+'4'!H83+'5'!H83+'6'!H83+'7'!H83+'8'!H83+'9'!H83+'10'!H83+'11'!H83+'12'!H83+'13'!H83+'14'!H83+'15'!H83+'16'!H83+'17'!H83+'18'!H83+'19'!H83+'20'!H83+'21'!H83+'22'!H83+'23'!H83+'24'!H83+'25'!H83+'26'!H83+'27'!H83+'28'!H83+'29'!H83+'30'!H83+'31'!H83+'32'!H83+'33'!H83+'34'!H83+'35'!H83+'36'!H83+'37'!H83+'38'!H83+'39'!H83+'40'!H83+'41'!H83+'42'!H83+'43'!H83+'44'!H83+'45'!H83+'46'!H83+'47'!H83+'48'!H83+'49'!H83+'50'!H83</f>
        <v>0</v>
      </c>
      <c r="I146" s="480">
        <f>'1'!I83+'2'!I83+'3'!I83+'4'!I83+'5'!I83+'6'!I83+'7'!I83+'8'!I83+'9'!I83+'10'!I83+'11'!I83+'12'!I83+'13'!I83+'14'!I83+'15'!I83+'16'!I83+'17'!I83+'18'!I83+'19'!I83+'20'!I83+'21'!I83+'22'!I83+'23'!I83+'24'!I83+'25'!I83+'26'!I83+'27'!I83+'28'!I83+'29'!I83+'30'!I83+'31'!I83+'32'!I83+'33'!I83+'34'!I83+'35'!I83+'36'!I83+'37'!I83+'38'!I83+'39'!I83+'40'!I83+'41'!I83+'42'!I83+'43'!I83+'44'!I83+'45'!I83+'46'!I83+'47'!I83+'48'!I83+'49'!I83+'50'!I83</f>
        <v>0</v>
      </c>
      <c r="J146" s="644"/>
      <c r="K146" s="33"/>
    </row>
    <row r="147" spans="2:11">
      <c r="B147" s="29"/>
      <c r="C147" s="58"/>
      <c r="D147" s="59" t="s">
        <v>94</v>
      </c>
      <c r="E147" s="61"/>
      <c r="F147" s="677">
        <v>0</v>
      </c>
      <c r="G147" s="677">
        <f>+F147</f>
        <v>0</v>
      </c>
      <c r="H147" s="677">
        <f>+G147</f>
        <v>0</v>
      </c>
      <c r="I147" s="677">
        <f>+H147</f>
        <v>0</v>
      </c>
      <c r="J147" s="644"/>
      <c r="K147" s="33"/>
    </row>
    <row r="148" spans="2:11">
      <c r="B148" s="29"/>
      <c r="C148" s="58"/>
      <c r="D148" s="59" t="s">
        <v>96</v>
      </c>
      <c r="E148" s="61"/>
      <c r="F148" s="677">
        <v>0</v>
      </c>
      <c r="G148" s="677">
        <f>F148</f>
        <v>0</v>
      </c>
      <c r="H148" s="677">
        <f>G148</f>
        <v>0</v>
      </c>
      <c r="I148" s="677">
        <f>H148</f>
        <v>0</v>
      </c>
      <c r="J148" s="644"/>
      <c r="K148" s="33"/>
    </row>
    <row r="149" spans="2:11">
      <c r="B149" s="29"/>
      <c r="C149" s="58"/>
      <c r="D149" s="277" t="s">
        <v>55</v>
      </c>
      <c r="E149" s="61"/>
      <c r="F149" s="429">
        <f>SUM(F146:F148)</f>
        <v>0</v>
      </c>
      <c r="G149" s="429">
        <f>SUM(G146:G148)</f>
        <v>0</v>
      </c>
      <c r="H149" s="429">
        <f>SUM(H146:H148)</f>
        <v>0</v>
      </c>
      <c r="I149" s="429">
        <f>SUM(I146:I148)</f>
        <v>0</v>
      </c>
      <c r="J149" s="644"/>
      <c r="K149" s="33"/>
    </row>
    <row r="150" spans="2:11">
      <c r="B150" s="29"/>
      <c r="C150" s="58"/>
      <c r="D150" s="665" t="s">
        <v>49</v>
      </c>
      <c r="E150" s="61"/>
      <c r="F150" s="667" t="e">
        <f>F149/(F$17+F$20+F$26)</f>
        <v>#DIV/0!</v>
      </c>
      <c r="G150" s="667" t="e">
        <f>G149/(G$17+G$20+G$26)</f>
        <v>#DIV/0!</v>
      </c>
      <c r="H150" s="667" t="e">
        <f>H149/(H$17+H$20+H$26)</f>
        <v>#DIV/0!</v>
      </c>
      <c r="I150" s="667" t="e">
        <f>I149/(I$17+I$20+I$26)</f>
        <v>#DIV/0!</v>
      </c>
      <c r="J150" s="644"/>
      <c r="K150" s="33"/>
    </row>
    <row r="151" spans="2:11">
      <c r="B151" s="29"/>
      <c r="C151" s="58"/>
      <c r="D151" s="59"/>
      <c r="E151" s="61"/>
      <c r="F151" s="645"/>
      <c r="G151" s="645"/>
      <c r="H151" s="645"/>
      <c r="I151" s="290"/>
      <c r="J151" s="644"/>
      <c r="K151" s="33"/>
    </row>
    <row r="152" spans="2:11">
      <c r="B152" s="29"/>
      <c r="C152" s="58"/>
      <c r="D152" s="500" t="s">
        <v>45</v>
      </c>
      <c r="E152" s="61"/>
      <c r="F152" s="645"/>
      <c r="G152" s="645"/>
      <c r="H152" s="645"/>
      <c r="I152" s="290"/>
      <c r="J152" s="644"/>
      <c r="K152" s="33"/>
    </row>
    <row r="153" spans="2:11">
      <c r="B153" s="29"/>
      <c r="C153" s="58"/>
      <c r="D153" s="59" t="s">
        <v>93</v>
      </c>
      <c r="E153" s="61"/>
      <c r="F153" s="480">
        <f>'1'!F84+'2'!F84+'3'!F84+'4'!F84+'5'!F84+'6'!F84+'7'!F84+'8'!F84+'9'!F84+'10'!F84+'11'!F84+'12'!F84+'13'!F84+'14'!F84+'15'!F84+'16'!F84+'17'!F84+'18'!F84+'19'!F84+'20'!F84+'21'!F84+'22'!F84+'23'!F84+'24'!F84+'25'!F84+'26'!F84+'27'!F84+'28'!F84+'29'!F84+'30'!F84+'31'!F84+'32'!F84+'33'!F84+'34'!F84+'35'!F84+'36'!F84+'37'!F84+'38'!F84+'39'!F84+'40'!F84+'41'!F84+'42'!F84+'43'!F84+'44'!F84+'45'!F84+'46'!F84+'47'!F84+'48'!F84+'49'!F84+'50'!F84</f>
        <v>0</v>
      </c>
      <c r="G153" s="480">
        <f>'1'!G84+'2'!G84+'3'!G84+'4'!G84+'5'!G84+'6'!G84+'7'!G84+'8'!G84+'9'!G84+'10'!G84+'11'!G84+'12'!G84+'13'!G84+'14'!G84+'15'!G84+'16'!G84+'17'!G84+'18'!G84+'19'!G84+'20'!G84+'21'!G84+'22'!G84+'23'!G84+'24'!G84+'25'!G84+'26'!G84+'27'!G84+'28'!G84+'29'!G84+'30'!G84+'31'!G84+'32'!G84+'33'!G84+'34'!G84+'35'!G84+'36'!G84+'37'!G84+'38'!G84+'39'!G84+'40'!G84+'41'!G84+'42'!G84+'43'!G84+'44'!G84+'45'!G84+'46'!G84+'47'!G84+'48'!G84+'49'!G84+'50'!G84</f>
        <v>0</v>
      </c>
      <c r="H153" s="480">
        <f>'1'!H84+'2'!H84+'3'!H84+'4'!H84+'5'!H84+'6'!H84+'7'!H84+'8'!H84+'9'!H84+'10'!H84+'11'!H84+'12'!H84+'13'!H84+'14'!H84+'15'!H84+'16'!H84+'17'!H84+'18'!H84+'19'!H84+'20'!H84+'21'!H84+'22'!H84+'23'!H84+'24'!H84+'25'!H84+'26'!H84+'27'!H84+'28'!H84+'29'!H84+'30'!H84+'31'!H84+'32'!H84+'33'!H84+'34'!H84+'35'!H84+'36'!H84+'37'!H84+'38'!H84+'39'!H84+'40'!H84+'41'!H84+'42'!H84+'43'!H84+'44'!H84+'45'!H84+'46'!H84+'47'!H84+'48'!H84+'49'!H84+'50'!H84</f>
        <v>0</v>
      </c>
      <c r="I153" s="480">
        <f>'1'!I84+'2'!I84+'3'!I84+'4'!I84+'5'!I84+'6'!I84+'7'!I84+'8'!I84+'9'!I84+'10'!I84+'11'!I84+'12'!I84+'13'!I84+'14'!I84+'15'!I84+'16'!I84+'17'!I84+'18'!I84+'19'!I84+'20'!I84+'21'!I84+'22'!I84+'23'!I84+'24'!I84+'25'!I84+'26'!I84+'27'!I84+'28'!I84+'29'!I84+'30'!I84+'31'!I84+'32'!I84+'33'!I84+'34'!I84+'35'!I84+'36'!I84+'37'!I84+'38'!I84+'39'!I84+'40'!I84+'41'!I84+'42'!I84+'43'!I84+'44'!I84+'45'!I84+'46'!I84+'47'!I84+'48'!I84+'49'!I84+'50'!I84</f>
        <v>0</v>
      </c>
      <c r="J153" s="644"/>
      <c r="K153" s="33"/>
    </row>
    <row r="154" spans="2:11">
      <c r="B154" s="29"/>
      <c r="C154" s="58"/>
      <c r="D154" s="59" t="s">
        <v>94</v>
      </c>
      <c r="E154" s="61"/>
      <c r="F154" s="677">
        <v>0</v>
      </c>
      <c r="G154" s="677">
        <f>F154</f>
        <v>0</v>
      </c>
      <c r="H154" s="677">
        <f>G154</f>
        <v>0</v>
      </c>
      <c r="I154" s="677">
        <f>H154</f>
        <v>0</v>
      </c>
      <c r="J154" s="644"/>
      <c r="K154" s="33"/>
    </row>
    <row r="155" spans="2:11">
      <c r="B155" s="29"/>
      <c r="C155" s="58"/>
      <c r="D155" s="277" t="s">
        <v>55</v>
      </c>
      <c r="E155" s="61"/>
      <c r="F155" s="429">
        <f>SUM(F153:F154)</f>
        <v>0</v>
      </c>
      <c r="G155" s="429">
        <f>SUM(G153:G154)</f>
        <v>0</v>
      </c>
      <c r="H155" s="429">
        <f>SUM(H153:H154)</f>
        <v>0</v>
      </c>
      <c r="I155" s="429">
        <f>SUM(I153:I154)</f>
        <v>0</v>
      </c>
      <c r="J155" s="644"/>
      <c r="K155" s="33"/>
    </row>
    <row r="156" spans="2:11">
      <c r="B156" s="29"/>
      <c r="C156" s="58"/>
      <c r="D156" s="665" t="s">
        <v>49</v>
      </c>
      <c r="E156" s="61"/>
      <c r="F156" s="667" t="e">
        <f>F155/(F$17+F$20+F$26)</f>
        <v>#DIV/0!</v>
      </c>
      <c r="G156" s="667" t="e">
        <f>G155/(G$17+G$20+G$26)</f>
        <v>#DIV/0!</v>
      </c>
      <c r="H156" s="667" t="e">
        <f>H155/(H$17+H$20+H$26)</f>
        <v>#DIV/0!</v>
      </c>
      <c r="I156" s="667" t="e">
        <f>I155/(I$17+I$20+I$26)</f>
        <v>#DIV/0!</v>
      </c>
      <c r="J156" s="644"/>
      <c r="K156" s="33"/>
    </row>
    <row r="157" spans="2:11">
      <c r="B157" s="29"/>
      <c r="C157" s="58"/>
      <c r="D157" s="59"/>
      <c r="E157" s="61"/>
      <c r="F157" s="645"/>
      <c r="G157" s="645"/>
      <c r="H157" s="645"/>
      <c r="I157" s="290"/>
      <c r="J157" s="644"/>
      <c r="K157" s="33"/>
    </row>
    <row r="158" spans="2:11">
      <c r="B158" s="29"/>
      <c r="C158" s="58"/>
      <c r="D158" s="500" t="s">
        <v>132</v>
      </c>
      <c r="E158" s="61"/>
      <c r="F158" s="645"/>
      <c r="G158" s="645"/>
      <c r="H158" s="645"/>
      <c r="I158" s="290"/>
      <c r="J158" s="644"/>
      <c r="K158" s="33"/>
    </row>
    <row r="159" spans="2:11">
      <c r="B159" s="29"/>
      <c r="C159" s="58"/>
      <c r="D159" s="59" t="s">
        <v>93</v>
      </c>
      <c r="E159" s="61"/>
      <c r="F159" s="480">
        <f>'1'!F85+'2'!F85+'3'!F85+'4'!F85+'5'!F85+'6'!F85+'7'!F85+'8'!F85+'9'!F85+'10'!F85+'11'!F85+'12'!F85+'13'!F85+'14'!F85+'15'!F85+'16'!F85+'17'!F85+'18'!F85+'19'!F85+'20'!F85+'21'!F85+'22'!F85+'23'!F85+'24'!F85+'25'!F85+'26'!F85+'27'!F85+'28'!F85+'29'!F85+'30'!F85+'31'!F85+'32'!F85+'33'!F85+'34'!F85+'35'!F85+'36'!F85+'37'!F85+'38'!F85+'39'!F85+'40'!F85+'41'!F85+'42'!F85+'43'!F85+'44'!F85+'45'!F85+'46'!F85+'47'!F85+'48'!F85+'49'!F85+'50'!F85</f>
        <v>0</v>
      </c>
      <c r="G159" s="480">
        <f>'1'!G85+'2'!G85+'3'!G85+'4'!G85+'5'!G85+'6'!G85+'7'!G85+'8'!G85+'9'!G85+'10'!G85+'11'!G85+'12'!G85+'13'!G85+'14'!G85+'15'!G85+'16'!G85+'17'!G85+'18'!G85+'19'!G85+'20'!G85+'21'!G85+'22'!G85+'23'!G85+'24'!G85+'25'!G85+'26'!G85+'27'!G85+'28'!G85+'29'!G85+'30'!G85+'31'!G85+'32'!G85+'33'!G85+'34'!G85+'35'!G85+'36'!G85+'37'!G85+'38'!G85+'39'!G85+'40'!G85+'41'!G85+'42'!G85+'43'!G85+'44'!G85+'45'!G85+'46'!G85+'47'!G85+'48'!G85+'49'!G85+'50'!G85</f>
        <v>0</v>
      </c>
      <c r="H159" s="480">
        <f>'1'!H85+'2'!H85+'3'!H85+'4'!H85+'5'!H85+'6'!H85+'7'!H85+'8'!H85+'9'!H85+'10'!H85+'11'!H85+'12'!H85+'13'!H85+'14'!H85+'15'!H85+'16'!H85+'17'!H85+'18'!H85+'19'!H85+'20'!H85+'21'!H85+'22'!H85+'23'!H85+'24'!H85+'25'!H85+'26'!H85+'27'!H85+'28'!H85+'29'!H85+'30'!H85+'31'!H85+'32'!H85+'33'!H85+'34'!H85+'35'!H85+'36'!H85+'37'!H85+'38'!H85+'39'!H85+'40'!H85+'41'!H85+'42'!H85+'43'!H85+'44'!H85+'45'!H85+'46'!H85+'47'!H85+'48'!H85+'49'!H85+'50'!H85</f>
        <v>0</v>
      </c>
      <c r="I159" s="480">
        <f>'1'!I85+'2'!I85+'3'!I85+'4'!I85+'5'!I85+'6'!I85+'7'!I85+'8'!I85+'9'!I85+'10'!I85+'11'!I85+'12'!I85+'13'!I85+'14'!I85+'15'!I85+'16'!I85+'17'!I85+'18'!I85+'19'!I85+'20'!I85+'21'!I85+'22'!I85+'23'!I85+'24'!I85+'25'!I85+'26'!I85+'27'!I85+'28'!I85+'29'!I85+'30'!I85+'31'!I85+'32'!I85+'33'!I85+'34'!I85+'35'!I85+'36'!I85+'37'!I85+'38'!I85+'39'!I85+'40'!I85+'41'!I85+'42'!I85+'43'!I85+'44'!I85+'45'!I85+'46'!I85+'47'!I85+'48'!I85+'49'!I85+'50'!I85</f>
        <v>0</v>
      </c>
      <c r="J159" s="644"/>
      <c r="K159" s="33"/>
    </row>
    <row r="160" spans="2:11">
      <c r="B160" s="29"/>
      <c r="C160" s="58"/>
      <c r="D160" s="59" t="s">
        <v>94</v>
      </c>
      <c r="E160" s="61"/>
      <c r="F160" s="677">
        <v>0</v>
      </c>
      <c r="G160" s="677">
        <f>F160</f>
        <v>0</v>
      </c>
      <c r="H160" s="677">
        <f>G160</f>
        <v>0</v>
      </c>
      <c r="I160" s="677">
        <f>H160</f>
        <v>0</v>
      </c>
      <c r="J160" s="644"/>
      <c r="K160" s="33"/>
    </row>
    <row r="161" spans="2:11">
      <c r="B161" s="29"/>
      <c r="C161" s="58"/>
      <c r="D161" s="277" t="s">
        <v>55</v>
      </c>
      <c r="E161" s="61"/>
      <c r="F161" s="429">
        <f>SUM(F159:F160)</f>
        <v>0</v>
      </c>
      <c r="G161" s="429">
        <f>SUM(G159:G160)</f>
        <v>0</v>
      </c>
      <c r="H161" s="429">
        <f>SUM(H159:H160)</f>
        <v>0</v>
      </c>
      <c r="I161" s="429">
        <f>SUM(I159:I160)</f>
        <v>0</v>
      </c>
      <c r="J161" s="644"/>
      <c r="K161" s="33"/>
    </row>
    <row r="162" spans="2:11">
      <c r="B162" s="29"/>
      <c r="C162" s="58"/>
      <c r="D162" s="665" t="s">
        <v>49</v>
      </c>
      <c r="E162" s="61"/>
      <c r="F162" s="667" t="e">
        <f>F161/(F$17+F$20+F$26)</f>
        <v>#DIV/0!</v>
      </c>
      <c r="G162" s="667" t="e">
        <f>G161/(G$17+G$20+G$26)</f>
        <v>#DIV/0!</v>
      </c>
      <c r="H162" s="667" t="e">
        <f>H161/(H$17+H$20+H$26)</f>
        <v>#DIV/0!</v>
      </c>
      <c r="I162" s="667" t="e">
        <f>I161/(I$17+I$20+I$26)</f>
        <v>#DIV/0!</v>
      </c>
      <c r="J162" s="644"/>
      <c r="K162" s="33"/>
    </row>
    <row r="163" spans="2:11">
      <c r="B163" s="29"/>
      <c r="C163" s="58"/>
      <c r="D163" s="59"/>
      <c r="E163" s="61"/>
      <c r="F163" s="645"/>
      <c r="G163" s="645"/>
      <c r="H163" s="645"/>
      <c r="I163" s="290"/>
      <c r="J163" s="644"/>
      <c r="K163" s="33"/>
    </row>
    <row r="164" spans="2:11">
      <c r="B164" s="29"/>
      <c r="C164" s="58"/>
      <c r="D164" s="500" t="s">
        <v>46</v>
      </c>
      <c r="E164" s="61"/>
      <c r="F164" s="645"/>
      <c r="G164" s="645"/>
      <c r="H164" s="645"/>
      <c r="I164" s="290"/>
      <c r="J164" s="644"/>
      <c r="K164" s="33"/>
    </row>
    <row r="165" spans="2:11">
      <c r="B165" s="29"/>
      <c r="C165" s="58"/>
      <c r="D165" s="59" t="s">
        <v>93</v>
      </c>
      <c r="E165" s="61"/>
      <c r="F165" s="480">
        <f>'1'!F86+'2'!F86+'3'!F86+'4'!F86+'5'!F86+'6'!F86+'7'!F86+'8'!F86+'9'!F86+'10'!F86+'11'!F86+'12'!F86+'13'!F86+'14'!F86+'15'!F86+'16'!F86+'17'!F86+'18'!F86+'19'!F86+'20'!F86+'21'!F86+'22'!F86+'23'!F86+'24'!F86+'25'!F86+'26'!F86+'27'!F86+'28'!F86+'29'!F86+'30'!F86+'31'!F86+'32'!F86+'33'!F86+'34'!F86+'35'!F86+'36'!F86+'37'!F86+'38'!F86+'39'!F86+'40'!F86+'41'!F86+'42'!F86+'43'!F86+'44'!F86+'45'!F86+'46'!F86+'47'!F86+'48'!F86+'49'!F86+'50'!F86</f>
        <v>0</v>
      </c>
      <c r="G165" s="480">
        <f>'1'!G86+'2'!G86+'3'!G86+'4'!G86+'5'!G86+'6'!G86+'7'!G86+'8'!G86+'9'!G86+'10'!G86+'11'!G86+'12'!G86+'13'!G86+'14'!G86+'15'!G86+'16'!G86+'17'!G86+'18'!G86+'19'!G86+'20'!G86+'21'!G86+'22'!G86+'23'!G86+'24'!G86+'25'!G86+'26'!G86+'27'!G86+'28'!G86+'29'!G86+'30'!G86+'31'!G86+'32'!G86+'33'!G86+'34'!G86+'35'!G86+'36'!G86+'37'!G86+'38'!G86+'39'!G86+'40'!G86+'41'!G86+'42'!G86+'43'!G86+'44'!G86+'45'!G86+'46'!G86+'47'!G86+'48'!G86+'49'!G86+'50'!G86</f>
        <v>0</v>
      </c>
      <c r="H165" s="480">
        <f>'1'!H86+'2'!H86+'3'!H86+'4'!H86+'5'!H86+'6'!H86+'7'!H86+'8'!H86+'9'!H86+'10'!H86+'11'!H86+'12'!H86+'13'!H86+'14'!H86+'15'!H86+'16'!H86+'17'!H86+'18'!H86+'19'!H86+'20'!H86+'21'!H86+'22'!H86+'23'!H86+'24'!H86+'25'!H86+'26'!H86+'27'!H86+'28'!H86+'29'!H86+'30'!H86+'31'!H86+'32'!H86+'33'!H86+'34'!H86+'35'!H86+'36'!H86+'37'!H86+'38'!H86+'39'!H86+'40'!H86+'41'!H86+'42'!H86+'43'!H86+'44'!H86+'45'!H86+'46'!H86+'47'!H86+'48'!H86+'49'!H86+'50'!H86</f>
        <v>0</v>
      </c>
      <c r="I165" s="480">
        <f>'1'!I86+'2'!I86+'3'!I86+'4'!I86+'5'!I86+'6'!I86+'7'!I86+'8'!I86+'9'!I86+'10'!I86+'11'!I86+'12'!I86+'13'!I86+'14'!I86+'15'!I86+'16'!I86+'17'!I86+'18'!I86+'19'!I86+'20'!I86+'21'!I86+'22'!I86+'23'!I86+'24'!I86+'25'!I86+'26'!I86+'27'!I86+'28'!I86+'29'!I86+'30'!I86+'31'!I86+'32'!I86+'33'!I86+'34'!I86+'35'!I86+'36'!I86+'37'!I86+'38'!I86+'39'!I86+'40'!I86+'41'!I86+'42'!I86+'43'!I86+'44'!I86+'45'!I86+'46'!I86+'47'!I86+'48'!I86+'49'!I86+'50'!I86</f>
        <v>0</v>
      </c>
      <c r="J165" s="644"/>
      <c r="K165" s="33"/>
    </row>
    <row r="166" spans="2:11">
      <c r="B166" s="29"/>
      <c r="C166" s="58"/>
      <c r="D166" s="59" t="s">
        <v>94</v>
      </c>
      <c r="E166" s="61"/>
      <c r="F166" s="677">
        <v>0</v>
      </c>
      <c r="G166" s="677">
        <f t="shared" ref="G166:I167" si="1">F166</f>
        <v>0</v>
      </c>
      <c r="H166" s="677">
        <f t="shared" si="1"/>
        <v>0</v>
      </c>
      <c r="I166" s="677">
        <f t="shared" si="1"/>
        <v>0</v>
      </c>
      <c r="J166" s="644"/>
      <c r="K166" s="33"/>
    </row>
    <row r="167" spans="2:11">
      <c r="B167" s="29"/>
      <c r="C167" s="58"/>
      <c r="D167" s="59" t="s">
        <v>98</v>
      </c>
      <c r="E167" s="61"/>
      <c r="F167" s="677">
        <v>0</v>
      </c>
      <c r="G167" s="677">
        <f t="shared" si="1"/>
        <v>0</v>
      </c>
      <c r="H167" s="677">
        <f t="shared" si="1"/>
        <v>0</v>
      </c>
      <c r="I167" s="677">
        <f t="shared" si="1"/>
        <v>0</v>
      </c>
      <c r="J167" s="644"/>
      <c r="K167" s="33"/>
    </row>
    <row r="168" spans="2:11">
      <c r="B168" s="29"/>
      <c r="C168" s="58"/>
      <c r="D168" s="277" t="s">
        <v>55</v>
      </c>
      <c r="E168" s="61"/>
      <c r="F168" s="429">
        <f>SUM(F165:F167)</f>
        <v>0</v>
      </c>
      <c r="G168" s="429">
        <f>SUM(G165:G167)</f>
        <v>0</v>
      </c>
      <c r="H168" s="429">
        <f>SUM(H165:H167)</f>
        <v>0</v>
      </c>
      <c r="I168" s="429">
        <f>SUM(I165:I167)</f>
        <v>0</v>
      </c>
      <c r="J168" s="644"/>
      <c r="K168" s="33"/>
    </row>
    <row r="169" spans="2:11">
      <c r="B169" s="29"/>
      <c r="C169" s="58"/>
      <c r="D169" s="665" t="s">
        <v>49</v>
      </c>
      <c r="E169" s="61"/>
      <c r="F169" s="667" t="e">
        <f>F168/(F$17+F$20+F$26)</f>
        <v>#DIV/0!</v>
      </c>
      <c r="G169" s="667" t="e">
        <f>G168/(G$17+G$20+G$26)</f>
        <v>#DIV/0!</v>
      </c>
      <c r="H169" s="667" t="e">
        <f>H168/(H$17+H$20+H$26)</f>
        <v>#DIV/0!</v>
      </c>
      <c r="I169" s="667" t="e">
        <f>I168/(I$17+I$20+I$26)</f>
        <v>#DIV/0!</v>
      </c>
      <c r="J169" s="644"/>
      <c r="K169" s="33"/>
    </row>
    <row r="170" spans="2:11">
      <c r="B170" s="29"/>
      <c r="C170" s="58"/>
      <c r="D170" s="59"/>
      <c r="E170" s="61"/>
      <c r="F170" s="645"/>
      <c r="G170" s="645"/>
      <c r="H170" s="645"/>
      <c r="I170" s="290"/>
      <c r="J170" s="644"/>
      <c r="K170" s="33"/>
    </row>
    <row r="171" spans="2:11">
      <c r="B171" s="29"/>
      <c r="C171" s="58"/>
      <c r="D171" s="500" t="s">
        <v>47</v>
      </c>
      <c r="E171" s="61"/>
      <c r="F171" s="645"/>
      <c r="G171" s="645"/>
      <c r="H171" s="645"/>
      <c r="I171" s="290"/>
      <c r="J171" s="644"/>
      <c r="K171" s="33"/>
    </row>
    <row r="172" spans="2:11">
      <c r="B172" s="29"/>
      <c r="C172" s="58"/>
      <c r="D172" s="59" t="s">
        <v>93</v>
      </c>
      <c r="E172" s="61"/>
      <c r="F172" s="480">
        <f>'1'!F87+'2'!F87+'3'!F87+'4'!F87+'5'!F87+'6'!F87+'7'!F87+'8'!F87+'9'!F87+'10'!F87+'11'!F87+'12'!F87+'13'!F87+'14'!F87+'15'!F87+'16'!F87+'17'!F87+'18'!F87+'19'!F87+'20'!F87+'21'!F87+'22'!F87+'23'!F87+'24'!F87+'25'!F87+'26'!F87+'27'!F87+'28'!F87+'29'!F87+'30'!F87+'31'!F87+'32'!F87+'33'!F87+'34'!F87+'35'!F87+'36'!F87+'37'!F87+'38'!F87+'39'!F87+'40'!F87+'41'!F87+'42'!F87+'43'!F87+'44'!F87+'45'!F87+'46'!F87+'47'!F87+'48'!F87+'49'!F87+'50'!F87</f>
        <v>0</v>
      </c>
      <c r="G172" s="480">
        <f>'1'!G87+'2'!G87+'3'!G87+'4'!G87+'5'!G87+'6'!G87+'7'!G87+'8'!G87+'9'!G87+'10'!G87+'11'!G87+'12'!G87+'13'!G87+'14'!G87+'15'!G87+'16'!G87+'17'!G87+'18'!G87+'19'!G87+'20'!G87+'21'!G87+'22'!G87+'23'!G87+'24'!G87+'25'!G87+'26'!G87+'27'!G87+'28'!G87+'29'!G87+'30'!G87+'31'!G87+'32'!G87+'33'!G87+'34'!G87+'35'!G87+'36'!G87+'37'!G87+'38'!G87+'39'!G87+'40'!G87+'41'!G87+'42'!G87+'43'!G87+'44'!G87+'45'!G87+'46'!G87+'47'!G87+'48'!G87+'49'!G87+'50'!G87</f>
        <v>0</v>
      </c>
      <c r="H172" s="480">
        <f>'1'!H87+'2'!H87+'3'!H87+'4'!H87+'5'!H87+'6'!H87+'7'!H87+'8'!H87+'9'!H87+'10'!H87+'11'!H87+'12'!H87+'13'!H87+'14'!H87+'15'!H87+'16'!H87+'17'!H87+'18'!H87+'19'!H87+'20'!H87+'21'!H87+'22'!H87+'23'!H87+'24'!H87+'25'!H87+'26'!H87+'27'!H87+'28'!H87+'29'!H87+'30'!H87+'31'!H87+'32'!H87+'33'!H87+'34'!H87+'35'!H87+'36'!H87+'37'!H87+'38'!H87+'39'!H87+'40'!H87+'41'!H87+'42'!H87+'43'!H87+'44'!H87+'45'!H87+'46'!H87+'47'!H87+'48'!H87+'49'!H87+'50'!H87</f>
        <v>0</v>
      </c>
      <c r="I172" s="480">
        <f>'1'!I87+'2'!I87+'3'!I87+'4'!I87+'5'!I87+'6'!I87+'7'!I87+'8'!I87+'9'!I87+'10'!I87+'11'!I87+'12'!I87+'13'!I87+'14'!I87+'15'!I87+'16'!I87+'17'!I87+'18'!I87+'19'!I87+'20'!I87+'21'!I87+'22'!I87+'23'!I87+'24'!I87+'25'!I87+'26'!I87+'27'!I87+'28'!I87+'29'!I87+'30'!I87+'31'!I87+'32'!I87+'33'!I87+'34'!I87+'35'!I87+'36'!I87+'37'!I87+'38'!I87+'39'!I87+'40'!I87+'41'!I87+'42'!I87+'43'!I87+'44'!I87+'45'!I87+'46'!I87+'47'!I87+'48'!I87+'49'!I87+'50'!I87</f>
        <v>0</v>
      </c>
      <c r="J172" s="644"/>
      <c r="K172" s="33"/>
    </row>
    <row r="173" spans="2:11">
      <c r="B173" s="29"/>
      <c r="C173" s="58"/>
      <c r="D173" s="59" t="s">
        <v>94</v>
      </c>
      <c r="E173" s="61"/>
      <c r="F173" s="677">
        <v>0</v>
      </c>
      <c r="G173" s="677">
        <f>F173</f>
        <v>0</v>
      </c>
      <c r="H173" s="677">
        <f>G173</f>
        <v>0</v>
      </c>
      <c r="I173" s="677">
        <f>H173</f>
        <v>0</v>
      </c>
      <c r="J173" s="644"/>
      <c r="K173" s="33"/>
    </row>
    <row r="174" spans="2:11">
      <c r="B174" s="29"/>
      <c r="C174" s="58"/>
      <c r="D174" s="277" t="s">
        <v>55</v>
      </c>
      <c r="E174" s="61"/>
      <c r="F174" s="429">
        <f>SUM(F172:F173)</f>
        <v>0</v>
      </c>
      <c r="G174" s="429">
        <f>SUM(G172:G173)</f>
        <v>0</v>
      </c>
      <c r="H174" s="429">
        <f>SUM(H172:H173)</f>
        <v>0</v>
      </c>
      <c r="I174" s="429">
        <f>SUM(I172:I173)</f>
        <v>0</v>
      </c>
      <c r="J174" s="644"/>
      <c r="K174" s="33"/>
    </row>
    <row r="175" spans="2:11">
      <c r="B175" s="29"/>
      <c r="C175" s="58"/>
      <c r="D175" s="665" t="s">
        <v>49</v>
      </c>
      <c r="E175" s="61"/>
      <c r="F175" s="667" t="e">
        <f>F174/(F$17+F$20+F$26)</f>
        <v>#DIV/0!</v>
      </c>
      <c r="G175" s="667" t="e">
        <f>G174/(G$17+G$20+G$26)</f>
        <v>#DIV/0!</v>
      </c>
      <c r="H175" s="667" t="e">
        <f>H174/(H$17+H$20+H$26)</f>
        <v>#DIV/0!</v>
      </c>
      <c r="I175" s="667" t="e">
        <f>I174/(I$17+I$20+I$26)</f>
        <v>#DIV/0!</v>
      </c>
      <c r="J175" s="644"/>
      <c r="K175" s="33"/>
    </row>
    <row r="176" spans="2:11">
      <c r="B176" s="29"/>
      <c r="C176" s="58"/>
      <c r="D176" s="59"/>
      <c r="E176" s="61"/>
      <c r="F176" s="645"/>
      <c r="G176" s="645"/>
      <c r="H176" s="645"/>
      <c r="I176" s="290"/>
      <c r="J176" s="644"/>
      <c r="K176" s="33"/>
    </row>
    <row r="177" spans="2:11">
      <c r="B177" s="29"/>
      <c r="C177" s="58"/>
      <c r="D177" s="500" t="s">
        <v>48</v>
      </c>
      <c r="E177" s="61"/>
      <c r="F177" s="645"/>
      <c r="G177" s="645"/>
      <c r="H177" s="645"/>
      <c r="I177" s="290"/>
      <c r="J177" s="644"/>
      <c r="K177" s="33"/>
    </row>
    <row r="178" spans="2:11">
      <c r="B178" s="29"/>
      <c r="C178" s="58"/>
      <c r="D178" s="59" t="s">
        <v>93</v>
      </c>
      <c r="E178" s="61"/>
      <c r="F178" s="480">
        <f>'1'!F88+'2'!F88+'3'!F88+'4'!F88+'5'!F88+'6'!F88+'7'!F88+'8'!F88+'9'!F88+'10'!F88+'11'!F88+'12'!F88+'13'!F88+'14'!F88+'15'!F88+'16'!F88+'17'!F88+'18'!F88+'19'!F88+'20'!F88+'21'!F88+'22'!F88+'23'!F88+'24'!F88+'25'!F88+'26'!F88+'27'!F88+'28'!F88+'29'!F88+'30'!F88+'31'!F88+'32'!F88+'33'!F88+'34'!F88+'35'!F88+'36'!F88+'37'!F88+'38'!F88+'39'!F88+'40'!F88+'41'!F88+'42'!F88+'43'!F88+'44'!F88+'45'!F88+'46'!F88+'47'!F88+'48'!F88+'49'!F88+'50'!F88</f>
        <v>0</v>
      </c>
      <c r="G178" s="480">
        <f>'1'!G88+'2'!G88+'3'!G88+'4'!G88+'5'!G88+'6'!G88+'7'!G88+'8'!G88+'9'!G88+'10'!G88+'11'!G88+'12'!G88+'13'!G88+'14'!G88+'15'!G88+'16'!G88+'17'!G88+'18'!G88+'19'!G88+'20'!G88+'21'!G88+'22'!G88+'23'!G88+'24'!G88+'25'!G88+'26'!G88+'27'!G88+'28'!G88+'29'!G88+'30'!G88+'31'!G88+'32'!G88+'33'!G88+'34'!G88+'35'!G88+'36'!G88+'37'!G88+'38'!G88+'39'!G88+'40'!G88+'41'!G88+'42'!G88+'43'!G88+'44'!G88+'45'!G88+'46'!G88+'47'!G88+'48'!G88+'49'!G88+'50'!G88</f>
        <v>0</v>
      </c>
      <c r="H178" s="480">
        <f>'1'!H88+'2'!H88+'3'!H88+'4'!H88+'5'!H88+'6'!H88+'7'!H88+'8'!H88+'9'!H88+'10'!H88+'11'!H88+'12'!H88+'13'!H88+'14'!H88+'15'!H88+'16'!H88+'17'!H88+'18'!H88+'19'!H88+'20'!H88+'21'!H88+'22'!H88+'23'!H88+'24'!H88+'25'!H88+'26'!H88+'27'!H88+'28'!H88+'29'!H88+'30'!H88+'31'!H88+'32'!H88+'33'!H88+'34'!H88+'35'!H88+'36'!H88+'37'!H88+'38'!H88+'39'!H88+'40'!H88+'41'!H88+'42'!H88+'43'!H88+'44'!H88+'45'!H88+'46'!H88+'47'!H88+'48'!H88+'49'!H88+'50'!H88</f>
        <v>0</v>
      </c>
      <c r="I178" s="480">
        <f>'1'!I88+'2'!I88+'3'!I88+'4'!I88+'5'!I88+'6'!I88+'7'!I88+'8'!I88+'9'!I88+'10'!I88+'11'!I88+'12'!I88+'13'!I88+'14'!I88+'15'!I88+'16'!I88+'17'!I88+'18'!I88+'19'!I88+'20'!I88+'21'!I88+'22'!I88+'23'!I88+'24'!I88+'25'!I88+'26'!I88+'27'!I88+'28'!I88+'29'!I88+'30'!I88+'31'!I88+'32'!I88+'33'!I88+'34'!I88+'35'!I88+'36'!I88+'37'!I88+'38'!I88+'39'!I88+'40'!I88+'41'!I88+'42'!I88+'43'!I88+'44'!I88+'45'!I88+'46'!I88+'47'!I88+'48'!I88+'49'!I88+'50'!I88</f>
        <v>0</v>
      </c>
      <c r="J178" s="644"/>
      <c r="K178" s="33"/>
    </row>
    <row r="179" spans="2:11">
      <c r="B179" s="29"/>
      <c r="C179" s="58"/>
      <c r="D179" s="59" t="s">
        <v>97</v>
      </c>
      <c r="E179" s="61"/>
      <c r="F179" s="677">
        <v>0</v>
      </c>
      <c r="G179" s="677">
        <f>F179</f>
        <v>0</v>
      </c>
      <c r="H179" s="677">
        <f>G179</f>
        <v>0</v>
      </c>
      <c r="I179" s="677">
        <f>H179</f>
        <v>0</v>
      </c>
      <c r="J179" s="644"/>
      <c r="K179" s="33"/>
    </row>
    <row r="180" spans="2:11">
      <c r="B180" s="29"/>
      <c r="C180" s="58"/>
      <c r="D180" s="277" t="s">
        <v>55</v>
      </c>
      <c r="E180" s="61"/>
      <c r="F180" s="429">
        <f>SUM(F177:F179)</f>
        <v>0</v>
      </c>
      <c r="G180" s="429">
        <f>SUM(G177:G179)</f>
        <v>0</v>
      </c>
      <c r="H180" s="429">
        <f>SUM(H177:H179)</f>
        <v>0</v>
      </c>
      <c r="I180" s="429">
        <f>SUM(I177:I179)</f>
        <v>0</v>
      </c>
      <c r="J180" s="644"/>
      <c r="K180" s="33"/>
    </row>
    <row r="181" spans="2:11">
      <c r="B181" s="29"/>
      <c r="C181" s="58"/>
      <c r="D181" s="665" t="s">
        <v>49</v>
      </c>
      <c r="E181" s="61"/>
      <c r="F181" s="667" t="e">
        <f>F180/(F$17+F$20+F$26)</f>
        <v>#DIV/0!</v>
      </c>
      <c r="G181" s="667" t="e">
        <f>G180/(G$17+G$20+G$26)</f>
        <v>#DIV/0!</v>
      </c>
      <c r="H181" s="667" t="e">
        <f>H180/(H$17+H$20+H$26)</f>
        <v>#DIV/0!</v>
      </c>
      <c r="I181" s="667" t="e">
        <f>I180/(I$17+I$20+I$26)</f>
        <v>#DIV/0!</v>
      </c>
      <c r="J181" s="644"/>
      <c r="K181" s="33"/>
    </row>
    <row r="182" spans="2:11">
      <c r="B182" s="29"/>
      <c r="C182" s="68"/>
      <c r="D182" s="653"/>
      <c r="E182" s="69"/>
      <c r="F182" s="662"/>
      <c r="G182" s="662"/>
      <c r="H182" s="662"/>
      <c r="I182" s="662"/>
      <c r="J182" s="650"/>
      <c r="K182" s="33"/>
    </row>
    <row r="183" spans="2:11">
      <c r="B183" s="29"/>
      <c r="C183" s="28"/>
      <c r="D183" s="36"/>
      <c r="E183" s="28"/>
      <c r="F183" s="631"/>
      <c r="G183" s="631"/>
      <c r="H183" s="631"/>
      <c r="I183" s="631"/>
      <c r="J183" s="358"/>
      <c r="K183" s="33"/>
    </row>
    <row r="184" spans="2:11" s="172" customFormat="1">
      <c r="B184" s="632"/>
      <c r="C184" s="663"/>
      <c r="D184" s="468"/>
      <c r="E184" s="285"/>
      <c r="F184" s="285"/>
      <c r="G184" s="660"/>
      <c r="H184" s="660"/>
      <c r="I184" s="660"/>
      <c r="J184" s="661"/>
      <c r="K184" s="633"/>
    </row>
    <row r="185" spans="2:11" s="172" customFormat="1">
      <c r="B185" s="632"/>
      <c r="C185" s="646"/>
      <c r="D185" s="500" t="s">
        <v>365</v>
      </c>
      <c r="E185" s="279"/>
      <c r="F185" s="279"/>
      <c r="G185" s="290"/>
      <c r="H185" s="290"/>
      <c r="I185" s="290"/>
      <c r="J185" s="644"/>
      <c r="K185" s="633"/>
    </row>
    <row r="186" spans="2:11" s="172" customFormat="1">
      <c r="B186" s="632"/>
      <c r="C186" s="646"/>
      <c r="D186" s="150" t="s">
        <v>357</v>
      </c>
      <c r="E186" s="279"/>
      <c r="F186" s="480">
        <f>'1'!F89+'2'!F89+'3'!F89+'4'!F89+'5'!F89+'6'!F89+'7'!F89+'8'!F89+'9'!F89+'10'!F89+'11'!F89+'12'!F89+'13'!F89+'14'!F89+'15'!F89+'16'!F89+'17'!F89+'18'!F89+'19'!F89+'20'!F89+'21'!F89+'22'!F89+'23'!F89+'24'!F89+'25'!F89+'26'!F89+'27'!F89+'28'!F89+'29'!F89+'30'!F89+'31'!F89+'32'!F89+'33'!F89+'34'!F89+'35'!F89+'36'!F89+'37'!F89+'38'!F89+'39'!F89+'40'!F89+'41'!F89+'42'!F89+'43'!F89+'44'!F89+'45'!F89+'46'!F89+'47'!F89+'48'!F89+'49'!F89+'50'!F89</f>
        <v>0</v>
      </c>
      <c r="G186" s="480">
        <f>'1'!G89+'2'!G89+'3'!G89+'4'!G89+'5'!G89+'6'!G89+'7'!G89+'8'!G89+'9'!G89+'10'!G89+'11'!G89+'12'!G89+'13'!G89+'14'!G89+'15'!G89+'16'!G89+'17'!G89+'18'!G89+'19'!G89+'20'!G89+'21'!G89+'22'!G89+'23'!G89+'24'!G89+'25'!G89+'26'!G89+'27'!G89+'28'!G89+'29'!G89+'30'!G89+'31'!G89+'32'!G89+'33'!G89+'34'!G89+'35'!G89+'36'!G89+'37'!G89+'38'!G89+'39'!G89+'40'!G89+'41'!G89+'42'!G89+'43'!G89+'44'!G89+'45'!G89+'46'!G89+'47'!G89+'48'!G89+'49'!G89+'50'!G89</f>
        <v>0</v>
      </c>
      <c r="H186" s="480">
        <f>'1'!H89+'2'!H89+'3'!H89+'4'!H89+'5'!H89+'6'!H89+'7'!H89+'8'!H89+'9'!H89+'10'!H89+'11'!H89+'12'!H89+'13'!H89+'14'!H89+'15'!H89+'16'!H89+'17'!H89+'18'!H89+'19'!H89+'20'!H89+'21'!H89+'22'!H89+'23'!H89+'24'!H89+'25'!H89+'26'!H89+'27'!H89+'28'!H89+'29'!H89+'30'!H89+'31'!H89+'32'!H89+'33'!H89+'34'!H89+'35'!H89+'36'!H89+'37'!H89+'38'!H89+'39'!H89+'40'!H89+'41'!H89+'42'!H89+'43'!H89+'44'!H89+'45'!H89+'46'!H89+'47'!H89+'48'!H89+'49'!H89+'50'!H89</f>
        <v>0</v>
      </c>
      <c r="I186" s="480">
        <f>'1'!I89+'2'!I89+'3'!I89+'4'!I89+'5'!I89+'6'!I89+'7'!I89+'8'!I89+'9'!I89+'10'!I89+'11'!I89+'12'!I89+'13'!I89+'14'!I89+'15'!I89+'16'!I89+'17'!I89+'18'!I89+'19'!I89+'20'!I89+'21'!I89+'22'!I89+'23'!I89+'24'!I89+'25'!I89+'26'!I89+'27'!I89+'28'!I89+'29'!I89+'30'!I89+'31'!I89+'32'!I89+'33'!I89+'34'!I89+'35'!I89+'36'!I89+'37'!I89+'38'!I89+'39'!I89+'40'!I89+'41'!I89+'42'!I89+'43'!I89+'44'!I89+'45'!I89+'46'!I89+'47'!I89+'48'!I89+'49'!I89+'50'!I89</f>
        <v>0</v>
      </c>
      <c r="J186" s="644"/>
      <c r="K186" s="633"/>
    </row>
    <row r="187" spans="2:11" s="172" customFormat="1">
      <c r="B187" s="632"/>
      <c r="C187" s="646"/>
      <c r="D187" s="150" t="s">
        <v>94</v>
      </c>
      <c r="E187" s="279"/>
      <c r="F187" s="480">
        <f>+'begr(bk)'!H24+'begr(bk)'!H25</f>
        <v>0</v>
      </c>
      <c r="G187" s="480">
        <f>+'begr(bk)'!I24+'begr(bk)'!I25</f>
        <v>0</v>
      </c>
      <c r="H187" s="480">
        <f>+'begr(bk)'!J24+'begr(bk)'!J25</f>
        <v>0</v>
      </c>
      <c r="I187" s="480">
        <f>+'begr(bk)'!K24+'begr(bk)'!K25</f>
        <v>0</v>
      </c>
      <c r="J187" s="644"/>
      <c r="K187" s="633"/>
    </row>
    <row r="188" spans="2:11" s="172" customFormat="1">
      <c r="B188" s="632"/>
      <c r="C188" s="646"/>
      <c r="D188" s="414" t="s">
        <v>55</v>
      </c>
      <c r="E188" s="279"/>
      <c r="F188" s="429">
        <f>SUM(F186:F187)</f>
        <v>0</v>
      </c>
      <c r="G188" s="429">
        <f t="shared" ref="G188:I188" si="2">SUM(G186:G187)</f>
        <v>0</v>
      </c>
      <c r="H188" s="429">
        <f t="shared" si="2"/>
        <v>0</v>
      </c>
      <c r="I188" s="429">
        <f t="shared" si="2"/>
        <v>0</v>
      </c>
      <c r="J188" s="644"/>
      <c r="K188" s="633"/>
    </row>
    <row r="189" spans="2:11" s="172" customFormat="1">
      <c r="B189" s="632"/>
      <c r="C189" s="646"/>
      <c r="D189" s="665" t="s">
        <v>49</v>
      </c>
      <c r="E189" s="279"/>
      <c r="F189" s="667" t="e">
        <f>F188/(F$17+F$20+F$26)</f>
        <v>#DIV/0!</v>
      </c>
      <c r="G189" s="667" t="e">
        <f>G188/(G$17+G$20+G$26)</f>
        <v>#DIV/0!</v>
      </c>
      <c r="H189" s="667" t="e">
        <f>H188/(H$17+H$20+H$26)</f>
        <v>#DIV/0!</v>
      </c>
      <c r="I189" s="667" t="e">
        <f>I188/(I$17+I$20+I$26)</f>
        <v>#DIV/0!</v>
      </c>
      <c r="J189" s="644"/>
      <c r="K189" s="633"/>
    </row>
    <row r="190" spans="2:11" s="172" customFormat="1">
      <c r="B190" s="632"/>
      <c r="C190" s="646"/>
      <c r="D190" s="256"/>
      <c r="E190" s="279"/>
      <c r="F190" s="668"/>
      <c r="G190" s="668"/>
      <c r="H190" s="668"/>
      <c r="I190" s="668"/>
      <c r="J190" s="644"/>
      <c r="K190" s="633"/>
    </row>
    <row r="191" spans="2:11" s="172" customFormat="1">
      <c r="B191" s="632"/>
      <c r="C191" s="646"/>
      <c r="D191" s="450" t="s">
        <v>366</v>
      </c>
      <c r="E191" s="279"/>
      <c r="F191" s="290"/>
      <c r="G191" s="290"/>
      <c r="H191" s="290"/>
      <c r="I191" s="290"/>
      <c r="J191" s="644"/>
      <c r="K191" s="633"/>
    </row>
    <row r="192" spans="2:11" s="172" customFormat="1">
      <c r="B192" s="632"/>
      <c r="C192" s="646"/>
      <c r="D192" s="59" t="s">
        <v>93</v>
      </c>
      <c r="E192" s="279"/>
      <c r="F192" s="480">
        <f>'1'!F90+'2'!F90+'3'!F90+'4'!F90+'5'!F90+'6'!F90+'7'!F90+'8'!F90+'9'!F90+'10'!F90+'11'!F90+'12'!F90+'13'!F90+'14'!F90+'15'!F90+'16'!F90+'17'!F90+'18'!F90+'19'!F90+'20'!F90+'21'!F90+'22'!F90+'23'!F90+'24'!F90+'25'!F90+'26'!F90+'27'!F90+'28'!F90+'29'!F90+'30'!F90+'31'!F90+'32'!F90+'33'!F90+'34'!F90+'35'!F90+'36'!F90+'37'!F90+'38'!F90+'39'!F90+'40'!F90+'41'!F90+'42'!F90+'43'!F90+'44'!F90+'45'!F90+'46'!F90+'47'!F90+'48'!F90+'49'!F90+'50'!F90</f>
        <v>0</v>
      </c>
      <c r="G192" s="480">
        <f>'1'!G90+'2'!G90+'3'!G90+'4'!G90+'5'!G90+'6'!G90+'7'!G90+'8'!G90+'9'!G90+'10'!G90+'11'!G90+'12'!G90+'13'!G90+'14'!G90+'15'!G90+'16'!G90+'17'!G90+'18'!G90+'19'!G90+'20'!G90+'21'!G90+'22'!G90+'23'!G90+'24'!G90+'25'!G90+'26'!G90+'27'!G90+'28'!G90+'29'!G90+'30'!G90+'31'!G90+'32'!G90+'33'!G90+'34'!G90+'35'!G90+'36'!G90+'37'!G90+'38'!G90+'39'!G90+'40'!G90+'41'!G90+'42'!G90+'43'!G90+'44'!G90+'45'!G90+'46'!G90+'47'!G90+'48'!G90+'49'!G90+'50'!G90</f>
        <v>0</v>
      </c>
      <c r="H192" s="480">
        <f>'1'!H90+'2'!H90+'3'!H90+'4'!H90+'5'!H90+'6'!H90+'7'!H90+'8'!H90+'9'!H90+'10'!H90+'11'!H90+'12'!H90+'13'!H90+'14'!H90+'15'!H90+'16'!H90+'17'!H90+'18'!H90+'19'!H90+'20'!H90+'21'!H90+'22'!H90+'23'!H90+'24'!H90+'25'!H90+'26'!H90+'27'!H90+'28'!H90+'29'!H90+'30'!H90+'31'!H90+'32'!H90+'33'!H90+'34'!H90+'35'!H90+'36'!H90+'37'!H90+'38'!H90+'39'!H90+'40'!H90+'41'!H90+'42'!H90+'43'!H90+'44'!H90+'45'!H90+'46'!H90+'47'!H90+'48'!H90+'49'!H90+'50'!H90</f>
        <v>0</v>
      </c>
      <c r="I192" s="480">
        <f>'1'!I90+'2'!I90+'3'!I90+'4'!I90+'5'!I90+'6'!I90+'7'!I90+'8'!I90+'9'!I90+'10'!I90+'11'!I90+'12'!I90+'13'!I90+'14'!I90+'15'!I90+'16'!I90+'17'!I90+'18'!I90+'19'!I90+'20'!I90+'21'!I90+'22'!I90+'23'!I90+'24'!I90+'25'!I90+'26'!I90+'27'!I90+'28'!I90+'29'!I90+'30'!I90+'31'!I90+'32'!I90+'33'!I90+'34'!I90+'35'!I90+'36'!I90+'37'!I90+'38'!I90+'39'!I90+'40'!I90+'41'!I90+'42'!I90+'43'!I90+'44'!I90+'45'!I90+'46'!I90+'47'!I90+'48'!I90+'49'!I90+'50'!I90</f>
        <v>0</v>
      </c>
      <c r="J192" s="644"/>
      <c r="K192" s="633"/>
    </row>
    <row r="193" spans="2:11" s="172" customFormat="1">
      <c r="B193" s="632"/>
      <c r="C193" s="646"/>
      <c r="D193" s="59" t="s">
        <v>94</v>
      </c>
      <c r="E193" s="279"/>
      <c r="F193" s="480">
        <f>+'begr(bk)'!H24</f>
        <v>0</v>
      </c>
      <c r="G193" s="480">
        <f>+'begr(bk)'!I24</f>
        <v>0</v>
      </c>
      <c r="H193" s="480">
        <f>+'begr(bk)'!J24</f>
        <v>0</v>
      </c>
      <c r="I193" s="480">
        <f>+'begr(bk)'!K24</f>
        <v>0</v>
      </c>
      <c r="J193" s="644"/>
      <c r="K193" s="633"/>
    </row>
    <row r="194" spans="2:11" s="172" customFormat="1">
      <c r="B194" s="632"/>
      <c r="C194" s="646"/>
      <c r="D194" s="277" t="s">
        <v>55</v>
      </c>
      <c r="E194" s="279"/>
      <c r="F194" s="429">
        <f>F192+F193</f>
        <v>0</v>
      </c>
      <c r="G194" s="429">
        <f>G192+G193</f>
        <v>0</v>
      </c>
      <c r="H194" s="429">
        <f>H192+H193</f>
        <v>0</v>
      </c>
      <c r="I194" s="429">
        <f>I192+I193</f>
        <v>0</v>
      </c>
      <c r="J194" s="644"/>
      <c r="K194" s="633"/>
    </row>
    <row r="195" spans="2:11" s="172" customFormat="1">
      <c r="B195" s="632"/>
      <c r="C195" s="646"/>
      <c r="D195" s="665" t="s">
        <v>108</v>
      </c>
      <c r="E195" s="279"/>
      <c r="F195" s="667" t="e">
        <f>F194/(F$17+F$20+F$26)</f>
        <v>#DIV/0!</v>
      </c>
      <c r="G195" s="667" t="e">
        <f>G194/(G$17+G$20+G$26)</f>
        <v>#DIV/0!</v>
      </c>
      <c r="H195" s="667" t="e">
        <f>H194/(H$17+H$20+H$26)</f>
        <v>#DIV/0!</v>
      </c>
      <c r="I195" s="667" t="e">
        <f>I194/(I$17+I$20+I$26)</f>
        <v>#DIV/0!</v>
      </c>
      <c r="J195" s="644"/>
      <c r="K195" s="633"/>
    </row>
    <row r="196" spans="2:11" s="172" customFormat="1">
      <c r="B196" s="632"/>
      <c r="C196" s="647"/>
      <c r="D196" s="648"/>
      <c r="E196" s="649"/>
      <c r="F196" s="648"/>
      <c r="G196" s="648"/>
      <c r="H196" s="648"/>
      <c r="I196" s="648"/>
      <c r="J196" s="650"/>
      <c r="K196" s="633"/>
    </row>
    <row r="197" spans="2:11" s="172" customFormat="1">
      <c r="B197" s="632"/>
      <c r="C197" s="358"/>
      <c r="D197" s="354"/>
      <c r="E197" s="358"/>
      <c r="F197" s="223"/>
      <c r="G197" s="223"/>
      <c r="H197" s="223"/>
      <c r="I197" s="223"/>
      <c r="J197" s="358"/>
      <c r="K197" s="633"/>
    </row>
    <row r="198" spans="2:11" ht="15">
      <c r="B198" s="39"/>
      <c r="C198" s="40"/>
      <c r="D198" s="606"/>
      <c r="E198" s="40"/>
      <c r="F198" s="394"/>
      <c r="G198" s="394"/>
      <c r="H198" s="394"/>
      <c r="I198" s="394"/>
      <c r="J198" s="234" t="s">
        <v>304</v>
      </c>
      <c r="K198" s="42"/>
    </row>
    <row r="202" spans="2:11">
      <c r="D202" s="44"/>
      <c r="F202" s="44"/>
      <c r="G202" s="44"/>
      <c r="H202" s="44"/>
      <c r="I202" s="44"/>
    </row>
    <row r="203" spans="2:11">
      <c r="D203" s="44"/>
      <c r="F203" s="44"/>
      <c r="G203" s="44"/>
      <c r="H203" s="44"/>
      <c r="I203" s="44"/>
    </row>
    <row r="204" spans="2:11">
      <c r="D204" s="44"/>
      <c r="F204" s="44"/>
      <c r="G204" s="44"/>
      <c r="H204" s="44"/>
      <c r="I204" s="44"/>
    </row>
    <row r="205" spans="2:11">
      <c r="D205" s="44"/>
      <c r="F205" s="44"/>
      <c r="G205" s="44"/>
      <c r="H205" s="44"/>
      <c r="I205" s="44"/>
    </row>
    <row r="206" spans="2:11">
      <c r="F206" s="44"/>
      <c r="G206" s="44"/>
      <c r="H206" s="44"/>
      <c r="I206" s="44"/>
    </row>
    <row r="207" spans="2:11">
      <c r="F207" s="44"/>
      <c r="G207" s="44"/>
      <c r="H207" s="44"/>
      <c r="I207" s="44"/>
    </row>
    <row r="208" spans="2:11">
      <c r="F208" s="44"/>
      <c r="G208" s="44"/>
      <c r="H208" s="44"/>
      <c r="I208" s="44"/>
    </row>
    <row r="210" spans="6:9">
      <c r="F210" s="44"/>
      <c r="G210" s="44"/>
      <c r="H210" s="44"/>
      <c r="I210" s="44"/>
    </row>
    <row r="211" spans="6:9">
      <c r="F211" s="44"/>
      <c r="G211" s="44"/>
      <c r="H211" s="44"/>
      <c r="I211" s="44"/>
    </row>
    <row r="212" spans="6:9">
      <c r="F212" s="44"/>
      <c r="G212" s="44"/>
      <c r="H212" s="44"/>
      <c r="I212" s="44"/>
    </row>
    <row r="213" spans="6:9">
      <c r="F213" s="44"/>
      <c r="G213" s="44"/>
      <c r="H213" s="44"/>
      <c r="I213" s="44"/>
    </row>
    <row r="214" spans="6:9">
      <c r="F214" s="44"/>
      <c r="G214" s="44"/>
      <c r="H214" s="44"/>
      <c r="I214" s="44"/>
    </row>
  </sheetData>
  <sheetProtection password="DFB1" sheet="1" objects="1" scenarios="1"/>
  <phoneticPr fontId="0" type="noConversion"/>
  <pageMargins left="0.78740157480314965" right="0.78740157480314965" top="0.98425196850393704" bottom="0.98425196850393704" header="0.51181102362204722" footer="0.51181102362204722"/>
  <pageSetup paperSize="9" scale="55" orientation="portrait" r:id="rId1"/>
  <headerFooter alignWithMargins="0">
    <oddHeader>&amp;L&amp;"Arial,Vet"&amp;F&amp;R&amp;"Arial,Vet"&amp;A</oddHeader>
    <oddFooter>&amp;L&amp;"Arial,Vet"PO-Raad&amp;C&amp;"Arial,Vet"&amp;D&amp;R&amp;"Arial,Vet"pagina &amp;P</oddFooter>
  </headerFooter>
  <rowBreaks count="1" manualBreakCount="1">
    <brk id="102" min="1" max="1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61</vt:i4>
      </vt:variant>
      <vt:variant>
        <vt:lpstr>Benoemde bereiken</vt:lpstr>
      </vt:variant>
      <vt:variant>
        <vt:i4>63</vt:i4>
      </vt:variant>
    </vt:vector>
  </HeadingPairs>
  <TitlesOfParts>
    <vt:vector size="124" baseType="lpstr">
      <vt:lpstr>toel</vt:lpstr>
      <vt:lpstr>begr(bk)</vt:lpstr>
      <vt:lpstr>loon(bk)</vt:lpstr>
      <vt:lpstr>mop</vt:lpstr>
      <vt:lpstr>mip</vt:lpstr>
      <vt:lpstr>act</vt:lpstr>
      <vt:lpstr>begr(tot)</vt:lpstr>
      <vt:lpstr>bal</vt:lpstr>
      <vt:lpstr>ken</vt:lpstr>
      <vt:lpstr>tab</vt:lpstr>
      <vt:lpstr>b-ggl</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'1'!Afdrukbereik</vt:lpstr>
      <vt:lpstr>'10'!Afdrukbereik</vt:lpstr>
      <vt:lpstr>'11'!Afdrukbereik</vt:lpstr>
      <vt:lpstr>'12'!Afdrukbereik</vt:lpstr>
      <vt:lpstr>'13'!Afdrukbereik</vt:lpstr>
      <vt:lpstr>'14'!Afdrukbereik</vt:lpstr>
      <vt:lpstr>'15'!Afdrukbereik</vt:lpstr>
      <vt:lpstr>'16'!Afdrukbereik</vt:lpstr>
      <vt:lpstr>'17'!Afdrukbereik</vt:lpstr>
      <vt:lpstr>'18'!Afdrukbereik</vt:lpstr>
      <vt:lpstr>'19'!Afdrukbereik</vt:lpstr>
      <vt:lpstr>'2'!Afdrukbereik</vt:lpstr>
      <vt:lpstr>'20'!Afdrukbereik</vt:lpstr>
      <vt:lpstr>'21'!Afdrukbereik</vt:lpstr>
      <vt:lpstr>'22'!Afdrukbereik</vt:lpstr>
      <vt:lpstr>'23'!Afdrukbereik</vt:lpstr>
      <vt:lpstr>'24'!Afdrukbereik</vt:lpstr>
      <vt:lpstr>'25'!Afdrukbereik</vt:lpstr>
      <vt:lpstr>'26'!Afdrukbereik</vt:lpstr>
      <vt:lpstr>'27'!Afdrukbereik</vt:lpstr>
      <vt:lpstr>'28'!Afdrukbereik</vt:lpstr>
      <vt:lpstr>'29'!Afdrukbereik</vt:lpstr>
      <vt:lpstr>'3'!Afdrukbereik</vt:lpstr>
      <vt:lpstr>'30'!Afdrukbereik</vt:lpstr>
      <vt:lpstr>'31'!Afdrukbereik</vt:lpstr>
      <vt:lpstr>'32'!Afdrukbereik</vt:lpstr>
      <vt:lpstr>'33'!Afdrukbereik</vt:lpstr>
      <vt:lpstr>'34'!Afdrukbereik</vt:lpstr>
      <vt:lpstr>'35'!Afdrukbereik</vt:lpstr>
      <vt:lpstr>'36'!Afdrukbereik</vt:lpstr>
      <vt:lpstr>'37'!Afdrukbereik</vt:lpstr>
      <vt:lpstr>'38'!Afdrukbereik</vt:lpstr>
      <vt:lpstr>'39'!Afdrukbereik</vt:lpstr>
      <vt:lpstr>'4'!Afdrukbereik</vt:lpstr>
      <vt:lpstr>'40'!Afdrukbereik</vt:lpstr>
      <vt:lpstr>'41'!Afdrukbereik</vt:lpstr>
      <vt:lpstr>'42'!Afdrukbereik</vt:lpstr>
      <vt:lpstr>'43'!Afdrukbereik</vt:lpstr>
      <vt:lpstr>'44'!Afdrukbereik</vt:lpstr>
      <vt:lpstr>'45'!Afdrukbereik</vt:lpstr>
      <vt:lpstr>'46'!Afdrukbereik</vt:lpstr>
      <vt:lpstr>'47'!Afdrukbereik</vt:lpstr>
      <vt:lpstr>'48'!Afdrukbereik</vt:lpstr>
      <vt:lpstr>'49'!Afdrukbereik</vt:lpstr>
      <vt:lpstr>'5'!Afdrukbereik</vt:lpstr>
      <vt:lpstr>'50'!Afdrukbereik</vt:lpstr>
      <vt:lpstr>'6'!Afdrukbereik</vt:lpstr>
      <vt:lpstr>'7'!Afdrukbereik</vt:lpstr>
      <vt:lpstr>'8'!Afdrukbereik</vt:lpstr>
      <vt:lpstr>'9'!Afdrukbereik</vt:lpstr>
      <vt:lpstr>act!Afdrukbereik</vt:lpstr>
      <vt:lpstr>bal!Afdrukbereik</vt:lpstr>
      <vt:lpstr>'begr(bk)'!Afdrukbereik</vt:lpstr>
      <vt:lpstr>'begr(tot)'!Afdrukbereik</vt:lpstr>
      <vt:lpstr>'b-ggl'!Afdrukbereik</vt:lpstr>
      <vt:lpstr>ken!Afdrukbereik</vt:lpstr>
      <vt:lpstr>'loon(bk)'!Afdrukbereik</vt:lpstr>
      <vt:lpstr>mip!Afdrukbereik</vt:lpstr>
      <vt:lpstr>mop!Afdrukbereik</vt:lpstr>
      <vt:lpstr>tab!Afdrukbereik</vt:lpstr>
      <vt:lpstr>toel!Afdrukbereik</vt:lpstr>
      <vt:lpstr>regels</vt:lpstr>
      <vt:lpstr>schaal</vt:lpstr>
    </vt:vector>
  </TitlesOfParts>
  <Company>VOS/ABB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Sommatiemodel FPE PO</dc:title>
  <dc:creator>Reinier Goedhart/Bé Keizer</dc:creator>
  <cp:lastModifiedBy>Keizer</cp:lastModifiedBy>
  <cp:lastPrinted>2014-03-31T13:01:31Z</cp:lastPrinted>
  <dcterms:created xsi:type="dcterms:W3CDTF">2002-03-02T17:48:17Z</dcterms:created>
  <dcterms:modified xsi:type="dcterms:W3CDTF">2014-03-31T13:02:31Z</dcterms:modified>
</cp:coreProperties>
</file>