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3.xml" ContentType="application/vnd.openxmlformats-officedocument.spreadsheetml.comments+xml"/>
  <Override PartName="/xl/drawings/drawing1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20.xml" ContentType="application/vnd.openxmlformats-officedocument.drawing+xml"/>
  <Override PartName="/xl/comments1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aveExternalLinkValues="0"/>
  <bookViews>
    <workbookView xWindow="-15" yWindow="-15" windowWidth="9600" windowHeight="8145" tabRatio="910" activeTab="1"/>
  </bookViews>
  <sheets>
    <sheet name="toel" sheetId="7" r:id="rId1"/>
    <sheet name="geg LO" sheetId="1" r:id="rId2"/>
    <sheet name="LWOO-PRO" sheetId="29" r:id="rId3"/>
    <sheet name="geg ZO" sheetId="31" r:id="rId4"/>
    <sheet name="LGF 14-15" sheetId="47" r:id="rId5"/>
    <sheet name="overdr VSO" sheetId="24" r:id="rId6"/>
    <sheet name="1 febr" sheetId="54" r:id="rId7"/>
    <sheet name="peild VSO" sheetId="44" r:id="rId8"/>
    <sheet name="pers" sheetId="18" r:id="rId9"/>
    <sheet name="sal SWV" sheetId="13" r:id="rId10"/>
    <sheet name="mat" sheetId="35" r:id="rId11"/>
    <sheet name="project" sheetId="48" r:id="rId12"/>
    <sheet name="mip" sheetId="36" r:id="rId13"/>
    <sheet name="act" sheetId="37" r:id="rId14"/>
    <sheet name="begr" sheetId="38" r:id="rId15"/>
    <sheet name="bal" sheetId="39" r:id="rId16"/>
    <sheet name="liq" sheetId="40" r:id="rId17"/>
    <sheet name="ken" sheetId="49" r:id="rId18"/>
    <sheet name="graf" sheetId="51" r:id="rId19"/>
    <sheet name="tab" sheetId="22" r:id="rId20"/>
    <sheet name="Li O school" sheetId="53" state="hidden" r:id="rId21"/>
    <sheet name="Zw O school" sheetId="43" state="hidden" r:id="rId22"/>
    <sheet name="hlpbl" sheetId="28" state="hidden" r:id="rId23"/>
  </sheets>
  <definedNames>
    <definedName name="_xlnm._FilterDatabase" localSheetId="12" hidden="1">mip!$D$14:$I$17</definedName>
    <definedName name="_xlnm._FilterDatabase" localSheetId="9" hidden="1">'sal SWV'!$I$80:$I$99</definedName>
    <definedName name="_xlnm.Print_Area" localSheetId="6">'1 febr'!$B$2:$AA$290</definedName>
    <definedName name="_xlnm.Print_Area" localSheetId="13">act!$B$2:$P$46</definedName>
    <definedName name="_xlnm.Print_Area" localSheetId="15">bal!$B$2:$Q$70</definedName>
    <definedName name="_xlnm.Print_Area" localSheetId="14">begr!$B$2:$P$87</definedName>
    <definedName name="_xlnm.Print_Area" localSheetId="1">'geg LO'!$B$2:$Q$45</definedName>
    <definedName name="_xlnm.Print_Area" localSheetId="3">'geg ZO'!$B$2:$T$71</definedName>
    <definedName name="_xlnm.Print_Area" localSheetId="18">graf!$B$2:$R$185</definedName>
    <definedName name="_xlnm.Print_Area" localSheetId="22">hlpbl!$B$2:$L$46</definedName>
    <definedName name="_xlnm.Print_Area" localSheetId="17">ken!$B$2:$P$123</definedName>
    <definedName name="_xlnm.Print_Area" localSheetId="4">'LGF 14-15'!$B$2:$M$89</definedName>
    <definedName name="_xlnm.Print_Area" localSheetId="16">liq!$B$2:$O$55</definedName>
    <definedName name="_xlnm.Print_Area" localSheetId="2">'LWOO-PRO'!$B$2:$U$40,'LWOO-PRO'!$B$42:$AB$106</definedName>
    <definedName name="_xlnm.Print_Area" localSheetId="10">mat!$B$2:$R$242</definedName>
    <definedName name="_xlnm.Print_Area" localSheetId="12">mip!$B$2:$AK$72</definedName>
    <definedName name="_xlnm.Print_Area" localSheetId="5">'overdr VSO'!$B$2:$S$269</definedName>
    <definedName name="_xlnm.Print_Area" localSheetId="7">'peild VSO'!$B$2:$Q$45</definedName>
    <definedName name="_xlnm.Print_Area" localSheetId="8">pers!$B$2:$R$285</definedName>
    <definedName name="_xlnm.Print_Area" localSheetId="11">project!$B$2:$R$176</definedName>
    <definedName name="_xlnm.Print_Area" localSheetId="9">'sal SWV'!$B$2:$X$134</definedName>
    <definedName name="_xlnm.Print_Area" localSheetId="19">tab!$A$2:$L$115</definedName>
    <definedName name="_xlnm.Print_Area" localSheetId="0">toel!$B$2:$O$293</definedName>
    <definedName name="_xlnm.Print_Area" localSheetId="21">'Zw O school'!$B$2:$BD$64</definedName>
    <definedName name="_xlnm.Print_Area">'LWOO-PRO'!$B$2:$U$40</definedName>
    <definedName name="basisbedragMat">tab!$A$94:$G$94</definedName>
    <definedName name="basisbedragPers">tab!$A$83:$H$83</definedName>
    <definedName name="categorieMatVSO">tab!$A$75:$G$77</definedName>
    <definedName name="categoriePersVSO">tab!$A$70:$F$72</definedName>
    <definedName name="_xlnm.Criteria" localSheetId="9">'sal SWV'!$D$297:$D$322</definedName>
    <definedName name="rugzakpersLWOOPRO">tab!$K$107:$O$112</definedName>
    <definedName name="rugzakpersOverigVO">tab!$K$99:$O$104</definedName>
    <definedName name="tabelsalaris2013VO">tab!$A$150:$S$174</definedName>
    <definedName name="tabelsalaris2014VO">tab!$A$179:$S$203</definedName>
    <definedName name="tabelsalarisVO">tab!$A$121:$S$145</definedName>
    <definedName name="verhoudingstabel_LB">tab!$T$179:$U$203</definedName>
  </definedNames>
  <calcPr calcId="145621"/>
</workbook>
</file>

<file path=xl/calcChain.xml><?xml version="1.0" encoding="utf-8"?>
<calcChain xmlns="http://schemas.openxmlformats.org/spreadsheetml/2006/main">
  <c r="G35" i="1" l="1"/>
  <c r="H35" i="1"/>
  <c r="I35" i="1"/>
  <c r="J35" i="1"/>
  <c r="K35" i="1"/>
  <c r="L35" i="1"/>
  <c r="M35" i="1"/>
  <c r="N35" i="1"/>
  <c r="O35" i="1"/>
  <c r="G36" i="1"/>
  <c r="H36" i="1"/>
  <c r="I36" i="1"/>
  <c r="J36" i="1"/>
  <c r="K36" i="1"/>
  <c r="L36" i="1"/>
  <c r="M36" i="1"/>
  <c r="N36" i="1"/>
  <c r="O36" i="1"/>
  <c r="I34" i="1"/>
  <c r="J34" i="1"/>
  <c r="K34" i="1"/>
  <c r="L34" i="1"/>
  <c r="M34" i="1"/>
  <c r="N34" i="1"/>
  <c r="O34" i="1"/>
  <c r="G34" i="1"/>
  <c r="H34" i="1"/>
  <c r="F36" i="1"/>
  <c r="F35" i="1"/>
  <c r="F34" i="1"/>
  <c r="H28" i="1"/>
  <c r="H27" i="1"/>
  <c r="X286" i="54" l="1"/>
  <c r="W286" i="54"/>
  <c r="Y286" i="54" s="1"/>
  <c r="T286" i="54"/>
  <c r="S286" i="54"/>
  <c r="U286" i="54" s="1"/>
  <c r="X285" i="54"/>
  <c r="W285" i="54"/>
  <c r="Y285" i="54" s="1"/>
  <c r="T285" i="54"/>
  <c r="S285" i="54"/>
  <c r="U285" i="54" s="1"/>
  <c r="X284" i="54"/>
  <c r="W284" i="54"/>
  <c r="Y284" i="54" s="1"/>
  <c r="T284" i="54"/>
  <c r="S284" i="54"/>
  <c r="U284" i="54" s="1"/>
  <c r="X283" i="54"/>
  <c r="W283" i="54"/>
  <c r="Y283" i="54" s="1"/>
  <c r="T283" i="54"/>
  <c r="S283" i="54"/>
  <c r="U283" i="54" s="1"/>
  <c r="X282" i="54"/>
  <c r="W282" i="54"/>
  <c r="Y282" i="54" s="1"/>
  <c r="T282" i="54"/>
  <c r="S282" i="54"/>
  <c r="U282" i="54" s="1"/>
  <c r="X281" i="54"/>
  <c r="W281" i="54"/>
  <c r="Y281" i="54" s="1"/>
  <c r="T281" i="54"/>
  <c r="S281" i="54"/>
  <c r="U281" i="54" s="1"/>
  <c r="X280" i="54"/>
  <c r="W280" i="54"/>
  <c r="Y280" i="54" s="1"/>
  <c r="T280" i="54"/>
  <c r="S280" i="54"/>
  <c r="U280" i="54" s="1"/>
  <c r="X279" i="54"/>
  <c r="W279" i="54"/>
  <c r="Y279" i="54" s="1"/>
  <c r="T279" i="54"/>
  <c r="S279" i="54"/>
  <c r="U279" i="54" s="1"/>
  <c r="X278" i="54"/>
  <c r="W278" i="54"/>
  <c r="Y278" i="54" s="1"/>
  <c r="T278" i="54"/>
  <c r="S278" i="54"/>
  <c r="U278" i="54" s="1"/>
  <c r="X277" i="54"/>
  <c r="W277" i="54"/>
  <c r="Y277" i="54" s="1"/>
  <c r="T277" i="54"/>
  <c r="S277" i="54"/>
  <c r="U277" i="54" s="1"/>
  <c r="X276" i="54"/>
  <c r="W276" i="54"/>
  <c r="Y276" i="54" s="1"/>
  <c r="T276" i="54"/>
  <c r="S276" i="54"/>
  <c r="U276" i="54" s="1"/>
  <c r="X275" i="54"/>
  <c r="W275" i="54"/>
  <c r="Y275" i="54" s="1"/>
  <c r="T275" i="54"/>
  <c r="S275" i="54"/>
  <c r="U275" i="54" s="1"/>
  <c r="X274" i="54"/>
  <c r="W274" i="54"/>
  <c r="Y274" i="54" s="1"/>
  <c r="T274" i="54"/>
  <c r="S274" i="54"/>
  <c r="U274" i="54" s="1"/>
  <c r="X273" i="54"/>
  <c r="W273" i="54"/>
  <c r="Y273" i="54" s="1"/>
  <c r="T273" i="54"/>
  <c r="S273" i="54"/>
  <c r="U273" i="54" s="1"/>
  <c r="X272" i="54"/>
  <c r="W272" i="54"/>
  <c r="Y272" i="54" s="1"/>
  <c r="T272" i="54"/>
  <c r="S272" i="54"/>
  <c r="U272" i="54" s="1"/>
  <c r="X271" i="54"/>
  <c r="W271" i="54"/>
  <c r="Y271" i="54" s="1"/>
  <c r="T271" i="54"/>
  <c r="S271" i="54"/>
  <c r="U271" i="54" s="1"/>
  <c r="X270" i="54"/>
  <c r="W270" i="54"/>
  <c r="Y270" i="54" s="1"/>
  <c r="T270" i="54"/>
  <c r="S270" i="54"/>
  <c r="U270" i="54" s="1"/>
  <c r="X269" i="54"/>
  <c r="W269" i="54"/>
  <c r="Y269" i="54" s="1"/>
  <c r="T269" i="54"/>
  <c r="S269" i="54"/>
  <c r="U269" i="54" s="1"/>
  <c r="X268" i="54"/>
  <c r="W268" i="54"/>
  <c r="Y268" i="54" s="1"/>
  <c r="T268" i="54"/>
  <c r="S268" i="54"/>
  <c r="U268" i="54" s="1"/>
  <c r="X267" i="54"/>
  <c r="W267" i="54"/>
  <c r="Y267" i="54" s="1"/>
  <c r="T267" i="54"/>
  <c r="S267" i="54"/>
  <c r="U267" i="54" s="1"/>
  <c r="X266" i="54"/>
  <c r="W266" i="54"/>
  <c r="Y266" i="54" s="1"/>
  <c r="T266" i="54"/>
  <c r="S266" i="54"/>
  <c r="U266" i="54" s="1"/>
  <c r="X265" i="54"/>
  <c r="W265" i="54"/>
  <c r="Y265" i="54" s="1"/>
  <c r="T265" i="54"/>
  <c r="S265" i="54"/>
  <c r="U265" i="54" s="1"/>
  <c r="X264" i="54"/>
  <c r="W264" i="54"/>
  <c r="Y264" i="54" s="1"/>
  <c r="T264" i="54"/>
  <c r="S264" i="54"/>
  <c r="U264" i="54" s="1"/>
  <c r="X242" i="54"/>
  <c r="W242" i="54"/>
  <c r="Y242" i="54" s="1"/>
  <c r="T242" i="54"/>
  <c r="S242" i="54"/>
  <c r="U242" i="54" s="1"/>
  <c r="X241" i="54"/>
  <c r="W241" i="54"/>
  <c r="Y241" i="54" s="1"/>
  <c r="T241" i="54"/>
  <c r="S241" i="54"/>
  <c r="U241" i="54" s="1"/>
  <c r="X240" i="54"/>
  <c r="W240" i="54"/>
  <c r="Y240" i="54" s="1"/>
  <c r="T240" i="54"/>
  <c r="S240" i="54"/>
  <c r="U240" i="54" s="1"/>
  <c r="X239" i="54"/>
  <c r="W239" i="54"/>
  <c r="Y239" i="54" s="1"/>
  <c r="T239" i="54"/>
  <c r="S239" i="54"/>
  <c r="U239" i="54" s="1"/>
  <c r="X238" i="54"/>
  <c r="W238" i="54"/>
  <c r="Y238" i="54" s="1"/>
  <c r="T238" i="54"/>
  <c r="S238" i="54"/>
  <c r="U238" i="54" s="1"/>
  <c r="X237" i="54"/>
  <c r="W237" i="54"/>
  <c r="Y237" i="54" s="1"/>
  <c r="T237" i="54"/>
  <c r="S237" i="54"/>
  <c r="U237" i="54" s="1"/>
  <c r="X236" i="54"/>
  <c r="W236" i="54"/>
  <c r="Y236" i="54" s="1"/>
  <c r="T236" i="54"/>
  <c r="S236" i="54"/>
  <c r="U236" i="54" s="1"/>
  <c r="X235" i="54"/>
  <c r="W235" i="54"/>
  <c r="Y235" i="54" s="1"/>
  <c r="T235" i="54"/>
  <c r="S235" i="54"/>
  <c r="U235" i="54" s="1"/>
  <c r="X234" i="54"/>
  <c r="W234" i="54"/>
  <c r="Y234" i="54" s="1"/>
  <c r="T234" i="54"/>
  <c r="S234" i="54"/>
  <c r="U234" i="54" s="1"/>
  <c r="X233" i="54"/>
  <c r="W233" i="54"/>
  <c r="Y233" i="54" s="1"/>
  <c r="T233" i="54"/>
  <c r="S233" i="54"/>
  <c r="U233" i="54" s="1"/>
  <c r="X232" i="54"/>
  <c r="W232" i="54"/>
  <c r="Y232" i="54" s="1"/>
  <c r="T232" i="54"/>
  <c r="S232" i="54"/>
  <c r="U232" i="54" s="1"/>
  <c r="X231" i="54"/>
  <c r="W231" i="54"/>
  <c r="Y231" i="54" s="1"/>
  <c r="T231" i="54"/>
  <c r="S231" i="54"/>
  <c r="U231" i="54" s="1"/>
  <c r="X230" i="54"/>
  <c r="W230" i="54"/>
  <c r="Y230" i="54" s="1"/>
  <c r="T230" i="54"/>
  <c r="S230" i="54"/>
  <c r="U230" i="54" s="1"/>
  <c r="X229" i="54"/>
  <c r="W229" i="54"/>
  <c r="Y229" i="54" s="1"/>
  <c r="T229" i="54"/>
  <c r="S229" i="54"/>
  <c r="U229" i="54" s="1"/>
  <c r="X228" i="54"/>
  <c r="W228" i="54"/>
  <c r="Y228" i="54" s="1"/>
  <c r="T228" i="54"/>
  <c r="S228" i="54"/>
  <c r="U228" i="54" s="1"/>
  <c r="X227" i="54"/>
  <c r="W227" i="54"/>
  <c r="Y227" i="54" s="1"/>
  <c r="T227" i="54"/>
  <c r="S227" i="54"/>
  <c r="U227" i="54" s="1"/>
  <c r="X226" i="54"/>
  <c r="W226" i="54"/>
  <c r="Y226" i="54" s="1"/>
  <c r="T226" i="54"/>
  <c r="S226" i="54"/>
  <c r="U226" i="54" s="1"/>
  <c r="X225" i="54"/>
  <c r="W225" i="54"/>
  <c r="Y225" i="54" s="1"/>
  <c r="T225" i="54"/>
  <c r="S225" i="54"/>
  <c r="U225" i="54" s="1"/>
  <c r="X224" i="54"/>
  <c r="W224" i="54"/>
  <c r="Y224" i="54" s="1"/>
  <c r="T224" i="54"/>
  <c r="S224" i="54"/>
  <c r="U224" i="54" s="1"/>
  <c r="X223" i="54"/>
  <c r="W223" i="54"/>
  <c r="Y223" i="54" s="1"/>
  <c r="T223" i="54"/>
  <c r="S223" i="54"/>
  <c r="U223" i="54" s="1"/>
  <c r="X222" i="54"/>
  <c r="W222" i="54"/>
  <c r="Y222" i="54" s="1"/>
  <c r="T222" i="54"/>
  <c r="S222" i="54"/>
  <c r="U222" i="54" s="1"/>
  <c r="X221" i="54"/>
  <c r="W221" i="54"/>
  <c r="Y221" i="54" s="1"/>
  <c r="T221" i="54"/>
  <c r="S221" i="54"/>
  <c r="U221" i="54" s="1"/>
  <c r="X220" i="54"/>
  <c r="W220" i="54"/>
  <c r="Y220" i="54" s="1"/>
  <c r="T220" i="54"/>
  <c r="S220" i="54"/>
  <c r="U220" i="54" s="1"/>
  <c r="X189" i="54"/>
  <c r="W189" i="54"/>
  <c r="Y189" i="54" s="1"/>
  <c r="T189" i="54"/>
  <c r="S189" i="54"/>
  <c r="U189" i="54" s="1"/>
  <c r="X188" i="54"/>
  <c r="W188" i="54"/>
  <c r="Y188" i="54" s="1"/>
  <c r="T188" i="54"/>
  <c r="S188" i="54"/>
  <c r="U188" i="54" s="1"/>
  <c r="X187" i="54"/>
  <c r="W187" i="54"/>
  <c r="Y187" i="54" s="1"/>
  <c r="T187" i="54"/>
  <c r="S187" i="54"/>
  <c r="U187" i="54" s="1"/>
  <c r="X186" i="54"/>
  <c r="W186" i="54"/>
  <c r="Y186" i="54" s="1"/>
  <c r="T186" i="54"/>
  <c r="S186" i="54"/>
  <c r="U186" i="54" s="1"/>
  <c r="X185" i="54"/>
  <c r="W185" i="54"/>
  <c r="Y185" i="54" s="1"/>
  <c r="T185" i="54"/>
  <c r="S185" i="54"/>
  <c r="U185" i="54" s="1"/>
  <c r="X184" i="54"/>
  <c r="W184" i="54"/>
  <c r="Y184" i="54" s="1"/>
  <c r="T184" i="54"/>
  <c r="S184" i="54"/>
  <c r="U184" i="54" s="1"/>
  <c r="X183" i="54"/>
  <c r="W183" i="54"/>
  <c r="Y183" i="54" s="1"/>
  <c r="T183" i="54"/>
  <c r="S183" i="54"/>
  <c r="U183" i="54" s="1"/>
  <c r="X182" i="54"/>
  <c r="W182" i="54"/>
  <c r="Y182" i="54" s="1"/>
  <c r="T182" i="54"/>
  <c r="S182" i="54"/>
  <c r="U182" i="54" s="1"/>
  <c r="X181" i="54"/>
  <c r="W181" i="54"/>
  <c r="Y181" i="54" s="1"/>
  <c r="T181" i="54"/>
  <c r="S181" i="54"/>
  <c r="U181" i="54" s="1"/>
  <c r="X180" i="54"/>
  <c r="W180" i="54"/>
  <c r="Y180" i="54" s="1"/>
  <c r="T180" i="54"/>
  <c r="S180" i="54"/>
  <c r="U180" i="54" s="1"/>
  <c r="X179" i="54"/>
  <c r="W179" i="54"/>
  <c r="Y179" i="54" s="1"/>
  <c r="T179" i="54"/>
  <c r="S179" i="54"/>
  <c r="U179" i="54" s="1"/>
  <c r="X178" i="54"/>
  <c r="W178" i="54"/>
  <c r="Y178" i="54" s="1"/>
  <c r="T178" i="54"/>
  <c r="S178" i="54"/>
  <c r="U178" i="54" s="1"/>
  <c r="X177" i="54"/>
  <c r="W177" i="54"/>
  <c r="Y177" i="54" s="1"/>
  <c r="T177" i="54"/>
  <c r="S177" i="54"/>
  <c r="U177" i="54" s="1"/>
  <c r="X176" i="54"/>
  <c r="W176" i="54"/>
  <c r="Y176" i="54" s="1"/>
  <c r="T176" i="54"/>
  <c r="S176" i="54"/>
  <c r="U176" i="54" s="1"/>
  <c r="X175" i="54"/>
  <c r="W175" i="54"/>
  <c r="Y175" i="54" s="1"/>
  <c r="T175" i="54"/>
  <c r="S175" i="54"/>
  <c r="U175" i="54" s="1"/>
  <c r="X174" i="54"/>
  <c r="W174" i="54"/>
  <c r="Y174" i="54" s="1"/>
  <c r="T174" i="54"/>
  <c r="S174" i="54"/>
  <c r="U174" i="54" s="1"/>
  <c r="X173" i="54"/>
  <c r="W173" i="54"/>
  <c r="Y173" i="54" s="1"/>
  <c r="T173" i="54"/>
  <c r="S173" i="54"/>
  <c r="U173" i="54" s="1"/>
  <c r="X172" i="54"/>
  <c r="W172" i="54"/>
  <c r="Y172" i="54" s="1"/>
  <c r="T172" i="54"/>
  <c r="S172" i="54"/>
  <c r="U172" i="54" s="1"/>
  <c r="X171" i="54"/>
  <c r="W171" i="54"/>
  <c r="Y171" i="54" s="1"/>
  <c r="T171" i="54"/>
  <c r="S171" i="54"/>
  <c r="U171" i="54" s="1"/>
  <c r="X170" i="54"/>
  <c r="W170" i="54"/>
  <c r="Y170" i="54" s="1"/>
  <c r="T170" i="54"/>
  <c r="S170" i="54"/>
  <c r="U170" i="54" s="1"/>
  <c r="X169" i="54"/>
  <c r="W169" i="54"/>
  <c r="Y169" i="54" s="1"/>
  <c r="T169" i="54"/>
  <c r="S169" i="54"/>
  <c r="U169" i="54" s="1"/>
  <c r="X168" i="54"/>
  <c r="W168" i="54"/>
  <c r="Y168" i="54" s="1"/>
  <c r="T168" i="54"/>
  <c r="S168" i="54"/>
  <c r="U168" i="54" s="1"/>
  <c r="X167" i="54"/>
  <c r="W167" i="54"/>
  <c r="Y167" i="54" s="1"/>
  <c r="T167" i="54"/>
  <c r="S167" i="54"/>
  <c r="U167" i="54" s="1"/>
  <c r="X145" i="54"/>
  <c r="W145" i="54"/>
  <c r="Y145" i="54" s="1"/>
  <c r="T145" i="54"/>
  <c r="S145" i="54"/>
  <c r="U145" i="54" s="1"/>
  <c r="X144" i="54"/>
  <c r="W144" i="54"/>
  <c r="Y144" i="54" s="1"/>
  <c r="T144" i="54"/>
  <c r="S144" i="54"/>
  <c r="U144" i="54" s="1"/>
  <c r="X143" i="54"/>
  <c r="W143" i="54"/>
  <c r="Y143" i="54" s="1"/>
  <c r="T143" i="54"/>
  <c r="S143" i="54"/>
  <c r="U143" i="54" s="1"/>
  <c r="X142" i="54"/>
  <c r="W142" i="54"/>
  <c r="Y142" i="54" s="1"/>
  <c r="T142" i="54"/>
  <c r="S142" i="54"/>
  <c r="U142" i="54" s="1"/>
  <c r="X141" i="54"/>
  <c r="W141" i="54"/>
  <c r="Y141" i="54" s="1"/>
  <c r="T141" i="54"/>
  <c r="S141" i="54"/>
  <c r="U141" i="54" s="1"/>
  <c r="X140" i="54"/>
  <c r="W140" i="54"/>
  <c r="Y140" i="54" s="1"/>
  <c r="T140" i="54"/>
  <c r="S140" i="54"/>
  <c r="U140" i="54" s="1"/>
  <c r="X139" i="54"/>
  <c r="W139" i="54"/>
  <c r="Y139" i="54" s="1"/>
  <c r="T139" i="54"/>
  <c r="S139" i="54"/>
  <c r="U139" i="54" s="1"/>
  <c r="X138" i="54"/>
  <c r="W138" i="54"/>
  <c r="Y138" i="54" s="1"/>
  <c r="T138" i="54"/>
  <c r="S138" i="54"/>
  <c r="U138" i="54" s="1"/>
  <c r="X137" i="54"/>
  <c r="W137" i="54"/>
  <c r="Y137" i="54" s="1"/>
  <c r="T137" i="54"/>
  <c r="S137" i="54"/>
  <c r="U137" i="54" s="1"/>
  <c r="X136" i="54"/>
  <c r="W136" i="54"/>
  <c r="Y136" i="54" s="1"/>
  <c r="T136" i="54"/>
  <c r="S136" i="54"/>
  <c r="U136" i="54" s="1"/>
  <c r="X135" i="54"/>
  <c r="W135" i="54"/>
  <c r="Y135" i="54" s="1"/>
  <c r="T135" i="54"/>
  <c r="S135" i="54"/>
  <c r="U135" i="54" s="1"/>
  <c r="X134" i="54"/>
  <c r="W134" i="54"/>
  <c r="Y134" i="54" s="1"/>
  <c r="T134" i="54"/>
  <c r="S134" i="54"/>
  <c r="U134" i="54" s="1"/>
  <c r="X133" i="54"/>
  <c r="W133" i="54"/>
  <c r="Y133" i="54" s="1"/>
  <c r="T133" i="54"/>
  <c r="S133" i="54"/>
  <c r="U133" i="54" s="1"/>
  <c r="X132" i="54"/>
  <c r="W132" i="54"/>
  <c r="Y132" i="54" s="1"/>
  <c r="T132" i="54"/>
  <c r="S132" i="54"/>
  <c r="U132" i="54" s="1"/>
  <c r="X131" i="54"/>
  <c r="W131" i="54"/>
  <c r="Y131" i="54" s="1"/>
  <c r="T131" i="54"/>
  <c r="S131" i="54"/>
  <c r="U131" i="54" s="1"/>
  <c r="X130" i="54"/>
  <c r="W130" i="54"/>
  <c r="Y130" i="54" s="1"/>
  <c r="T130" i="54"/>
  <c r="S130" i="54"/>
  <c r="U130" i="54" s="1"/>
  <c r="X129" i="54"/>
  <c r="W129" i="54"/>
  <c r="Y129" i="54" s="1"/>
  <c r="T129" i="54"/>
  <c r="S129" i="54"/>
  <c r="U129" i="54" s="1"/>
  <c r="X128" i="54"/>
  <c r="W128" i="54"/>
  <c r="Y128" i="54" s="1"/>
  <c r="T128" i="54"/>
  <c r="S128" i="54"/>
  <c r="U128" i="54" s="1"/>
  <c r="X127" i="54"/>
  <c r="W127" i="54"/>
  <c r="Y127" i="54" s="1"/>
  <c r="T127" i="54"/>
  <c r="S127" i="54"/>
  <c r="U127" i="54" s="1"/>
  <c r="X126" i="54"/>
  <c r="W126" i="54"/>
  <c r="Y126" i="54" s="1"/>
  <c r="T126" i="54"/>
  <c r="S126" i="54"/>
  <c r="U126" i="54" s="1"/>
  <c r="X125" i="54"/>
  <c r="W125" i="54"/>
  <c r="Y125" i="54" s="1"/>
  <c r="T125" i="54"/>
  <c r="S125" i="54"/>
  <c r="U125" i="54" s="1"/>
  <c r="X124" i="54"/>
  <c r="W124" i="54"/>
  <c r="Y124" i="54" s="1"/>
  <c r="T124" i="54"/>
  <c r="S124" i="54"/>
  <c r="U124" i="54" s="1"/>
  <c r="X123" i="54"/>
  <c r="W123" i="54"/>
  <c r="Y123" i="54" s="1"/>
  <c r="T123" i="54"/>
  <c r="S123" i="54"/>
  <c r="U123" i="54" s="1"/>
  <c r="X93" i="54"/>
  <c r="W93" i="54"/>
  <c r="Y93" i="54" s="1"/>
  <c r="T93" i="54"/>
  <c r="S93" i="54"/>
  <c r="U93" i="54" s="1"/>
  <c r="X92" i="54"/>
  <c r="W92" i="54"/>
  <c r="Y92" i="54" s="1"/>
  <c r="T92" i="54"/>
  <c r="S92" i="54"/>
  <c r="U92" i="54" s="1"/>
  <c r="X91" i="54"/>
  <c r="W91" i="54"/>
  <c r="Y91" i="54" s="1"/>
  <c r="T91" i="54"/>
  <c r="S91" i="54"/>
  <c r="U91" i="54" s="1"/>
  <c r="X90" i="54"/>
  <c r="W90" i="54"/>
  <c r="Y90" i="54" s="1"/>
  <c r="T90" i="54"/>
  <c r="S90" i="54"/>
  <c r="U90" i="54" s="1"/>
  <c r="X89" i="54"/>
  <c r="W89" i="54"/>
  <c r="Y89" i="54" s="1"/>
  <c r="T89" i="54"/>
  <c r="S89" i="54"/>
  <c r="U89" i="54" s="1"/>
  <c r="X88" i="54"/>
  <c r="W88" i="54"/>
  <c r="Y88" i="54" s="1"/>
  <c r="T88" i="54"/>
  <c r="S88" i="54"/>
  <c r="U88" i="54" s="1"/>
  <c r="X87" i="54"/>
  <c r="W87" i="54"/>
  <c r="Y87" i="54" s="1"/>
  <c r="T87" i="54"/>
  <c r="S87" i="54"/>
  <c r="U87" i="54" s="1"/>
  <c r="X86" i="54"/>
  <c r="W86" i="54"/>
  <c r="Y86" i="54" s="1"/>
  <c r="T86" i="54"/>
  <c r="S86" i="54"/>
  <c r="U86" i="54" s="1"/>
  <c r="X85" i="54"/>
  <c r="W85" i="54"/>
  <c r="Y85" i="54" s="1"/>
  <c r="T85" i="54"/>
  <c r="S85" i="54"/>
  <c r="U85" i="54" s="1"/>
  <c r="X84" i="54"/>
  <c r="W84" i="54"/>
  <c r="Y84" i="54" s="1"/>
  <c r="T84" i="54"/>
  <c r="S84" i="54"/>
  <c r="U84" i="54" s="1"/>
  <c r="X83" i="54"/>
  <c r="W83" i="54"/>
  <c r="Y83" i="54" s="1"/>
  <c r="T83" i="54"/>
  <c r="S83" i="54"/>
  <c r="U83" i="54" s="1"/>
  <c r="X82" i="54"/>
  <c r="W82" i="54"/>
  <c r="Y82" i="54" s="1"/>
  <c r="T82" i="54"/>
  <c r="S82" i="54"/>
  <c r="U82" i="54" s="1"/>
  <c r="X81" i="54"/>
  <c r="W81" i="54"/>
  <c r="Y81" i="54" s="1"/>
  <c r="T81" i="54"/>
  <c r="S81" i="54"/>
  <c r="U81" i="54" s="1"/>
  <c r="X80" i="54"/>
  <c r="W80" i="54"/>
  <c r="Y80" i="54" s="1"/>
  <c r="T80" i="54"/>
  <c r="S80" i="54"/>
  <c r="U80" i="54" s="1"/>
  <c r="X79" i="54"/>
  <c r="W79" i="54"/>
  <c r="Y79" i="54" s="1"/>
  <c r="T79" i="54"/>
  <c r="S79" i="54"/>
  <c r="U79" i="54" s="1"/>
  <c r="X78" i="54"/>
  <c r="W78" i="54"/>
  <c r="Y78" i="54" s="1"/>
  <c r="T78" i="54"/>
  <c r="S78" i="54"/>
  <c r="U78" i="54" s="1"/>
  <c r="X77" i="54"/>
  <c r="W77" i="54"/>
  <c r="Y77" i="54" s="1"/>
  <c r="T77" i="54"/>
  <c r="S77" i="54"/>
  <c r="U77" i="54" s="1"/>
  <c r="X76" i="54"/>
  <c r="W76" i="54"/>
  <c r="Y76" i="54" s="1"/>
  <c r="T76" i="54"/>
  <c r="S76" i="54"/>
  <c r="U76" i="54" s="1"/>
  <c r="X75" i="54"/>
  <c r="W75" i="54"/>
  <c r="Y75" i="54" s="1"/>
  <c r="T75" i="54"/>
  <c r="S75" i="54"/>
  <c r="U75" i="54" s="1"/>
  <c r="X74" i="54"/>
  <c r="W74" i="54"/>
  <c r="Y74" i="54" s="1"/>
  <c r="T74" i="54"/>
  <c r="S74" i="54"/>
  <c r="U74" i="54" s="1"/>
  <c r="X73" i="54"/>
  <c r="W73" i="54"/>
  <c r="Y73" i="54" s="1"/>
  <c r="T73" i="54"/>
  <c r="S73" i="54"/>
  <c r="U73" i="54" s="1"/>
  <c r="X72" i="54"/>
  <c r="W72" i="54"/>
  <c r="Y72" i="54" s="1"/>
  <c r="T72" i="54"/>
  <c r="S72" i="54"/>
  <c r="U72" i="54" s="1"/>
  <c r="X71" i="54"/>
  <c r="W71" i="54"/>
  <c r="Y71" i="54" s="1"/>
  <c r="T71" i="54"/>
  <c r="S71" i="54"/>
  <c r="U71" i="54" s="1"/>
  <c r="X49" i="54"/>
  <c r="W49" i="54"/>
  <c r="Y49" i="54" s="1"/>
  <c r="X48" i="54"/>
  <c r="W48" i="54"/>
  <c r="Y48" i="54" s="1"/>
  <c r="X47" i="54"/>
  <c r="W47" i="54"/>
  <c r="Y47" i="54" s="1"/>
  <c r="X46" i="54"/>
  <c r="W46" i="54"/>
  <c r="Y46" i="54" s="1"/>
  <c r="X45" i="54"/>
  <c r="W45" i="54"/>
  <c r="Y45" i="54" s="1"/>
  <c r="X44" i="54"/>
  <c r="W44" i="54"/>
  <c r="Y44" i="54" s="1"/>
  <c r="X43" i="54"/>
  <c r="W43" i="54"/>
  <c r="Y43" i="54" s="1"/>
  <c r="X42" i="54"/>
  <c r="W42" i="54"/>
  <c r="Y42" i="54" s="1"/>
  <c r="X41" i="54"/>
  <c r="W41" i="54"/>
  <c r="Y41" i="54" s="1"/>
  <c r="X40" i="54"/>
  <c r="W40" i="54"/>
  <c r="Y40" i="54" s="1"/>
  <c r="X39" i="54"/>
  <c r="W39" i="54"/>
  <c r="Y39" i="54" s="1"/>
  <c r="X38" i="54"/>
  <c r="W38" i="54"/>
  <c r="Y38" i="54" s="1"/>
  <c r="X37" i="54"/>
  <c r="W37" i="54"/>
  <c r="Y37" i="54" s="1"/>
  <c r="X36" i="54"/>
  <c r="W36" i="54"/>
  <c r="Y36" i="54" s="1"/>
  <c r="X35" i="54"/>
  <c r="W35" i="54"/>
  <c r="Y35" i="54" s="1"/>
  <c r="X34" i="54"/>
  <c r="W34" i="54"/>
  <c r="Y34" i="54" s="1"/>
  <c r="X33" i="54"/>
  <c r="W33" i="54"/>
  <c r="Y33" i="54" s="1"/>
  <c r="X32" i="54"/>
  <c r="W32" i="54"/>
  <c r="Y32" i="54" s="1"/>
  <c r="X31" i="54"/>
  <c r="W31" i="54"/>
  <c r="Y31" i="54" s="1"/>
  <c r="X30" i="54"/>
  <c r="W30" i="54"/>
  <c r="Y30" i="54" s="1"/>
  <c r="X29" i="54"/>
  <c r="W29" i="54"/>
  <c r="Y29" i="54" s="1"/>
  <c r="X28" i="54"/>
  <c r="W28" i="54"/>
  <c r="Y28" i="54" s="1"/>
  <c r="X27" i="54"/>
  <c r="W27" i="54"/>
  <c r="Y27" i="54" s="1"/>
  <c r="X26" i="54"/>
  <c r="X25" i="54"/>
  <c r="X24" i="54"/>
  <c r="X23" i="54"/>
  <c r="X22" i="54"/>
  <c r="X21" i="54"/>
  <c r="X20" i="54"/>
  <c r="X19" i="54"/>
  <c r="X18" i="54"/>
  <c r="X17" i="54"/>
  <c r="X16" i="54"/>
  <c r="T49" i="54"/>
  <c r="S49" i="54"/>
  <c r="U49" i="54" s="1"/>
  <c r="T48" i="54"/>
  <c r="S48" i="54"/>
  <c r="U48" i="54" s="1"/>
  <c r="T47" i="54"/>
  <c r="S47" i="54"/>
  <c r="U47" i="54" s="1"/>
  <c r="T46" i="54"/>
  <c r="S46" i="54"/>
  <c r="U46" i="54" s="1"/>
  <c r="T45" i="54"/>
  <c r="S45" i="54"/>
  <c r="U45" i="54" s="1"/>
  <c r="T44" i="54"/>
  <c r="S44" i="54"/>
  <c r="U44" i="54" s="1"/>
  <c r="T43" i="54"/>
  <c r="S43" i="54"/>
  <c r="U43" i="54" s="1"/>
  <c r="T42" i="54"/>
  <c r="S42" i="54"/>
  <c r="U42" i="54" s="1"/>
  <c r="T41" i="54"/>
  <c r="S41" i="54"/>
  <c r="U41" i="54" s="1"/>
  <c r="T40" i="54"/>
  <c r="S40" i="54"/>
  <c r="U40" i="54" s="1"/>
  <c r="T39" i="54"/>
  <c r="S39" i="54"/>
  <c r="U39" i="54" s="1"/>
  <c r="T38" i="54"/>
  <c r="S38" i="54"/>
  <c r="U38" i="54" s="1"/>
  <c r="T37" i="54"/>
  <c r="S37" i="54"/>
  <c r="U37" i="54" s="1"/>
  <c r="T36" i="54"/>
  <c r="S36" i="54"/>
  <c r="U36" i="54" s="1"/>
  <c r="T35" i="54"/>
  <c r="S35" i="54"/>
  <c r="U35" i="54" s="1"/>
  <c r="T34" i="54"/>
  <c r="S34" i="54"/>
  <c r="U34" i="54" s="1"/>
  <c r="T33" i="54"/>
  <c r="S33" i="54"/>
  <c r="U33" i="54" s="1"/>
  <c r="T32" i="54"/>
  <c r="S32" i="54"/>
  <c r="U32" i="54" s="1"/>
  <c r="T31" i="54"/>
  <c r="S31" i="54"/>
  <c r="U31" i="54" s="1"/>
  <c r="T30" i="54"/>
  <c r="S30" i="54"/>
  <c r="U30" i="54" s="1"/>
  <c r="T29" i="54"/>
  <c r="S29" i="54"/>
  <c r="U29" i="54" s="1"/>
  <c r="T28" i="54"/>
  <c r="S28" i="54"/>
  <c r="U28" i="54" s="1"/>
  <c r="T27" i="54"/>
  <c r="S27" i="54"/>
  <c r="U27" i="54" s="1"/>
  <c r="T26" i="54"/>
  <c r="T25" i="54"/>
  <c r="T24" i="54"/>
  <c r="T23" i="54"/>
  <c r="T22" i="54"/>
  <c r="T21" i="54"/>
  <c r="T20" i="54"/>
  <c r="T19" i="54"/>
  <c r="T18" i="54"/>
  <c r="T17" i="54"/>
  <c r="T16" i="54"/>
  <c r="X15" i="54"/>
  <c r="T15" i="54"/>
  <c r="J208" i="18" l="1"/>
  <c r="K208" i="18"/>
  <c r="L208" i="18"/>
  <c r="M208" i="18"/>
  <c r="N208" i="18"/>
  <c r="O208" i="18"/>
  <c r="P208" i="18"/>
  <c r="I208" i="18"/>
  <c r="H208" i="18"/>
  <c r="J207" i="18"/>
  <c r="K207" i="18"/>
  <c r="L207" i="18"/>
  <c r="M207" i="18"/>
  <c r="N207" i="18"/>
  <c r="O207" i="18"/>
  <c r="P207" i="18"/>
  <c r="I207" i="18"/>
  <c r="H207" i="18"/>
  <c r="J206" i="18"/>
  <c r="K206" i="18"/>
  <c r="L206" i="18"/>
  <c r="M206" i="18"/>
  <c r="N206" i="18"/>
  <c r="O206" i="18"/>
  <c r="P206" i="18"/>
  <c r="I206" i="18"/>
  <c r="H206" i="18"/>
  <c r="J205" i="18"/>
  <c r="K205" i="18"/>
  <c r="L205" i="18"/>
  <c r="M205" i="18"/>
  <c r="N205" i="18"/>
  <c r="O205" i="18"/>
  <c r="P205" i="18"/>
  <c r="I205" i="18"/>
  <c r="H205" i="18"/>
  <c r="J204" i="18"/>
  <c r="K204" i="18"/>
  <c r="L204" i="18"/>
  <c r="M204" i="18"/>
  <c r="N204" i="18"/>
  <c r="O204" i="18"/>
  <c r="P204" i="18"/>
  <c r="I204" i="18"/>
  <c r="H204" i="18"/>
  <c r="J203" i="18"/>
  <c r="K203" i="18"/>
  <c r="L203" i="18"/>
  <c r="M203" i="18"/>
  <c r="N203" i="18"/>
  <c r="O203" i="18"/>
  <c r="P203" i="18"/>
  <c r="I203" i="18"/>
  <c r="H203" i="18"/>
  <c r="J202" i="18"/>
  <c r="K202" i="18"/>
  <c r="L202" i="18"/>
  <c r="M202" i="18"/>
  <c r="N202" i="18"/>
  <c r="O202" i="18"/>
  <c r="P202" i="18"/>
  <c r="I202" i="18"/>
  <c r="H202" i="18"/>
  <c r="J201" i="18"/>
  <c r="K201" i="18"/>
  <c r="L201" i="18"/>
  <c r="M201" i="18"/>
  <c r="N201" i="18"/>
  <c r="O201" i="18"/>
  <c r="P201" i="18"/>
  <c r="I201" i="18"/>
  <c r="H201" i="18"/>
  <c r="J200" i="18"/>
  <c r="K200" i="18"/>
  <c r="L200" i="18"/>
  <c r="M200" i="18"/>
  <c r="N200" i="18"/>
  <c r="O200" i="18"/>
  <c r="P200" i="18"/>
  <c r="I200" i="18"/>
  <c r="H200" i="18"/>
  <c r="I217" i="35" l="1"/>
  <c r="J217" i="35"/>
  <c r="K217" i="35"/>
  <c r="L217" i="35"/>
  <c r="M217" i="35"/>
  <c r="N217" i="35"/>
  <c r="O217" i="35"/>
  <c r="P217" i="35"/>
  <c r="I218" i="35"/>
  <c r="J218" i="35"/>
  <c r="K218" i="35"/>
  <c r="L218" i="35"/>
  <c r="M218" i="35"/>
  <c r="N218" i="35"/>
  <c r="O218" i="35"/>
  <c r="P218" i="35"/>
  <c r="I219" i="35"/>
  <c r="J219" i="35"/>
  <c r="H219" i="35"/>
  <c r="H218" i="35"/>
  <c r="H217" i="35"/>
  <c r="H213" i="35"/>
  <c r="I220" i="35" l="1"/>
  <c r="H220" i="35"/>
  <c r="F29" i="22"/>
  <c r="F31" i="22"/>
  <c r="F32" i="22"/>
  <c r="C30" i="22"/>
  <c r="C31" i="22"/>
  <c r="C32" i="22"/>
  <c r="C29" i="22"/>
  <c r="J28" i="48"/>
  <c r="H37" i="44" l="1"/>
  <c r="H36" i="44"/>
  <c r="E12" i="22" l="1"/>
  <c r="D282" i="54" l="1"/>
  <c r="E282" i="54"/>
  <c r="G282" i="54"/>
  <c r="J282" i="54" s="1"/>
  <c r="H282" i="54"/>
  <c r="I282" i="54"/>
  <c r="L282" i="54"/>
  <c r="O282" i="54" s="1"/>
  <c r="M282" i="54"/>
  <c r="N282" i="54"/>
  <c r="D283" i="54"/>
  <c r="E283" i="54"/>
  <c r="G283" i="54"/>
  <c r="J283" i="54" s="1"/>
  <c r="H283" i="54"/>
  <c r="I283" i="54"/>
  <c r="L283" i="54"/>
  <c r="O283" i="54" s="1"/>
  <c r="M283" i="54"/>
  <c r="N283" i="54"/>
  <c r="D284" i="54"/>
  <c r="E284" i="54"/>
  <c r="G284" i="54"/>
  <c r="J284" i="54" s="1"/>
  <c r="H284" i="54"/>
  <c r="I284" i="54"/>
  <c r="L284" i="54"/>
  <c r="O284" i="54" s="1"/>
  <c r="M284" i="54"/>
  <c r="N284" i="54"/>
  <c r="D285" i="54"/>
  <c r="E285" i="54"/>
  <c r="G285" i="54"/>
  <c r="J285" i="54" s="1"/>
  <c r="H285" i="54"/>
  <c r="I285" i="54"/>
  <c r="L285" i="54"/>
  <c r="O285" i="54" s="1"/>
  <c r="M285" i="54"/>
  <c r="N285" i="54"/>
  <c r="D286" i="54"/>
  <c r="E286" i="54"/>
  <c r="G286" i="54"/>
  <c r="J286" i="54" s="1"/>
  <c r="H286" i="54"/>
  <c r="I286" i="54"/>
  <c r="L286" i="54"/>
  <c r="O286" i="54" s="1"/>
  <c r="M286" i="54"/>
  <c r="N286" i="54"/>
  <c r="D238" i="54"/>
  <c r="E238" i="54"/>
  <c r="G238" i="54"/>
  <c r="J238" i="54" s="1"/>
  <c r="H238" i="54"/>
  <c r="I238" i="54"/>
  <c r="L238" i="54"/>
  <c r="O238" i="54" s="1"/>
  <c r="M238" i="54"/>
  <c r="N238" i="54"/>
  <c r="D239" i="54"/>
  <c r="E239" i="54"/>
  <c r="G239" i="54"/>
  <c r="J239" i="54" s="1"/>
  <c r="H239" i="54"/>
  <c r="I239" i="54"/>
  <c r="L239" i="54"/>
  <c r="O239" i="54" s="1"/>
  <c r="M239" i="54"/>
  <c r="N239" i="54"/>
  <c r="D240" i="54"/>
  <c r="E240" i="54"/>
  <c r="G240" i="54"/>
  <c r="J240" i="54" s="1"/>
  <c r="H240" i="54"/>
  <c r="I240" i="54"/>
  <c r="L240" i="54"/>
  <c r="O240" i="54" s="1"/>
  <c r="M240" i="54"/>
  <c r="N240" i="54"/>
  <c r="D241" i="54"/>
  <c r="E241" i="54"/>
  <c r="G241" i="54"/>
  <c r="J241" i="54" s="1"/>
  <c r="H241" i="54"/>
  <c r="I241" i="54"/>
  <c r="L241" i="54"/>
  <c r="O241" i="54" s="1"/>
  <c r="M241" i="54"/>
  <c r="N241" i="54"/>
  <c r="D242" i="54"/>
  <c r="E242" i="54"/>
  <c r="G242" i="54"/>
  <c r="J242" i="54" s="1"/>
  <c r="H242" i="54"/>
  <c r="I242" i="54"/>
  <c r="L242" i="54"/>
  <c r="O242" i="54" s="1"/>
  <c r="M242" i="54"/>
  <c r="N242" i="54"/>
  <c r="D185" i="54"/>
  <c r="E185" i="54"/>
  <c r="G185" i="54"/>
  <c r="J185" i="54" s="1"/>
  <c r="H185" i="54"/>
  <c r="I185" i="54"/>
  <c r="L185" i="54"/>
  <c r="O185" i="54" s="1"/>
  <c r="M185" i="54"/>
  <c r="N185" i="54"/>
  <c r="D186" i="54"/>
  <c r="E186" i="54"/>
  <c r="G186" i="54"/>
  <c r="J186" i="54" s="1"/>
  <c r="H186" i="54"/>
  <c r="I186" i="54"/>
  <c r="L186" i="54"/>
  <c r="O186" i="54" s="1"/>
  <c r="M186" i="54"/>
  <c r="N186" i="54"/>
  <c r="D187" i="54"/>
  <c r="E187" i="54"/>
  <c r="G187" i="54"/>
  <c r="J187" i="54" s="1"/>
  <c r="H187" i="54"/>
  <c r="I187" i="54"/>
  <c r="L187" i="54"/>
  <c r="O187" i="54" s="1"/>
  <c r="M187" i="54"/>
  <c r="N187" i="54"/>
  <c r="D188" i="54"/>
  <c r="E188" i="54"/>
  <c r="G188" i="54"/>
  <c r="J188" i="54" s="1"/>
  <c r="H188" i="54"/>
  <c r="I188" i="54"/>
  <c r="L188" i="54"/>
  <c r="O188" i="54" s="1"/>
  <c r="M188" i="54"/>
  <c r="N188" i="54"/>
  <c r="D189" i="54"/>
  <c r="E189" i="54"/>
  <c r="G189" i="54"/>
  <c r="J189" i="54" s="1"/>
  <c r="H189" i="54"/>
  <c r="I189" i="54"/>
  <c r="L189" i="54"/>
  <c r="O189" i="54" s="1"/>
  <c r="M189" i="54"/>
  <c r="N189" i="54"/>
  <c r="D141" i="54"/>
  <c r="E141" i="54"/>
  <c r="G141" i="54"/>
  <c r="J141" i="54" s="1"/>
  <c r="H141" i="54"/>
  <c r="I141" i="54"/>
  <c r="L141" i="54"/>
  <c r="O141" i="54" s="1"/>
  <c r="M141" i="54"/>
  <c r="N141" i="54"/>
  <c r="D142" i="54"/>
  <c r="E142" i="54"/>
  <c r="G142" i="54"/>
  <c r="J142" i="54" s="1"/>
  <c r="H142" i="54"/>
  <c r="I142" i="54"/>
  <c r="L142" i="54"/>
  <c r="O142" i="54" s="1"/>
  <c r="M142" i="54"/>
  <c r="N142" i="54"/>
  <c r="D143" i="54"/>
  <c r="E143" i="54"/>
  <c r="G143" i="54"/>
  <c r="J143" i="54" s="1"/>
  <c r="H143" i="54"/>
  <c r="I143" i="54"/>
  <c r="L143" i="54"/>
  <c r="O143" i="54" s="1"/>
  <c r="M143" i="54"/>
  <c r="N143" i="54"/>
  <c r="D144" i="54"/>
  <c r="E144" i="54"/>
  <c r="G144" i="54"/>
  <c r="J144" i="54" s="1"/>
  <c r="H144" i="54"/>
  <c r="I144" i="54"/>
  <c r="L144" i="54"/>
  <c r="O144" i="54" s="1"/>
  <c r="M144" i="54"/>
  <c r="N144" i="54"/>
  <c r="D145" i="54"/>
  <c r="E145" i="54"/>
  <c r="G145" i="54"/>
  <c r="J145" i="54" s="1"/>
  <c r="H145" i="54"/>
  <c r="I145" i="54"/>
  <c r="L145" i="54"/>
  <c r="O145" i="54" s="1"/>
  <c r="M145" i="54"/>
  <c r="N145" i="54"/>
  <c r="D89" i="54"/>
  <c r="E89" i="54"/>
  <c r="G89" i="54"/>
  <c r="H89" i="54"/>
  <c r="I89" i="54"/>
  <c r="J89" i="54"/>
  <c r="L89" i="54"/>
  <c r="M89" i="54"/>
  <c r="N89" i="54"/>
  <c r="O89" i="54"/>
  <c r="D90" i="54"/>
  <c r="E90" i="54"/>
  <c r="G90" i="54"/>
  <c r="H90" i="54"/>
  <c r="I90" i="54"/>
  <c r="J90" i="54"/>
  <c r="L90" i="54"/>
  <c r="M90" i="54"/>
  <c r="O90" i="54" s="1"/>
  <c r="N90" i="54"/>
  <c r="D91" i="54"/>
  <c r="E91" i="54"/>
  <c r="G91" i="54"/>
  <c r="H91" i="54"/>
  <c r="I91" i="54"/>
  <c r="J91" i="54"/>
  <c r="L91" i="54"/>
  <c r="M91" i="54"/>
  <c r="N91" i="54"/>
  <c r="O91" i="54"/>
  <c r="D92" i="54"/>
  <c r="E92" i="54"/>
  <c r="G92" i="54"/>
  <c r="H92" i="54"/>
  <c r="I92" i="54"/>
  <c r="J92" i="54"/>
  <c r="L92" i="54"/>
  <c r="M92" i="54"/>
  <c r="N92" i="54"/>
  <c r="O92" i="54"/>
  <c r="D93" i="54"/>
  <c r="E93" i="54"/>
  <c r="G93" i="54"/>
  <c r="H93" i="54"/>
  <c r="I93" i="54"/>
  <c r="J93" i="54"/>
  <c r="L93" i="54"/>
  <c r="M93" i="54"/>
  <c r="N93" i="54"/>
  <c r="O93" i="54"/>
  <c r="N50" i="54"/>
  <c r="M50" i="54"/>
  <c r="L50" i="54"/>
  <c r="I50" i="54"/>
  <c r="H50" i="54"/>
  <c r="M42" i="31" s="1"/>
  <c r="G50" i="54"/>
  <c r="J45" i="54"/>
  <c r="O45" i="54"/>
  <c r="J46" i="54"/>
  <c r="O46" i="54"/>
  <c r="J47" i="54"/>
  <c r="O47" i="54"/>
  <c r="J48" i="54"/>
  <c r="O48" i="54"/>
  <c r="J49" i="54"/>
  <c r="O49" i="54"/>
  <c r="G264" i="54"/>
  <c r="H264" i="54"/>
  <c r="I264" i="54"/>
  <c r="G265" i="54"/>
  <c r="J265" i="54" s="1"/>
  <c r="H265" i="54"/>
  <c r="I265" i="54"/>
  <c r="G266" i="54"/>
  <c r="H266" i="54"/>
  <c r="I266" i="54"/>
  <c r="G267" i="54"/>
  <c r="J267" i="54" s="1"/>
  <c r="H267" i="54"/>
  <c r="I267" i="54"/>
  <c r="G268" i="54"/>
  <c r="H268" i="54"/>
  <c r="I268" i="54"/>
  <c r="G269" i="54"/>
  <c r="J269" i="54" s="1"/>
  <c r="H269" i="54"/>
  <c r="I269" i="54"/>
  <c r="G270" i="54"/>
  <c r="H270" i="54"/>
  <c r="I270" i="54"/>
  <c r="G271" i="54"/>
  <c r="J271" i="54" s="1"/>
  <c r="H271" i="54"/>
  <c r="I271" i="54"/>
  <c r="G272" i="54"/>
  <c r="H272" i="54"/>
  <c r="I272" i="54"/>
  <c r="G273" i="54"/>
  <c r="J273" i="54" s="1"/>
  <c r="H273" i="54"/>
  <c r="I273" i="54"/>
  <c r="G274" i="54"/>
  <c r="H274" i="54"/>
  <c r="I274" i="54"/>
  <c r="G275" i="54"/>
  <c r="J275" i="54" s="1"/>
  <c r="H275" i="54"/>
  <c r="I275" i="54"/>
  <c r="G276" i="54"/>
  <c r="H276" i="54"/>
  <c r="I276" i="54"/>
  <c r="G277" i="54"/>
  <c r="J277" i="54" s="1"/>
  <c r="H277" i="54"/>
  <c r="I277" i="54"/>
  <c r="G278" i="54"/>
  <c r="H278" i="54"/>
  <c r="I278" i="54"/>
  <c r="G279" i="54"/>
  <c r="J279" i="54" s="1"/>
  <c r="H279" i="54"/>
  <c r="I279" i="54"/>
  <c r="G280" i="54"/>
  <c r="H280" i="54"/>
  <c r="I280" i="54"/>
  <c r="G281" i="54"/>
  <c r="J281" i="54" s="1"/>
  <c r="H281" i="54"/>
  <c r="I281" i="54"/>
  <c r="L220" i="54"/>
  <c r="M220" i="54"/>
  <c r="N220" i="54"/>
  <c r="L221" i="54"/>
  <c r="M221" i="54"/>
  <c r="N221" i="54"/>
  <c r="L222" i="54"/>
  <c r="M222" i="54"/>
  <c r="N222" i="54"/>
  <c r="L223" i="54"/>
  <c r="M223" i="54"/>
  <c r="N223" i="54"/>
  <c r="L224" i="54"/>
  <c r="M224" i="54"/>
  <c r="N224" i="54"/>
  <c r="L225" i="54"/>
  <c r="M225" i="54"/>
  <c r="N225" i="54"/>
  <c r="L226" i="54"/>
  <c r="M226" i="54"/>
  <c r="N226" i="54"/>
  <c r="L227" i="54"/>
  <c r="M227" i="54"/>
  <c r="N227" i="54"/>
  <c r="L228" i="54"/>
  <c r="M228" i="54"/>
  <c r="N228" i="54"/>
  <c r="L229" i="54"/>
  <c r="M229" i="54"/>
  <c r="N229" i="54"/>
  <c r="L230" i="54"/>
  <c r="L274" i="54" s="1"/>
  <c r="M230" i="54"/>
  <c r="N230" i="54"/>
  <c r="N274" i="54" s="1"/>
  <c r="L231" i="54"/>
  <c r="M231" i="54"/>
  <c r="M275" i="54" s="1"/>
  <c r="N231" i="54"/>
  <c r="L232" i="54"/>
  <c r="L276" i="54" s="1"/>
  <c r="M232" i="54"/>
  <c r="N232" i="54"/>
  <c r="N276" i="54" s="1"/>
  <c r="L233" i="54"/>
  <c r="M233" i="54"/>
  <c r="M277" i="54" s="1"/>
  <c r="N233" i="54"/>
  <c r="L234" i="54"/>
  <c r="L278" i="54" s="1"/>
  <c r="M234" i="54"/>
  <c r="N234" i="54"/>
  <c r="N278" i="54" s="1"/>
  <c r="L235" i="54"/>
  <c r="M235" i="54"/>
  <c r="M279" i="54" s="1"/>
  <c r="N235" i="54"/>
  <c r="L236" i="54"/>
  <c r="L280" i="54" s="1"/>
  <c r="M236" i="54"/>
  <c r="N236" i="54"/>
  <c r="N280" i="54" s="1"/>
  <c r="L237" i="54"/>
  <c r="M237" i="54"/>
  <c r="M281" i="54" s="1"/>
  <c r="N237" i="54"/>
  <c r="G220" i="54"/>
  <c r="J220" i="54" s="1"/>
  <c r="H220" i="54"/>
  <c r="I220" i="54"/>
  <c r="G221" i="54"/>
  <c r="H221" i="54"/>
  <c r="I221" i="54"/>
  <c r="G222" i="54"/>
  <c r="J222" i="54" s="1"/>
  <c r="H222" i="54"/>
  <c r="I222" i="54"/>
  <c r="G223" i="54"/>
  <c r="H223" i="54"/>
  <c r="I223" i="54"/>
  <c r="G224" i="54"/>
  <c r="J224" i="54" s="1"/>
  <c r="H224" i="54"/>
  <c r="I224" i="54"/>
  <c r="G225" i="54"/>
  <c r="H225" i="54"/>
  <c r="I225" i="54"/>
  <c r="G226" i="54"/>
  <c r="J226" i="54" s="1"/>
  <c r="H226" i="54"/>
  <c r="I226" i="54"/>
  <c r="G227" i="54"/>
  <c r="H227" i="54"/>
  <c r="I227" i="54"/>
  <c r="G228" i="54"/>
  <c r="J228" i="54" s="1"/>
  <c r="H228" i="54"/>
  <c r="I228" i="54"/>
  <c r="G229" i="54"/>
  <c r="H229" i="54"/>
  <c r="I229" i="54"/>
  <c r="G230" i="54"/>
  <c r="H230" i="54"/>
  <c r="I230" i="54"/>
  <c r="G231" i="54"/>
  <c r="H231" i="54"/>
  <c r="J231" i="54" s="1"/>
  <c r="I231" i="54"/>
  <c r="G232" i="54"/>
  <c r="H232" i="54"/>
  <c r="I232" i="54"/>
  <c r="G233" i="54"/>
  <c r="H233" i="54"/>
  <c r="J233" i="54" s="1"/>
  <c r="I233" i="54"/>
  <c r="G234" i="54"/>
  <c r="H234" i="54"/>
  <c r="I234" i="54"/>
  <c r="G235" i="54"/>
  <c r="H235" i="54"/>
  <c r="J235" i="54" s="1"/>
  <c r="I235" i="54"/>
  <c r="G236" i="54"/>
  <c r="H236" i="54"/>
  <c r="I236" i="54"/>
  <c r="G237" i="54"/>
  <c r="H237" i="54"/>
  <c r="J237" i="54" s="1"/>
  <c r="I237" i="54"/>
  <c r="L167" i="54"/>
  <c r="M167" i="54"/>
  <c r="N167" i="54"/>
  <c r="L168" i="54"/>
  <c r="M168" i="54"/>
  <c r="N168" i="54"/>
  <c r="L169" i="54"/>
  <c r="M169" i="54"/>
  <c r="N169" i="54"/>
  <c r="L170" i="54"/>
  <c r="M170" i="54"/>
  <c r="N170" i="54"/>
  <c r="L171" i="54"/>
  <c r="M171" i="54"/>
  <c r="N171" i="54"/>
  <c r="L172" i="54"/>
  <c r="M172" i="54"/>
  <c r="N172" i="54"/>
  <c r="L173" i="54"/>
  <c r="M173" i="54"/>
  <c r="N173" i="54"/>
  <c r="L174" i="54"/>
  <c r="M174" i="54"/>
  <c r="N174" i="54"/>
  <c r="L175" i="54"/>
  <c r="M175" i="54"/>
  <c r="N175" i="54"/>
  <c r="L176" i="54"/>
  <c r="M176" i="54"/>
  <c r="N176" i="54"/>
  <c r="L177" i="54"/>
  <c r="M177" i="54"/>
  <c r="N177" i="54"/>
  <c r="L178" i="54"/>
  <c r="M178" i="54"/>
  <c r="N178" i="54"/>
  <c r="L179" i="54"/>
  <c r="M179" i="54"/>
  <c r="N179" i="54"/>
  <c r="L180" i="54"/>
  <c r="M180" i="54"/>
  <c r="N180" i="54"/>
  <c r="L181" i="54"/>
  <c r="M181" i="54"/>
  <c r="N181" i="54"/>
  <c r="L182" i="54"/>
  <c r="M182" i="54"/>
  <c r="N182" i="54"/>
  <c r="L183" i="54"/>
  <c r="M183" i="54"/>
  <c r="N183" i="54"/>
  <c r="L184" i="54"/>
  <c r="M184" i="54"/>
  <c r="N184" i="54"/>
  <c r="G167" i="54"/>
  <c r="H167" i="54"/>
  <c r="I167" i="54"/>
  <c r="G168" i="54"/>
  <c r="H168" i="54"/>
  <c r="I168" i="54"/>
  <c r="G169" i="54"/>
  <c r="H169" i="54"/>
  <c r="I169" i="54"/>
  <c r="G170" i="54"/>
  <c r="H170" i="54"/>
  <c r="I170" i="54"/>
  <c r="G171" i="54"/>
  <c r="H171" i="54"/>
  <c r="I171" i="54"/>
  <c r="G172" i="54"/>
  <c r="H172" i="54"/>
  <c r="I172" i="54"/>
  <c r="G173" i="54"/>
  <c r="H173" i="54"/>
  <c r="I173" i="54"/>
  <c r="G174" i="54"/>
  <c r="H174" i="54"/>
  <c r="I174" i="54"/>
  <c r="G175" i="54"/>
  <c r="H175" i="54"/>
  <c r="I175" i="54"/>
  <c r="G176" i="54"/>
  <c r="H176" i="54"/>
  <c r="I176" i="54"/>
  <c r="G177" i="54"/>
  <c r="H177" i="54"/>
  <c r="I177" i="54"/>
  <c r="G178" i="54"/>
  <c r="H178" i="54"/>
  <c r="I178" i="54"/>
  <c r="G179" i="54"/>
  <c r="H179" i="54"/>
  <c r="I179" i="54"/>
  <c r="G180" i="54"/>
  <c r="H180" i="54"/>
  <c r="I180" i="54"/>
  <c r="G181" i="54"/>
  <c r="H181" i="54"/>
  <c r="I181" i="54"/>
  <c r="G182" i="54"/>
  <c r="H182" i="54"/>
  <c r="I182" i="54"/>
  <c r="G183" i="54"/>
  <c r="H183" i="54"/>
  <c r="I183" i="54"/>
  <c r="G184" i="54"/>
  <c r="H184" i="54"/>
  <c r="I184" i="54"/>
  <c r="L123" i="54"/>
  <c r="M123" i="54"/>
  <c r="N123" i="54"/>
  <c r="L124" i="54"/>
  <c r="M124" i="54"/>
  <c r="N124" i="54"/>
  <c r="L125" i="54"/>
  <c r="M125" i="54"/>
  <c r="N125" i="54"/>
  <c r="L126" i="54"/>
  <c r="M126" i="54"/>
  <c r="N126" i="54"/>
  <c r="L127" i="54"/>
  <c r="M127" i="54"/>
  <c r="N127" i="54"/>
  <c r="L128" i="54"/>
  <c r="M128" i="54"/>
  <c r="N128" i="54"/>
  <c r="L129" i="54"/>
  <c r="M129" i="54"/>
  <c r="N129" i="54"/>
  <c r="L130" i="54"/>
  <c r="M130" i="54"/>
  <c r="N130" i="54"/>
  <c r="L131" i="54"/>
  <c r="M131" i="54"/>
  <c r="N131" i="54"/>
  <c r="L132" i="54"/>
  <c r="M132" i="54"/>
  <c r="N132" i="54"/>
  <c r="L133" i="54"/>
  <c r="M133" i="54"/>
  <c r="N133" i="54"/>
  <c r="L134" i="54"/>
  <c r="M134" i="54"/>
  <c r="N134" i="54"/>
  <c r="L135" i="54"/>
  <c r="M135" i="54"/>
  <c r="N135" i="54"/>
  <c r="L136" i="54"/>
  <c r="M136" i="54"/>
  <c r="N136" i="54"/>
  <c r="L137" i="54"/>
  <c r="M137" i="54"/>
  <c r="N137" i="54"/>
  <c r="L138" i="54"/>
  <c r="M138" i="54"/>
  <c r="N138" i="54"/>
  <c r="L139" i="54"/>
  <c r="M139" i="54"/>
  <c r="N139" i="54"/>
  <c r="L140" i="54"/>
  <c r="M140" i="54"/>
  <c r="N140" i="54"/>
  <c r="H112" i="54"/>
  <c r="H156" i="54" s="1"/>
  <c r="H209" i="54" s="1"/>
  <c r="H253" i="54" s="1"/>
  <c r="G113" i="54"/>
  <c r="I113" i="54"/>
  <c r="I157" i="54" s="1"/>
  <c r="I210" i="54" s="1"/>
  <c r="I254" i="54" s="1"/>
  <c r="H114" i="54"/>
  <c r="H158" i="54" s="1"/>
  <c r="H211" i="54" s="1"/>
  <c r="H255" i="54" s="1"/>
  <c r="G115" i="54"/>
  <c r="I115" i="54"/>
  <c r="I159" i="54" s="1"/>
  <c r="I212" i="54" s="1"/>
  <c r="I256" i="54" s="1"/>
  <c r="H116" i="54"/>
  <c r="H160" i="54" s="1"/>
  <c r="H213" i="54" s="1"/>
  <c r="H257" i="54" s="1"/>
  <c r="G117" i="54"/>
  <c r="I117" i="54"/>
  <c r="I161" i="54" s="1"/>
  <c r="I214" i="54" s="1"/>
  <c r="I258" i="54" s="1"/>
  <c r="H118" i="54"/>
  <c r="H162" i="54" s="1"/>
  <c r="H215" i="54" s="1"/>
  <c r="H259" i="54" s="1"/>
  <c r="G119" i="54"/>
  <c r="I119" i="54"/>
  <c r="I163" i="54" s="1"/>
  <c r="I216" i="54" s="1"/>
  <c r="I260" i="54" s="1"/>
  <c r="H120" i="54"/>
  <c r="H164" i="54" s="1"/>
  <c r="H217" i="54" s="1"/>
  <c r="H261" i="54" s="1"/>
  <c r="G121" i="54"/>
  <c r="I121" i="54"/>
  <c r="I165" i="54" s="1"/>
  <c r="I218" i="54" s="1"/>
  <c r="I262" i="54" s="1"/>
  <c r="H122" i="54"/>
  <c r="H166" i="54" s="1"/>
  <c r="H219" i="54" s="1"/>
  <c r="H263" i="54" s="1"/>
  <c r="G123" i="54"/>
  <c r="H123" i="54"/>
  <c r="J123" i="54" s="1"/>
  <c r="I123" i="54"/>
  <c r="G124" i="54"/>
  <c r="H124" i="54"/>
  <c r="I124" i="54"/>
  <c r="G125" i="54"/>
  <c r="H125" i="54"/>
  <c r="I125" i="54"/>
  <c r="G126" i="54"/>
  <c r="H126" i="54"/>
  <c r="I126" i="54"/>
  <c r="G127" i="54"/>
  <c r="H127" i="54"/>
  <c r="J127" i="54" s="1"/>
  <c r="I127" i="54"/>
  <c r="G128" i="54"/>
  <c r="H128" i="54"/>
  <c r="I128" i="54"/>
  <c r="G129" i="54"/>
  <c r="H129" i="54"/>
  <c r="I129" i="54"/>
  <c r="G130" i="54"/>
  <c r="H130" i="54"/>
  <c r="I130" i="54"/>
  <c r="G131" i="54"/>
  <c r="H131" i="54"/>
  <c r="J131" i="54" s="1"/>
  <c r="I131" i="54"/>
  <c r="G132" i="54"/>
  <c r="H132" i="54"/>
  <c r="I132" i="54"/>
  <c r="G133" i="54"/>
  <c r="H133" i="54"/>
  <c r="I133" i="54"/>
  <c r="G134" i="54"/>
  <c r="H134" i="54"/>
  <c r="I134" i="54"/>
  <c r="G135" i="54"/>
  <c r="H135" i="54"/>
  <c r="J135" i="54" s="1"/>
  <c r="I135" i="54"/>
  <c r="G136" i="54"/>
  <c r="H136" i="54"/>
  <c r="I136" i="54"/>
  <c r="G137" i="54"/>
  <c r="H137" i="54"/>
  <c r="I137" i="54"/>
  <c r="G138" i="54"/>
  <c r="H138" i="54"/>
  <c r="I138" i="54"/>
  <c r="G139" i="54"/>
  <c r="H139" i="54"/>
  <c r="J139" i="54" s="1"/>
  <c r="I139" i="54"/>
  <c r="G140" i="54"/>
  <c r="H140" i="54"/>
  <c r="I140" i="54"/>
  <c r="H111" i="54"/>
  <c r="I111" i="54"/>
  <c r="I155" i="54" s="1"/>
  <c r="G111" i="54"/>
  <c r="J138" i="54"/>
  <c r="J134" i="54"/>
  <c r="J130" i="54"/>
  <c r="J126" i="54"/>
  <c r="G60" i="54"/>
  <c r="H60" i="54"/>
  <c r="I60" i="54"/>
  <c r="I112" i="54" s="1"/>
  <c r="I156" i="54" s="1"/>
  <c r="I209" i="54" s="1"/>
  <c r="I253" i="54" s="1"/>
  <c r="G61" i="54"/>
  <c r="H61" i="54"/>
  <c r="H113" i="54" s="1"/>
  <c r="H157" i="54" s="1"/>
  <c r="H210" i="54" s="1"/>
  <c r="H254" i="54" s="1"/>
  <c r="I61" i="54"/>
  <c r="G62" i="54"/>
  <c r="H62" i="54"/>
  <c r="I62" i="54"/>
  <c r="I114" i="54" s="1"/>
  <c r="I158" i="54" s="1"/>
  <c r="I211" i="54" s="1"/>
  <c r="I255" i="54" s="1"/>
  <c r="G63" i="54"/>
  <c r="H63" i="54"/>
  <c r="H115" i="54" s="1"/>
  <c r="I63" i="54"/>
  <c r="G64" i="54"/>
  <c r="H64" i="54"/>
  <c r="I64" i="54"/>
  <c r="I116" i="54" s="1"/>
  <c r="I160" i="54" s="1"/>
  <c r="I213" i="54" s="1"/>
  <c r="I257" i="54" s="1"/>
  <c r="G65" i="54"/>
  <c r="H65" i="54"/>
  <c r="H117" i="54" s="1"/>
  <c r="H161" i="54" s="1"/>
  <c r="H214" i="54" s="1"/>
  <c r="H258" i="54" s="1"/>
  <c r="I65" i="54"/>
  <c r="G66" i="54"/>
  <c r="H66" i="54"/>
  <c r="I66" i="54"/>
  <c r="I118" i="54" s="1"/>
  <c r="I162" i="54" s="1"/>
  <c r="I215" i="54" s="1"/>
  <c r="I259" i="54" s="1"/>
  <c r="G67" i="54"/>
  <c r="H67" i="54"/>
  <c r="H119" i="54" s="1"/>
  <c r="I67" i="54"/>
  <c r="G68" i="54"/>
  <c r="H68" i="54"/>
  <c r="I68" i="54"/>
  <c r="I120" i="54" s="1"/>
  <c r="I164" i="54" s="1"/>
  <c r="I217" i="54" s="1"/>
  <c r="I261" i="54" s="1"/>
  <c r="G69" i="54"/>
  <c r="H69" i="54"/>
  <c r="H121" i="54" s="1"/>
  <c r="H165" i="54" s="1"/>
  <c r="H218" i="54" s="1"/>
  <c r="H262" i="54" s="1"/>
  <c r="I69" i="54"/>
  <c r="G70" i="54"/>
  <c r="H70" i="54"/>
  <c r="I70" i="54"/>
  <c r="I122" i="54" s="1"/>
  <c r="I166" i="54" s="1"/>
  <c r="I219" i="54" s="1"/>
  <c r="I263" i="54" s="1"/>
  <c r="G71" i="54"/>
  <c r="H71" i="54"/>
  <c r="I71" i="54"/>
  <c r="G72" i="54"/>
  <c r="H72" i="54"/>
  <c r="I72" i="54"/>
  <c r="G73" i="54"/>
  <c r="H73" i="54"/>
  <c r="I73" i="54"/>
  <c r="G74" i="54"/>
  <c r="H74" i="54"/>
  <c r="I74" i="54"/>
  <c r="G75" i="54"/>
  <c r="H75" i="54"/>
  <c r="I75" i="54"/>
  <c r="G76" i="54"/>
  <c r="H76" i="54"/>
  <c r="I76" i="54"/>
  <c r="G77" i="54"/>
  <c r="H77" i="54"/>
  <c r="I77" i="54"/>
  <c r="G78" i="54"/>
  <c r="H78" i="54"/>
  <c r="I78" i="54"/>
  <c r="G79" i="54"/>
  <c r="H79" i="54"/>
  <c r="I79" i="54"/>
  <c r="G80" i="54"/>
  <c r="H80" i="54"/>
  <c r="I80" i="54"/>
  <c r="G81" i="54"/>
  <c r="H81" i="54"/>
  <c r="I81" i="54"/>
  <c r="G82" i="54"/>
  <c r="H82" i="54"/>
  <c r="I82" i="54"/>
  <c r="G83" i="54"/>
  <c r="H83" i="54"/>
  <c r="I83" i="54"/>
  <c r="G84" i="54"/>
  <c r="H84" i="54"/>
  <c r="I84" i="54"/>
  <c r="G85" i="54"/>
  <c r="H85" i="54"/>
  <c r="I85" i="54"/>
  <c r="G86" i="54"/>
  <c r="H86" i="54"/>
  <c r="I86" i="54"/>
  <c r="G87" i="54"/>
  <c r="H87" i="54"/>
  <c r="I87" i="54"/>
  <c r="G88" i="54"/>
  <c r="H88" i="54"/>
  <c r="I88" i="54"/>
  <c r="N281" i="54"/>
  <c r="L281" i="54"/>
  <c r="M280" i="54"/>
  <c r="N279" i="54"/>
  <c r="L279" i="54"/>
  <c r="M278" i="54"/>
  <c r="N277" i="54"/>
  <c r="L277" i="54"/>
  <c r="M276" i="54"/>
  <c r="N275" i="54"/>
  <c r="L275" i="54"/>
  <c r="M274" i="54"/>
  <c r="M272" i="54"/>
  <c r="N271" i="54"/>
  <c r="M270" i="54"/>
  <c r="N269" i="54"/>
  <c r="L269" i="54"/>
  <c r="M268" i="54"/>
  <c r="N267" i="54"/>
  <c r="M266" i="54"/>
  <c r="N265" i="54"/>
  <c r="L265" i="54"/>
  <c r="M264" i="54"/>
  <c r="L60" i="54"/>
  <c r="L112" i="54" s="1"/>
  <c r="M60" i="54"/>
  <c r="M112" i="54" s="1"/>
  <c r="M156" i="54" s="1"/>
  <c r="M209" i="54" s="1"/>
  <c r="N60" i="54"/>
  <c r="N112" i="54" s="1"/>
  <c r="N156" i="54" s="1"/>
  <c r="N209" i="54" s="1"/>
  <c r="N253" i="54" s="1"/>
  <c r="L61" i="54"/>
  <c r="L113" i="54" s="1"/>
  <c r="L157" i="54" s="1"/>
  <c r="L210" i="54" s="1"/>
  <c r="M61" i="54"/>
  <c r="O61" i="54" s="1"/>
  <c r="N61" i="54"/>
  <c r="N113" i="54" s="1"/>
  <c r="N157" i="54" s="1"/>
  <c r="N210" i="54" s="1"/>
  <c r="L62" i="54"/>
  <c r="M62" i="54"/>
  <c r="M114" i="54" s="1"/>
  <c r="M158" i="54" s="1"/>
  <c r="M211" i="54" s="1"/>
  <c r="N62" i="54"/>
  <c r="N114" i="54" s="1"/>
  <c r="N158" i="54" s="1"/>
  <c r="N211" i="54" s="1"/>
  <c r="N255" i="54" s="1"/>
  <c r="L63" i="54"/>
  <c r="L115" i="54" s="1"/>
  <c r="L159" i="54" s="1"/>
  <c r="L212" i="54" s="1"/>
  <c r="M63" i="54"/>
  <c r="M115" i="54" s="1"/>
  <c r="M159" i="54" s="1"/>
  <c r="M212" i="54" s="1"/>
  <c r="M256" i="54" s="1"/>
  <c r="N63" i="54"/>
  <c r="N115" i="54" s="1"/>
  <c r="N159" i="54" s="1"/>
  <c r="N212" i="54" s="1"/>
  <c r="L64" i="54"/>
  <c r="M64" i="54"/>
  <c r="M116" i="54" s="1"/>
  <c r="M160" i="54" s="1"/>
  <c r="M213" i="54" s="1"/>
  <c r="N64" i="54"/>
  <c r="N116" i="54" s="1"/>
  <c r="N160" i="54" s="1"/>
  <c r="N213" i="54" s="1"/>
  <c r="N257" i="54" s="1"/>
  <c r="L65" i="54"/>
  <c r="L117" i="54" s="1"/>
  <c r="L161" i="54" s="1"/>
  <c r="L214" i="54" s="1"/>
  <c r="M65" i="54"/>
  <c r="O65" i="54" s="1"/>
  <c r="N65" i="54"/>
  <c r="N117" i="54" s="1"/>
  <c r="N161" i="54" s="1"/>
  <c r="N214" i="54" s="1"/>
  <c r="L66" i="54"/>
  <c r="M66" i="54"/>
  <c r="M118" i="54" s="1"/>
  <c r="M162" i="54" s="1"/>
  <c r="M215" i="54" s="1"/>
  <c r="N66" i="54"/>
  <c r="N118" i="54" s="1"/>
  <c r="N162" i="54" s="1"/>
  <c r="N215" i="54" s="1"/>
  <c r="N259" i="54" s="1"/>
  <c r="L67" i="54"/>
  <c r="L119" i="54" s="1"/>
  <c r="L163" i="54" s="1"/>
  <c r="L216" i="54" s="1"/>
  <c r="M67" i="54"/>
  <c r="M119" i="54" s="1"/>
  <c r="M163" i="54" s="1"/>
  <c r="M216" i="54" s="1"/>
  <c r="M260" i="54" s="1"/>
  <c r="N67" i="54"/>
  <c r="N119" i="54" s="1"/>
  <c r="N163" i="54" s="1"/>
  <c r="N216" i="54" s="1"/>
  <c r="L68" i="54"/>
  <c r="M68" i="54"/>
  <c r="M120" i="54" s="1"/>
  <c r="M164" i="54" s="1"/>
  <c r="M217" i="54" s="1"/>
  <c r="N68" i="54"/>
  <c r="N120" i="54" s="1"/>
  <c r="L69" i="54"/>
  <c r="L121" i="54" s="1"/>
  <c r="L165" i="54" s="1"/>
  <c r="L218" i="54" s="1"/>
  <c r="M69" i="54"/>
  <c r="O69" i="54" s="1"/>
  <c r="N69" i="54"/>
  <c r="N121" i="54" s="1"/>
  <c r="N165" i="54" s="1"/>
  <c r="N218" i="54" s="1"/>
  <c r="L70" i="54"/>
  <c r="M70" i="54"/>
  <c r="M122" i="54" s="1"/>
  <c r="M166" i="54" s="1"/>
  <c r="M219" i="54" s="1"/>
  <c r="N70" i="54"/>
  <c r="N122" i="54" s="1"/>
  <c r="N166" i="54" s="1"/>
  <c r="N219" i="54" s="1"/>
  <c r="N263" i="54" s="1"/>
  <c r="L71" i="54"/>
  <c r="M71" i="54"/>
  <c r="N71" i="54"/>
  <c r="L72" i="54"/>
  <c r="M72" i="54"/>
  <c r="N72" i="54"/>
  <c r="L73" i="54"/>
  <c r="M73" i="54"/>
  <c r="N73" i="54"/>
  <c r="L74" i="54"/>
  <c r="M74" i="54"/>
  <c r="N74" i="54"/>
  <c r="L75" i="54"/>
  <c r="M75" i="54"/>
  <c r="N75" i="54"/>
  <c r="L76" i="54"/>
  <c r="M76" i="54"/>
  <c r="N76" i="54"/>
  <c r="L77" i="54"/>
  <c r="M77" i="54"/>
  <c r="N77" i="54"/>
  <c r="L78" i="54"/>
  <c r="M78" i="54"/>
  <c r="N78" i="54"/>
  <c r="L79" i="54"/>
  <c r="M79" i="54"/>
  <c r="N79" i="54"/>
  <c r="L80" i="54"/>
  <c r="M80" i="54"/>
  <c r="N80" i="54"/>
  <c r="L81" i="54"/>
  <c r="M81" i="54"/>
  <c r="N81" i="54"/>
  <c r="L82" i="54"/>
  <c r="M82" i="54"/>
  <c r="N82" i="54"/>
  <c r="L83" i="54"/>
  <c r="M83" i="54"/>
  <c r="N83" i="54"/>
  <c r="L84" i="54"/>
  <c r="M84" i="54"/>
  <c r="N84" i="54"/>
  <c r="L85" i="54"/>
  <c r="M85" i="54"/>
  <c r="N85" i="54"/>
  <c r="L86" i="54"/>
  <c r="M86" i="54"/>
  <c r="N86" i="54"/>
  <c r="L87" i="54"/>
  <c r="M87" i="54"/>
  <c r="N87" i="54"/>
  <c r="L88" i="54"/>
  <c r="M88" i="54"/>
  <c r="N88" i="54"/>
  <c r="M59" i="54"/>
  <c r="N59" i="54"/>
  <c r="N94" i="54" s="1"/>
  <c r="L59" i="54"/>
  <c r="H59" i="54"/>
  <c r="I59" i="54"/>
  <c r="I94" i="54" s="1"/>
  <c r="G59" i="54"/>
  <c r="H86" i="22"/>
  <c r="R15" i="54"/>
  <c r="Q15" i="54"/>
  <c r="C5" i="54"/>
  <c r="J280" i="54"/>
  <c r="J278" i="54"/>
  <c r="J276" i="54"/>
  <c r="J274" i="54"/>
  <c r="J272" i="54"/>
  <c r="J270" i="54"/>
  <c r="J268" i="54"/>
  <c r="J266" i="54"/>
  <c r="J264" i="54"/>
  <c r="O237" i="54"/>
  <c r="O236" i="54"/>
  <c r="O235" i="54"/>
  <c r="O234" i="54"/>
  <c r="O233" i="54"/>
  <c r="O232" i="54"/>
  <c r="O231" i="54"/>
  <c r="O230" i="54"/>
  <c r="J229" i="54"/>
  <c r="J227" i="54"/>
  <c r="J225" i="54"/>
  <c r="J223" i="54"/>
  <c r="J221" i="54"/>
  <c r="J184" i="54"/>
  <c r="J183" i="54"/>
  <c r="J182" i="54"/>
  <c r="J181" i="54"/>
  <c r="J180" i="54"/>
  <c r="J179" i="54"/>
  <c r="J178" i="54"/>
  <c r="J177" i="54"/>
  <c r="J176" i="54"/>
  <c r="J175" i="54"/>
  <c r="J174" i="54"/>
  <c r="J173" i="54"/>
  <c r="J172" i="54"/>
  <c r="J171" i="54"/>
  <c r="J170" i="54"/>
  <c r="J169" i="54"/>
  <c r="J168" i="54"/>
  <c r="J167" i="54"/>
  <c r="O140" i="54"/>
  <c r="O138" i="54"/>
  <c r="O136" i="54"/>
  <c r="O134" i="54"/>
  <c r="O132" i="54"/>
  <c r="O130" i="54"/>
  <c r="O128" i="54"/>
  <c r="O126" i="54"/>
  <c r="O124" i="54"/>
  <c r="O88" i="54"/>
  <c r="J88" i="54"/>
  <c r="E88" i="54"/>
  <c r="D88" i="54"/>
  <c r="O87" i="54"/>
  <c r="J87" i="54"/>
  <c r="E87" i="54"/>
  <c r="D87" i="54"/>
  <c r="O86" i="54"/>
  <c r="J86" i="54"/>
  <c r="E86" i="54"/>
  <c r="D86" i="54"/>
  <c r="O85" i="54"/>
  <c r="J85" i="54"/>
  <c r="E85" i="54"/>
  <c r="D85" i="54"/>
  <c r="O84" i="54"/>
  <c r="J84" i="54"/>
  <c r="E84" i="54"/>
  <c r="D84" i="54"/>
  <c r="O83" i="54"/>
  <c r="J83" i="54"/>
  <c r="E83" i="54"/>
  <c r="D83" i="54"/>
  <c r="D135" i="54" s="1"/>
  <c r="O82" i="54"/>
  <c r="J82" i="54"/>
  <c r="E82" i="54"/>
  <c r="D82" i="54"/>
  <c r="D134" i="54" s="1"/>
  <c r="O81" i="54"/>
  <c r="J81" i="54"/>
  <c r="E81" i="54"/>
  <c r="D81" i="54"/>
  <c r="D133" i="54" s="1"/>
  <c r="O80" i="54"/>
  <c r="J80" i="54"/>
  <c r="E80" i="54"/>
  <c r="D80" i="54"/>
  <c r="D132" i="54" s="1"/>
  <c r="O79" i="54"/>
  <c r="J79" i="54"/>
  <c r="E79" i="54"/>
  <c r="D79" i="54"/>
  <c r="D131" i="54" s="1"/>
  <c r="O78" i="54"/>
  <c r="J78" i="54"/>
  <c r="E78" i="54"/>
  <c r="D78" i="54"/>
  <c r="D130" i="54" s="1"/>
  <c r="O77" i="54"/>
  <c r="J77" i="54"/>
  <c r="E77" i="54"/>
  <c r="D77" i="54"/>
  <c r="D129" i="54" s="1"/>
  <c r="O76" i="54"/>
  <c r="J76" i="54"/>
  <c r="E76" i="54"/>
  <c r="D76" i="54"/>
  <c r="D128" i="54" s="1"/>
  <c r="O75" i="54"/>
  <c r="J75" i="54"/>
  <c r="E75" i="54"/>
  <c r="D75" i="54"/>
  <c r="D127" i="54" s="1"/>
  <c r="O74" i="54"/>
  <c r="J74" i="54"/>
  <c r="E74" i="54"/>
  <c r="D74" i="54"/>
  <c r="D126" i="54" s="1"/>
  <c r="O73" i="54"/>
  <c r="J73" i="54"/>
  <c r="E73" i="54"/>
  <c r="D73" i="54"/>
  <c r="D125" i="54" s="1"/>
  <c r="O72" i="54"/>
  <c r="J72" i="54"/>
  <c r="E72" i="54"/>
  <c r="D72" i="54"/>
  <c r="D124" i="54" s="1"/>
  <c r="O71" i="54"/>
  <c r="J71" i="54"/>
  <c r="E71" i="54"/>
  <c r="D71" i="54"/>
  <c r="D123" i="54" s="1"/>
  <c r="E70" i="54"/>
  <c r="E122" i="54" s="1"/>
  <c r="D70" i="54"/>
  <c r="D122" i="54" s="1"/>
  <c r="E69" i="54"/>
  <c r="E121" i="54" s="1"/>
  <c r="D69" i="54"/>
  <c r="D121" i="54" s="1"/>
  <c r="E68" i="54"/>
  <c r="E120" i="54" s="1"/>
  <c r="D68" i="54"/>
  <c r="D120" i="54" s="1"/>
  <c r="O67" i="54"/>
  <c r="E67" i="54"/>
  <c r="E119" i="54" s="1"/>
  <c r="D67" i="54"/>
  <c r="D119" i="54" s="1"/>
  <c r="E66" i="54"/>
  <c r="E118" i="54" s="1"/>
  <c r="D66" i="54"/>
  <c r="D118" i="54" s="1"/>
  <c r="E65" i="54"/>
  <c r="E117" i="54" s="1"/>
  <c r="D65" i="54"/>
  <c r="D117" i="54" s="1"/>
  <c r="E64" i="54"/>
  <c r="E116" i="54" s="1"/>
  <c r="D64" i="54"/>
  <c r="D116" i="54" s="1"/>
  <c r="O63" i="54"/>
  <c r="E63" i="54"/>
  <c r="E115" i="54" s="1"/>
  <c r="D63" i="54"/>
  <c r="D115" i="54" s="1"/>
  <c r="E62" i="54"/>
  <c r="E114" i="54" s="1"/>
  <c r="D62" i="54"/>
  <c r="D114" i="54" s="1"/>
  <c r="E61" i="54"/>
  <c r="E113" i="54" s="1"/>
  <c r="D61" i="54"/>
  <c r="D113" i="54" s="1"/>
  <c r="O60" i="54"/>
  <c r="E60" i="54"/>
  <c r="E112" i="54" s="1"/>
  <c r="D60" i="54"/>
  <c r="D112" i="54" s="1"/>
  <c r="J59" i="54"/>
  <c r="E59" i="54"/>
  <c r="E111" i="54" s="1"/>
  <c r="D59" i="54"/>
  <c r="D111" i="54" s="1"/>
  <c r="O44" i="54"/>
  <c r="J44" i="54"/>
  <c r="O43" i="54"/>
  <c r="J43" i="54"/>
  <c r="O42" i="54"/>
  <c r="J42" i="54"/>
  <c r="O41" i="54"/>
  <c r="J41" i="54"/>
  <c r="O40" i="54"/>
  <c r="J40" i="54"/>
  <c r="O39" i="54"/>
  <c r="J39" i="54"/>
  <c r="O38" i="54"/>
  <c r="J38" i="54"/>
  <c r="O37" i="54"/>
  <c r="J37" i="54"/>
  <c r="O36" i="54"/>
  <c r="J36" i="54"/>
  <c r="O35" i="54"/>
  <c r="J35" i="54"/>
  <c r="O34" i="54"/>
  <c r="J34" i="54"/>
  <c r="O33" i="54"/>
  <c r="J33" i="54"/>
  <c r="O32" i="54"/>
  <c r="J32" i="54"/>
  <c r="O31" i="54"/>
  <c r="J31" i="54"/>
  <c r="O30" i="54"/>
  <c r="J30" i="54"/>
  <c r="O29" i="54"/>
  <c r="J29" i="54"/>
  <c r="O28" i="54"/>
  <c r="J28" i="54"/>
  <c r="O27" i="54"/>
  <c r="J27" i="54"/>
  <c r="O26" i="54"/>
  <c r="J26" i="54"/>
  <c r="O25" i="54"/>
  <c r="J25" i="54"/>
  <c r="O24" i="54"/>
  <c r="J24" i="54"/>
  <c r="O23" i="54"/>
  <c r="J23" i="54"/>
  <c r="O22" i="54"/>
  <c r="J22" i="54"/>
  <c r="O21" i="54"/>
  <c r="J21" i="54"/>
  <c r="O20" i="54"/>
  <c r="J20" i="54"/>
  <c r="O19" i="54"/>
  <c r="J19" i="54"/>
  <c r="O18" i="54"/>
  <c r="J18" i="54"/>
  <c r="O17" i="54"/>
  <c r="J17" i="54"/>
  <c r="O16" i="54"/>
  <c r="J16" i="54"/>
  <c r="O15" i="54"/>
  <c r="O50" i="54" s="1"/>
  <c r="J15" i="54"/>
  <c r="N164" i="54" l="1"/>
  <c r="N217" i="54" s="1"/>
  <c r="N261" i="54" s="1"/>
  <c r="L156" i="54"/>
  <c r="L209" i="54" s="1"/>
  <c r="L253" i="54" s="1"/>
  <c r="O112" i="54"/>
  <c r="O70" i="54"/>
  <c r="O68" i="54"/>
  <c r="O66" i="54"/>
  <c r="O64" i="54"/>
  <c r="O62" i="54"/>
  <c r="M121" i="54"/>
  <c r="M165" i="54" s="1"/>
  <c r="M218" i="54" s="1"/>
  <c r="M262" i="54" s="1"/>
  <c r="L120" i="54"/>
  <c r="M117" i="54"/>
  <c r="L116" i="54"/>
  <c r="M113" i="54"/>
  <c r="M157" i="54" s="1"/>
  <c r="M210" i="54" s="1"/>
  <c r="M254" i="54" s="1"/>
  <c r="O59" i="54"/>
  <c r="L94" i="54"/>
  <c r="M94" i="54"/>
  <c r="N111" i="54"/>
  <c r="L122" i="54"/>
  <c r="L118" i="54"/>
  <c r="L114" i="54"/>
  <c r="N43" i="31"/>
  <c r="L111" i="54"/>
  <c r="M111" i="54"/>
  <c r="M41" i="31"/>
  <c r="M43" i="31"/>
  <c r="M44" i="31" s="1"/>
  <c r="J119" i="54"/>
  <c r="H163" i="54"/>
  <c r="H216" i="54" s="1"/>
  <c r="H260" i="54" s="1"/>
  <c r="J115" i="54"/>
  <c r="H159" i="54"/>
  <c r="H212" i="54" s="1"/>
  <c r="H256" i="54" s="1"/>
  <c r="X70" i="54"/>
  <c r="T70" i="54"/>
  <c r="X68" i="54"/>
  <c r="T68" i="54"/>
  <c r="X66" i="54"/>
  <c r="T66" i="54"/>
  <c r="X64" i="54"/>
  <c r="T64" i="54"/>
  <c r="X62" i="54"/>
  <c r="T62" i="54"/>
  <c r="X60" i="54"/>
  <c r="T60" i="54"/>
  <c r="H146" i="54"/>
  <c r="T121" i="54"/>
  <c r="T119" i="54"/>
  <c r="X119" i="54"/>
  <c r="T117" i="54"/>
  <c r="T115" i="54"/>
  <c r="X115" i="54"/>
  <c r="T113" i="54"/>
  <c r="W16" i="54"/>
  <c r="Y16" i="54" s="1"/>
  <c r="S16" i="54"/>
  <c r="U16" i="54" s="1"/>
  <c r="W17" i="54"/>
  <c r="Y17" i="54" s="1"/>
  <c r="S17" i="54"/>
  <c r="U17" i="54" s="1"/>
  <c r="W18" i="54"/>
  <c r="Y18" i="54" s="1"/>
  <c r="S18" i="54"/>
  <c r="U18" i="54" s="1"/>
  <c r="W19" i="54"/>
  <c r="Y19" i="54" s="1"/>
  <c r="S19" i="54"/>
  <c r="U19" i="54" s="1"/>
  <c r="W20" i="54"/>
  <c r="Y20" i="54" s="1"/>
  <c r="S20" i="54"/>
  <c r="U20" i="54" s="1"/>
  <c r="W21" i="54"/>
  <c r="Y21" i="54" s="1"/>
  <c r="S21" i="54"/>
  <c r="U21" i="54" s="1"/>
  <c r="W22" i="54"/>
  <c r="Y22" i="54" s="1"/>
  <c r="S22" i="54"/>
  <c r="U22" i="54" s="1"/>
  <c r="W23" i="54"/>
  <c r="Y23" i="54" s="1"/>
  <c r="S23" i="54"/>
  <c r="U23" i="54" s="1"/>
  <c r="W24" i="54"/>
  <c r="Y24" i="54" s="1"/>
  <c r="S24" i="54"/>
  <c r="U24" i="54" s="1"/>
  <c r="S25" i="54"/>
  <c r="U25" i="54" s="1"/>
  <c r="W25" i="54"/>
  <c r="Y25" i="54" s="1"/>
  <c r="S26" i="54"/>
  <c r="U26" i="54" s="1"/>
  <c r="W26" i="54"/>
  <c r="Y26" i="54" s="1"/>
  <c r="J60" i="54"/>
  <c r="J61" i="54"/>
  <c r="J62" i="54"/>
  <c r="J63" i="54"/>
  <c r="J64" i="54"/>
  <c r="J65" i="54"/>
  <c r="J66" i="54"/>
  <c r="J67" i="54"/>
  <c r="J68" i="54"/>
  <c r="J69" i="54"/>
  <c r="J70" i="54"/>
  <c r="H94" i="54"/>
  <c r="N42" i="31" s="1"/>
  <c r="X69" i="54"/>
  <c r="T69" i="54"/>
  <c r="X67" i="54"/>
  <c r="T67" i="54"/>
  <c r="X65" i="54"/>
  <c r="T65" i="54"/>
  <c r="X63" i="54"/>
  <c r="T63" i="54"/>
  <c r="X61" i="54"/>
  <c r="T61" i="54"/>
  <c r="G122" i="54"/>
  <c r="G120" i="54"/>
  <c r="G118" i="54"/>
  <c r="G116" i="54"/>
  <c r="G114" i="54"/>
  <c r="G112" i="54"/>
  <c r="G165" i="54"/>
  <c r="G163" i="54"/>
  <c r="G161" i="54"/>
  <c r="G159" i="54"/>
  <c r="G157" i="54"/>
  <c r="I190" i="54"/>
  <c r="I208" i="54"/>
  <c r="I146" i="54"/>
  <c r="H155" i="54"/>
  <c r="X111" i="54"/>
  <c r="G155" i="54"/>
  <c r="W15" i="54"/>
  <c r="Y15" i="54" s="1"/>
  <c r="S15" i="54"/>
  <c r="U15" i="54" s="1"/>
  <c r="W59" i="54"/>
  <c r="S59" i="54"/>
  <c r="X59" i="54"/>
  <c r="T59" i="54"/>
  <c r="J50" i="54"/>
  <c r="G94" i="54"/>
  <c r="N41" i="31" s="1"/>
  <c r="G146" i="54"/>
  <c r="R59" i="54"/>
  <c r="R111" i="54" s="1"/>
  <c r="O281" i="54"/>
  <c r="O280" i="54"/>
  <c r="O279" i="54"/>
  <c r="O278" i="54"/>
  <c r="O277" i="54"/>
  <c r="O276" i="54"/>
  <c r="O275" i="54"/>
  <c r="O274" i="54"/>
  <c r="N272" i="54"/>
  <c r="N270" i="54"/>
  <c r="N268" i="54"/>
  <c r="N266" i="54"/>
  <c r="N264" i="54"/>
  <c r="N262" i="54"/>
  <c r="N260" i="54"/>
  <c r="N258" i="54"/>
  <c r="N256" i="54"/>
  <c r="N254" i="54"/>
  <c r="J230" i="54"/>
  <c r="J232" i="54"/>
  <c r="J234" i="54"/>
  <c r="J236" i="54"/>
  <c r="O184" i="54"/>
  <c r="O183" i="54"/>
  <c r="M271" i="54"/>
  <c r="O181" i="54"/>
  <c r="O180" i="54"/>
  <c r="O179" i="54"/>
  <c r="M267" i="54"/>
  <c r="O178" i="54"/>
  <c r="O177" i="54"/>
  <c r="O176" i="54"/>
  <c r="O175" i="54"/>
  <c r="M263" i="54"/>
  <c r="O173" i="54"/>
  <c r="O172" i="54"/>
  <c r="O171" i="54"/>
  <c r="M259" i="54"/>
  <c r="O170" i="54"/>
  <c r="O169" i="54"/>
  <c r="O168" i="54"/>
  <c r="O167" i="54"/>
  <c r="M255" i="54"/>
  <c r="O165" i="54"/>
  <c r="O163" i="54"/>
  <c r="O159" i="54"/>
  <c r="O156" i="54"/>
  <c r="L267" i="54"/>
  <c r="O267" i="54" s="1"/>
  <c r="O223" i="54"/>
  <c r="L271" i="54"/>
  <c r="O227" i="54"/>
  <c r="O113" i="54"/>
  <c r="O115" i="54"/>
  <c r="O117" i="54"/>
  <c r="O119" i="54"/>
  <c r="O121" i="54"/>
  <c r="O123" i="54"/>
  <c r="O125" i="54"/>
  <c r="O127" i="54"/>
  <c r="O129" i="54"/>
  <c r="O131" i="54"/>
  <c r="O133" i="54"/>
  <c r="O135" i="54"/>
  <c r="O137" i="54"/>
  <c r="O139" i="54"/>
  <c r="M273" i="54"/>
  <c r="J111" i="54"/>
  <c r="J112" i="54"/>
  <c r="J113" i="54"/>
  <c r="J116" i="54"/>
  <c r="J117" i="54"/>
  <c r="J120" i="54"/>
  <c r="J121" i="54"/>
  <c r="J124" i="54"/>
  <c r="J125" i="54"/>
  <c r="J128" i="54"/>
  <c r="J129" i="54"/>
  <c r="J132" i="54"/>
  <c r="J133" i="54"/>
  <c r="J136" i="54"/>
  <c r="J137" i="54"/>
  <c r="J140" i="54"/>
  <c r="C101" i="54"/>
  <c r="C198" i="54"/>
  <c r="R60" i="54"/>
  <c r="R16" i="54"/>
  <c r="D155" i="54"/>
  <c r="Q59" i="54"/>
  <c r="D156" i="54"/>
  <c r="D157" i="54"/>
  <c r="D158" i="54"/>
  <c r="D159" i="54"/>
  <c r="D160" i="54"/>
  <c r="D161" i="54"/>
  <c r="D162" i="54"/>
  <c r="D163" i="54"/>
  <c r="D164" i="54"/>
  <c r="D165" i="54"/>
  <c r="D166" i="54"/>
  <c r="D167" i="54"/>
  <c r="D168" i="54"/>
  <c r="D169" i="54"/>
  <c r="D170" i="54"/>
  <c r="D171" i="54"/>
  <c r="D172" i="54"/>
  <c r="D173" i="54"/>
  <c r="D174" i="54"/>
  <c r="D175" i="54"/>
  <c r="D176" i="54"/>
  <c r="D177" i="54"/>
  <c r="D178" i="54"/>
  <c r="D179" i="54"/>
  <c r="D136" i="54"/>
  <c r="D137" i="54"/>
  <c r="D138" i="54"/>
  <c r="D139" i="54"/>
  <c r="D140" i="54"/>
  <c r="Q16" i="54"/>
  <c r="E155" i="54"/>
  <c r="E156" i="54"/>
  <c r="E157" i="54"/>
  <c r="E158" i="54"/>
  <c r="E159" i="54"/>
  <c r="E160" i="54"/>
  <c r="E161" i="54"/>
  <c r="E162" i="54"/>
  <c r="E163" i="54"/>
  <c r="E164" i="54"/>
  <c r="E165" i="54"/>
  <c r="E166" i="54"/>
  <c r="E123" i="54"/>
  <c r="E124" i="54"/>
  <c r="E125" i="54"/>
  <c r="E126" i="54"/>
  <c r="E127" i="54"/>
  <c r="E128" i="54"/>
  <c r="E129" i="54"/>
  <c r="E130" i="54"/>
  <c r="E131" i="54"/>
  <c r="E132" i="54"/>
  <c r="E133" i="54"/>
  <c r="E134" i="54"/>
  <c r="E135" i="54"/>
  <c r="E136" i="54"/>
  <c r="E137" i="54"/>
  <c r="E138" i="54"/>
  <c r="E139" i="54"/>
  <c r="E140" i="54"/>
  <c r="Q102" i="22"/>
  <c r="M146" i="54" l="1"/>
  <c r="M155" i="54"/>
  <c r="L162" i="54"/>
  <c r="O118" i="54"/>
  <c r="N155" i="54"/>
  <c r="N146" i="54"/>
  <c r="O43" i="31" s="1"/>
  <c r="M161" i="54"/>
  <c r="M214" i="54" s="1"/>
  <c r="M258" i="54" s="1"/>
  <c r="O111" i="54"/>
  <c r="O157" i="54"/>
  <c r="T111" i="54"/>
  <c r="X113" i="54"/>
  <c r="X117" i="54"/>
  <c r="X121" i="54"/>
  <c r="O42" i="31"/>
  <c r="L146" i="54"/>
  <c r="O41" i="31" s="1"/>
  <c r="L155" i="54"/>
  <c r="L158" i="54"/>
  <c r="O114" i="54"/>
  <c r="L166" i="54"/>
  <c r="L219" i="54" s="1"/>
  <c r="O122" i="54"/>
  <c r="O94" i="54"/>
  <c r="L160" i="54"/>
  <c r="O116" i="54"/>
  <c r="L164" i="54"/>
  <c r="O120" i="54"/>
  <c r="W120" i="54"/>
  <c r="S120" i="54"/>
  <c r="W116" i="54"/>
  <c r="S116" i="54"/>
  <c r="W112" i="54"/>
  <c r="S112" i="54"/>
  <c r="X159" i="54"/>
  <c r="T159" i="54"/>
  <c r="G212" i="54"/>
  <c r="J159" i="54"/>
  <c r="X163" i="54"/>
  <c r="T163" i="54"/>
  <c r="G216" i="54"/>
  <c r="J163" i="54"/>
  <c r="X112" i="54"/>
  <c r="T112" i="54"/>
  <c r="G156" i="54"/>
  <c r="T116" i="54"/>
  <c r="X116" i="54"/>
  <c r="G160" i="54"/>
  <c r="X120" i="54"/>
  <c r="T120" i="54"/>
  <c r="G164" i="54"/>
  <c r="W69" i="54"/>
  <c r="Y69" i="54" s="1"/>
  <c r="S69" i="54"/>
  <c r="U69" i="54" s="1"/>
  <c r="W67" i="54"/>
  <c r="Y67" i="54" s="1"/>
  <c r="S67" i="54"/>
  <c r="U67" i="54" s="1"/>
  <c r="W65" i="54"/>
  <c r="Y65" i="54" s="1"/>
  <c r="S65" i="54"/>
  <c r="U65" i="54" s="1"/>
  <c r="W63" i="54"/>
  <c r="Y63" i="54" s="1"/>
  <c r="S63" i="54"/>
  <c r="U63" i="54" s="1"/>
  <c r="W61" i="54"/>
  <c r="Y61" i="54" s="1"/>
  <c r="S61" i="54"/>
  <c r="U61" i="54" s="1"/>
  <c r="W115" i="54"/>
  <c r="Y115" i="54" s="1"/>
  <c r="S115" i="54"/>
  <c r="U115" i="54" s="1"/>
  <c r="W119" i="54"/>
  <c r="Y119" i="54" s="1"/>
  <c r="S119" i="54"/>
  <c r="U119" i="54" s="1"/>
  <c r="W121" i="54"/>
  <c r="Y121" i="54" s="1"/>
  <c r="S121" i="54"/>
  <c r="U121" i="54" s="1"/>
  <c r="W117" i="54"/>
  <c r="S117" i="54"/>
  <c r="U117" i="54" s="1"/>
  <c r="W113" i="54"/>
  <c r="Y113" i="54" s="1"/>
  <c r="S113" i="54"/>
  <c r="U113" i="54" s="1"/>
  <c r="J94" i="54"/>
  <c r="N44" i="31"/>
  <c r="X157" i="54"/>
  <c r="T157" i="54"/>
  <c r="G210" i="54"/>
  <c r="J157" i="54"/>
  <c r="X161" i="54"/>
  <c r="T161" i="54"/>
  <c r="G214" i="54"/>
  <c r="J161" i="54"/>
  <c r="X165" i="54"/>
  <c r="T165" i="54"/>
  <c r="G218" i="54"/>
  <c r="J165" i="54"/>
  <c r="T114" i="54"/>
  <c r="X114" i="54"/>
  <c r="J114" i="54"/>
  <c r="G158" i="54"/>
  <c r="T118" i="54"/>
  <c r="X118" i="54"/>
  <c r="G162" i="54"/>
  <c r="J118" i="54"/>
  <c r="T122" i="54"/>
  <c r="X122" i="54"/>
  <c r="J122" i="54"/>
  <c r="G166" i="54"/>
  <c r="W70" i="54"/>
  <c r="Y70" i="54" s="1"/>
  <c r="S70" i="54"/>
  <c r="U70" i="54" s="1"/>
  <c r="W68" i="54"/>
  <c r="Y68" i="54" s="1"/>
  <c r="S68" i="54"/>
  <c r="U68" i="54" s="1"/>
  <c r="W66" i="54"/>
  <c r="Y66" i="54" s="1"/>
  <c r="S66" i="54"/>
  <c r="U66" i="54" s="1"/>
  <c r="W64" i="54"/>
  <c r="Y64" i="54" s="1"/>
  <c r="S64" i="54"/>
  <c r="U64" i="54" s="1"/>
  <c r="S62" i="54"/>
  <c r="U62" i="54" s="1"/>
  <c r="W62" i="54"/>
  <c r="Y62" i="54" s="1"/>
  <c r="W60" i="54"/>
  <c r="Y60" i="54" s="1"/>
  <c r="S60" i="54"/>
  <c r="U60" i="54" s="1"/>
  <c r="I252" i="54"/>
  <c r="I287" i="54" s="1"/>
  <c r="I243" i="54"/>
  <c r="H190" i="54"/>
  <c r="H208" i="54"/>
  <c r="Y59" i="54"/>
  <c r="W111" i="54"/>
  <c r="Y111" i="54" s="1"/>
  <c r="S111" i="54"/>
  <c r="U111" i="54" s="1"/>
  <c r="U59" i="54"/>
  <c r="T155" i="54"/>
  <c r="G208" i="54"/>
  <c r="G190" i="54"/>
  <c r="J155" i="54"/>
  <c r="O271" i="54"/>
  <c r="O182" i="54"/>
  <c r="O166" i="54"/>
  <c r="O174" i="54"/>
  <c r="M253" i="54"/>
  <c r="O209" i="54"/>
  <c r="M257" i="54"/>
  <c r="O214" i="54"/>
  <c r="L258" i="54"/>
  <c r="L264" i="54"/>
  <c r="O220" i="54"/>
  <c r="L268" i="54"/>
  <c r="O224" i="54"/>
  <c r="M269" i="54"/>
  <c r="O225" i="54"/>
  <c r="L272" i="54"/>
  <c r="O228" i="54"/>
  <c r="L256" i="54"/>
  <c r="O212" i="54"/>
  <c r="L260" i="54"/>
  <c r="O216" i="54"/>
  <c r="M261" i="54"/>
  <c r="M265" i="54"/>
  <c r="O221" i="54"/>
  <c r="O222" i="54"/>
  <c r="L266" i="54"/>
  <c r="N273" i="54"/>
  <c r="L273" i="54"/>
  <c r="O229" i="54"/>
  <c r="E219" i="54"/>
  <c r="E217" i="54"/>
  <c r="E215" i="54"/>
  <c r="E213" i="54"/>
  <c r="E211" i="54"/>
  <c r="E210" i="54"/>
  <c r="E209" i="54"/>
  <c r="E208" i="54"/>
  <c r="Q17" i="54"/>
  <c r="D232" i="54"/>
  <c r="D231" i="54"/>
  <c r="D230" i="54"/>
  <c r="D229" i="54"/>
  <c r="D228" i="54"/>
  <c r="D227" i="54"/>
  <c r="D226" i="54"/>
  <c r="D225" i="54"/>
  <c r="D224" i="54"/>
  <c r="D223" i="54"/>
  <c r="D222" i="54"/>
  <c r="D221" i="54"/>
  <c r="D220" i="54"/>
  <c r="D219" i="54"/>
  <c r="D218" i="54"/>
  <c r="D217" i="54"/>
  <c r="D216" i="54"/>
  <c r="D215" i="54"/>
  <c r="D214" i="54"/>
  <c r="D213" i="54"/>
  <c r="D212" i="54"/>
  <c r="D211" i="54"/>
  <c r="D210" i="54"/>
  <c r="D209" i="54"/>
  <c r="E184" i="54"/>
  <c r="E183" i="54"/>
  <c r="E182" i="54"/>
  <c r="E181" i="54"/>
  <c r="E180" i="54"/>
  <c r="E179" i="54"/>
  <c r="E178" i="54"/>
  <c r="E177" i="54"/>
  <c r="E176" i="54"/>
  <c r="E175" i="54"/>
  <c r="E174" i="54"/>
  <c r="E173" i="54"/>
  <c r="E172" i="54"/>
  <c r="E171" i="54"/>
  <c r="E170" i="54"/>
  <c r="E169" i="54"/>
  <c r="E168" i="54"/>
  <c r="E167" i="54"/>
  <c r="E218" i="54"/>
  <c r="E216" i="54"/>
  <c r="E214" i="54"/>
  <c r="E212" i="54"/>
  <c r="D184" i="54"/>
  <c r="D183" i="54"/>
  <c r="D182" i="54"/>
  <c r="D181" i="54"/>
  <c r="D180" i="54"/>
  <c r="Q111" i="54"/>
  <c r="Q60" i="54"/>
  <c r="D208" i="54"/>
  <c r="R17" i="54"/>
  <c r="R61" i="54"/>
  <c r="R112" i="54"/>
  <c r="R155" i="54"/>
  <c r="F46" i="47"/>
  <c r="H31" i="47"/>
  <c r="P110" i="22"/>
  <c r="P102" i="22"/>
  <c r="M101" i="22"/>
  <c r="G31" i="47"/>
  <c r="G16" i="47"/>
  <c r="H16" i="47" s="1"/>
  <c r="H46" i="47" s="1"/>
  <c r="O44" i="31" l="1"/>
  <c r="L213" i="54"/>
  <c r="O160" i="54"/>
  <c r="L190" i="54"/>
  <c r="P41" i="31" s="1"/>
  <c r="P44" i="31" s="1"/>
  <c r="L208" i="54"/>
  <c r="O155" i="54"/>
  <c r="M190" i="54"/>
  <c r="M208" i="54"/>
  <c r="L217" i="54"/>
  <c r="O164" i="54"/>
  <c r="X155" i="54"/>
  <c r="P42" i="31"/>
  <c r="Y117" i="54"/>
  <c r="O219" i="54"/>
  <c r="L263" i="54"/>
  <c r="O263" i="54" s="1"/>
  <c r="L211" i="54"/>
  <c r="O158" i="54"/>
  <c r="O146" i="54"/>
  <c r="O161" i="54"/>
  <c r="W161" i="54" s="1"/>
  <c r="Y161" i="54" s="1"/>
  <c r="N208" i="54"/>
  <c r="N190" i="54"/>
  <c r="P43" i="31" s="1"/>
  <c r="L215" i="54"/>
  <c r="O162" i="54"/>
  <c r="X162" i="54"/>
  <c r="T162" i="54"/>
  <c r="G215" i="54"/>
  <c r="J162" i="54"/>
  <c r="J214" i="54"/>
  <c r="X214" i="54"/>
  <c r="T214" i="54"/>
  <c r="G258" i="54"/>
  <c r="X160" i="54"/>
  <c r="T160" i="54"/>
  <c r="G213" i="54"/>
  <c r="J160" i="54"/>
  <c r="W163" i="54"/>
  <c r="Y163" i="54" s="1"/>
  <c r="S163" i="54"/>
  <c r="U163" i="54" s="1"/>
  <c r="W159" i="54"/>
  <c r="Y159" i="54" s="1"/>
  <c r="S159" i="54"/>
  <c r="U159" i="54" s="1"/>
  <c r="U112" i="54"/>
  <c r="U116" i="54"/>
  <c r="U120" i="54"/>
  <c r="W122" i="54"/>
  <c r="Y122" i="54" s="1"/>
  <c r="S122" i="54"/>
  <c r="U122" i="54" s="1"/>
  <c r="W114" i="54"/>
  <c r="Y114" i="54" s="1"/>
  <c r="S114" i="54"/>
  <c r="U114" i="54" s="1"/>
  <c r="J218" i="54"/>
  <c r="X218" i="54"/>
  <c r="T218" i="54"/>
  <c r="G262" i="54"/>
  <c r="X210" i="54"/>
  <c r="T210" i="54"/>
  <c r="G254" i="54"/>
  <c r="J210" i="54"/>
  <c r="J146" i="54"/>
  <c r="X166" i="54"/>
  <c r="T166" i="54"/>
  <c r="G219" i="54"/>
  <c r="J166" i="54"/>
  <c r="W118" i="54"/>
  <c r="Y118" i="54" s="1"/>
  <c r="S118" i="54"/>
  <c r="U118" i="54" s="1"/>
  <c r="X158" i="54"/>
  <c r="T158" i="54"/>
  <c r="G211" i="54"/>
  <c r="J158" i="54"/>
  <c r="W165" i="54"/>
  <c r="Y165" i="54" s="1"/>
  <c r="S165" i="54"/>
  <c r="U165" i="54" s="1"/>
  <c r="S161" i="54"/>
  <c r="U161" i="54" s="1"/>
  <c r="W157" i="54"/>
  <c r="Y157" i="54" s="1"/>
  <c r="S157" i="54"/>
  <c r="U157" i="54" s="1"/>
  <c r="X164" i="54"/>
  <c r="T164" i="54"/>
  <c r="G217" i="54"/>
  <c r="J164" i="54"/>
  <c r="T156" i="54"/>
  <c r="X156" i="54"/>
  <c r="G209" i="54"/>
  <c r="J156" i="54"/>
  <c r="J216" i="54"/>
  <c r="X216" i="54"/>
  <c r="T216" i="54"/>
  <c r="G260" i="54"/>
  <c r="J212" i="54"/>
  <c r="X212" i="54"/>
  <c r="T212" i="54"/>
  <c r="G256" i="54"/>
  <c r="Y112" i="54"/>
  <c r="Y116" i="54"/>
  <c r="Y120" i="54"/>
  <c r="H243" i="54"/>
  <c r="H252" i="54"/>
  <c r="H287" i="54" s="1"/>
  <c r="W155" i="54"/>
  <c r="Y155" i="54" s="1"/>
  <c r="S155" i="54"/>
  <c r="U155" i="54" s="1"/>
  <c r="X208" i="54"/>
  <c r="T208" i="54"/>
  <c r="G243" i="54"/>
  <c r="G252" i="54"/>
  <c r="J208" i="54"/>
  <c r="O265" i="54"/>
  <c r="O272" i="54"/>
  <c r="O269" i="54"/>
  <c r="O268" i="54"/>
  <c r="O264" i="54"/>
  <c r="O218" i="54"/>
  <c r="L262" i="54"/>
  <c r="O266" i="54"/>
  <c r="O260" i="54"/>
  <c r="O256" i="54"/>
  <c r="O258" i="54"/>
  <c r="O253" i="54"/>
  <c r="O210" i="54"/>
  <c r="L254" i="54"/>
  <c r="O226" i="54"/>
  <c r="L270" i="54"/>
  <c r="O273" i="54"/>
  <c r="R208" i="54"/>
  <c r="R156" i="54"/>
  <c r="R113" i="54"/>
  <c r="R62" i="54"/>
  <c r="E256" i="54"/>
  <c r="E258" i="54"/>
  <c r="E260" i="54"/>
  <c r="E262" i="54"/>
  <c r="E220" i="54"/>
  <c r="E222" i="54"/>
  <c r="E223" i="54"/>
  <c r="E224" i="54"/>
  <c r="E225" i="54"/>
  <c r="E226" i="54"/>
  <c r="E227" i="54"/>
  <c r="E228" i="54"/>
  <c r="E229" i="54"/>
  <c r="E230" i="54"/>
  <c r="E231" i="54"/>
  <c r="E232" i="54"/>
  <c r="E233" i="54"/>
  <c r="E234" i="54"/>
  <c r="E235" i="54"/>
  <c r="E236" i="54"/>
  <c r="E237" i="54"/>
  <c r="D253" i="54"/>
  <c r="D254" i="54"/>
  <c r="D255" i="54"/>
  <c r="D256" i="54"/>
  <c r="D257" i="54"/>
  <c r="D258" i="54"/>
  <c r="D259" i="54"/>
  <c r="D260" i="54"/>
  <c r="D261" i="54"/>
  <c r="D262" i="54"/>
  <c r="D263" i="54"/>
  <c r="D264" i="54"/>
  <c r="D265" i="54"/>
  <c r="D266" i="54"/>
  <c r="D267" i="54"/>
  <c r="D268" i="54"/>
  <c r="D269" i="54"/>
  <c r="D270" i="54"/>
  <c r="D271" i="54"/>
  <c r="D272" i="54"/>
  <c r="D273" i="54"/>
  <c r="D274" i="54"/>
  <c r="D275" i="54"/>
  <c r="D276" i="54"/>
  <c r="Q18" i="54"/>
  <c r="E252" i="54"/>
  <c r="E253" i="54"/>
  <c r="E255" i="54"/>
  <c r="E257" i="54"/>
  <c r="E259" i="54"/>
  <c r="E261" i="54"/>
  <c r="E263" i="54"/>
  <c r="R18" i="54"/>
  <c r="D252" i="54"/>
  <c r="Q61" i="54"/>
  <c r="Q155" i="54"/>
  <c r="Q112" i="54"/>
  <c r="D233" i="54"/>
  <c r="D234" i="54"/>
  <c r="D235" i="54"/>
  <c r="D236" i="54"/>
  <c r="D237" i="54"/>
  <c r="E221" i="54"/>
  <c r="E254" i="54"/>
  <c r="G83" i="47"/>
  <c r="F80" i="47"/>
  <c r="M243" i="54" l="1"/>
  <c r="M252" i="54"/>
  <c r="M287" i="54" s="1"/>
  <c r="O190" i="54"/>
  <c r="L257" i="54"/>
  <c r="O257" i="54" s="1"/>
  <c r="O213" i="54"/>
  <c r="R42" i="31"/>
  <c r="Q42" i="31"/>
  <c r="O215" i="54"/>
  <c r="L259" i="54"/>
  <c r="O259" i="54" s="1"/>
  <c r="N243" i="54"/>
  <c r="Q43" i="31" s="1"/>
  <c r="N252" i="54"/>
  <c r="N287" i="54" s="1"/>
  <c r="R43" i="31" s="1"/>
  <c r="L255" i="54"/>
  <c r="O255" i="54" s="1"/>
  <c r="O211" i="54"/>
  <c r="L261" i="54"/>
  <c r="O261" i="54" s="1"/>
  <c r="O217" i="54"/>
  <c r="L243" i="54"/>
  <c r="Q41" i="31" s="1"/>
  <c r="Q44" i="31" s="1"/>
  <c r="O208" i="54"/>
  <c r="O243" i="54" s="1"/>
  <c r="L252" i="54"/>
  <c r="W160" i="54"/>
  <c r="Y160" i="54" s="1"/>
  <c r="S160" i="54"/>
  <c r="U160" i="54" s="1"/>
  <c r="X258" i="54"/>
  <c r="T258" i="54"/>
  <c r="J258" i="54"/>
  <c r="W162" i="54"/>
  <c r="Y162" i="54" s="1"/>
  <c r="S162" i="54"/>
  <c r="U162" i="54" s="1"/>
  <c r="X256" i="54"/>
  <c r="T256" i="54"/>
  <c r="J256" i="54"/>
  <c r="X260" i="54"/>
  <c r="T260" i="54"/>
  <c r="J260" i="54"/>
  <c r="W156" i="54"/>
  <c r="Y156" i="54" s="1"/>
  <c r="S156" i="54"/>
  <c r="U156" i="54" s="1"/>
  <c r="W164" i="54"/>
  <c r="Y164" i="54" s="1"/>
  <c r="S164" i="54"/>
  <c r="U164" i="54" s="1"/>
  <c r="W158" i="54"/>
  <c r="Y158" i="54" s="1"/>
  <c r="S158" i="54"/>
  <c r="U158" i="54" s="1"/>
  <c r="W166" i="54"/>
  <c r="Y166" i="54" s="1"/>
  <c r="S166" i="54"/>
  <c r="U166" i="54" s="1"/>
  <c r="X254" i="54"/>
  <c r="T254" i="54"/>
  <c r="J254" i="54"/>
  <c r="W218" i="54"/>
  <c r="Y218" i="54" s="1"/>
  <c r="S218" i="54"/>
  <c r="U218" i="54" s="1"/>
  <c r="J190" i="54"/>
  <c r="W212" i="54"/>
  <c r="Y212" i="54" s="1"/>
  <c r="S212" i="54"/>
  <c r="U212" i="54" s="1"/>
  <c r="W216" i="54"/>
  <c r="Y216" i="54" s="1"/>
  <c r="S216" i="54"/>
  <c r="U216" i="54" s="1"/>
  <c r="X209" i="54"/>
  <c r="T209" i="54"/>
  <c r="G253" i="54"/>
  <c r="J209" i="54"/>
  <c r="X217" i="54"/>
  <c r="T217" i="54"/>
  <c r="G261" i="54"/>
  <c r="J217" i="54"/>
  <c r="X211" i="54"/>
  <c r="T211" i="54"/>
  <c r="G255" i="54"/>
  <c r="J211" i="54"/>
  <c r="X219" i="54"/>
  <c r="T219" i="54"/>
  <c r="G263" i="54"/>
  <c r="J219" i="54"/>
  <c r="W210" i="54"/>
  <c r="Y210" i="54" s="1"/>
  <c r="S210" i="54"/>
  <c r="U210" i="54" s="1"/>
  <c r="X262" i="54"/>
  <c r="T262" i="54"/>
  <c r="J262" i="54"/>
  <c r="X213" i="54"/>
  <c r="T213" i="54"/>
  <c r="G257" i="54"/>
  <c r="J213" i="54"/>
  <c r="W214" i="54"/>
  <c r="Y214" i="54" s="1"/>
  <c r="S214" i="54"/>
  <c r="U214" i="54" s="1"/>
  <c r="X215" i="54"/>
  <c r="T215" i="54"/>
  <c r="G259" i="54"/>
  <c r="J215" i="54"/>
  <c r="W208" i="54"/>
  <c r="Y208" i="54" s="1"/>
  <c r="X252" i="54"/>
  <c r="T252" i="54"/>
  <c r="G287" i="54"/>
  <c r="J252" i="54"/>
  <c r="O254" i="54"/>
  <c r="O262" i="54"/>
  <c r="O270" i="54"/>
  <c r="E281" i="54"/>
  <c r="E279" i="54"/>
  <c r="E278" i="54"/>
  <c r="E276" i="54"/>
  <c r="E274" i="54"/>
  <c r="E272" i="54"/>
  <c r="E269" i="54"/>
  <c r="E264" i="54"/>
  <c r="R157" i="54"/>
  <c r="D281" i="54"/>
  <c r="D280" i="54"/>
  <c r="D279" i="54"/>
  <c r="D278" i="54"/>
  <c r="D277" i="54"/>
  <c r="Q113" i="54"/>
  <c r="Q208" i="54"/>
  <c r="Q156" i="54"/>
  <c r="Q62" i="54"/>
  <c r="R19" i="54"/>
  <c r="E267" i="54"/>
  <c r="R63" i="54"/>
  <c r="R114" i="54"/>
  <c r="E265" i="54"/>
  <c r="Q19" i="54"/>
  <c r="E280" i="54"/>
  <c r="E277" i="54"/>
  <c r="E275" i="54"/>
  <c r="E273" i="54"/>
  <c r="E271" i="54"/>
  <c r="E270" i="54"/>
  <c r="E268" i="54"/>
  <c r="E266" i="54"/>
  <c r="R252" i="54"/>
  <c r="R209" i="54"/>
  <c r="E51" i="22"/>
  <c r="S208" i="54" l="1"/>
  <c r="U208" i="54" s="1"/>
  <c r="L287" i="54"/>
  <c r="R41" i="31" s="1"/>
  <c r="R44" i="31" s="1"/>
  <c r="O252" i="54"/>
  <c r="O287" i="54" s="1"/>
  <c r="J263" i="54"/>
  <c r="X263" i="54"/>
  <c r="T263" i="54"/>
  <c r="W256" i="54"/>
  <c r="Y256" i="54" s="1"/>
  <c r="S256" i="54"/>
  <c r="U256" i="54" s="1"/>
  <c r="W215" i="54"/>
  <c r="Y215" i="54" s="1"/>
  <c r="S215" i="54"/>
  <c r="U215" i="54" s="1"/>
  <c r="W213" i="54"/>
  <c r="Y213" i="54" s="1"/>
  <c r="S213" i="54"/>
  <c r="U213" i="54" s="1"/>
  <c r="W262" i="54"/>
  <c r="Y262" i="54" s="1"/>
  <c r="S262" i="54"/>
  <c r="U262" i="54" s="1"/>
  <c r="J255" i="54"/>
  <c r="X255" i="54"/>
  <c r="T255" i="54"/>
  <c r="J261" i="54"/>
  <c r="X261" i="54"/>
  <c r="T261" i="54"/>
  <c r="J253" i="54"/>
  <c r="X253" i="54"/>
  <c r="T253" i="54"/>
  <c r="W254" i="54"/>
  <c r="Y254" i="54" s="1"/>
  <c r="S254" i="54"/>
  <c r="U254" i="54" s="1"/>
  <c r="J243" i="54"/>
  <c r="J259" i="54"/>
  <c r="X259" i="54"/>
  <c r="T259" i="54"/>
  <c r="J257" i="54"/>
  <c r="X257" i="54"/>
  <c r="T257" i="54"/>
  <c r="W219" i="54"/>
  <c r="Y219" i="54" s="1"/>
  <c r="S219" i="54"/>
  <c r="U219" i="54" s="1"/>
  <c r="W211" i="54"/>
  <c r="Y211" i="54" s="1"/>
  <c r="S211" i="54"/>
  <c r="U211" i="54" s="1"/>
  <c r="W217" i="54"/>
  <c r="Y217" i="54" s="1"/>
  <c r="S217" i="54"/>
  <c r="U217" i="54" s="1"/>
  <c r="W209" i="54"/>
  <c r="Y209" i="54" s="1"/>
  <c r="S209" i="54"/>
  <c r="U209" i="54" s="1"/>
  <c r="W260" i="54"/>
  <c r="Y260" i="54" s="1"/>
  <c r="S260" i="54"/>
  <c r="U260" i="54" s="1"/>
  <c r="W258" i="54"/>
  <c r="Y258" i="54" s="1"/>
  <c r="S258" i="54"/>
  <c r="U258" i="54" s="1"/>
  <c r="W252" i="54"/>
  <c r="Y252" i="54" s="1"/>
  <c r="S252" i="54"/>
  <c r="U252" i="54" s="1"/>
  <c r="J287" i="54"/>
  <c r="R210" i="54"/>
  <c r="R115" i="54"/>
  <c r="R64" i="54"/>
  <c r="Q63" i="54"/>
  <c r="R158" i="54"/>
  <c r="R253" i="54"/>
  <c r="Q20" i="54"/>
  <c r="R20" i="54"/>
  <c r="Q157" i="54"/>
  <c r="Q252" i="54"/>
  <c r="Q209" i="54"/>
  <c r="Q114" i="54"/>
  <c r="M111" i="22"/>
  <c r="W259" i="54" l="1"/>
  <c r="Y259" i="54" s="1"/>
  <c r="S259" i="54"/>
  <c r="U259" i="54" s="1"/>
  <c r="W253" i="54"/>
  <c r="Y253" i="54" s="1"/>
  <c r="S253" i="54"/>
  <c r="U253" i="54" s="1"/>
  <c r="W255" i="54"/>
  <c r="Y255" i="54" s="1"/>
  <c r="S255" i="54"/>
  <c r="U255" i="54" s="1"/>
  <c r="W257" i="54"/>
  <c r="Y257" i="54" s="1"/>
  <c r="S257" i="54"/>
  <c r="U257" i="54" s="1"/>
  <c r="W261" i="54"/>
  <c r="Y261" i="54" s="1"/>
  <c r="S261" i="54"/>
  <c r="U261" i="54" s="1"/>
  <c r="W263" i="54"/>
  <c r="Y263" i="54" s="1"/>
  <c r="S263" i="54"/>
  <c r="U263" i="54" s="1"/>
  <c r="R116" i="54"/>
  <c r="Q115" i="54"/>
  <c r="R21" i="54"/>
  <c r="Q210" i="54"/>
  <c r="Q253" i="54"/>
  <c r="Q158" i="54"/>
  <c r="Q21" i="54"/>
  <c r="R254" i="54"/>
  <c r="R159" i="54"/>
  <c r="Q64" i="54"/>
  <c r="R65" i="54"/>
  <c r="R211" i="54"/>
  <c r="J82" i="31"/>
  <c r="K82" i="31"/>
  <c r="L82" i="31"/>
  <c r="M82" i="31"/>
  <c r="N82" i="31" s="1"/>
  <c r="O82" i="31" s="1"/>
  <c r="P82" i="31" s="1"/>
  <c r="Q82" i="31" s="1"/>
  <c r="R82" i="31" s="1"/>
  <c r="J87" i="31"/>
  <c r="K87" i="31"/>
  <c r="L87" i="31"/>
  <c r="M87" i="31"/>
  <c r="N87" i="31" s="1"/>
  <c r="O87" i="31" s="1"/>
  <c r="P87" i="31" s="1"/>
  <c r="Q87" i="31" s="1"/>
  <c r="R87" i="31" s="1"/>
  <c r="J92" i="31"/>
  <c r="K92" i="31"/>
  <c r="L92" i="31"/>
  <c r="M92" i="31"/>
  <c r="N92" i="31" s="1"/>
  <c r="O92" i="31" s="1"/>
  <c r="P92" i="31" s="1"/>
  <c r="Q92" i="31" s="1"/>
  <c r="R92" i="31" s="1"/>
  <c r="J97" i="31"/>
  <c r="K97" i="31"/>
  <c r="L97" i="31"/>
  <c r="M97" i="31"/>
  <c r="N97" i="31" s="1"/>
  <c r="O97" i="31" s="1"/>
  <c r="P97" i="31" s="1"/>
  <c r="Q97" i="31" s="1"/>
  <c r="R97" i="31" s="1"/>
  <c r="J102" i="31"/>
  <c r="K102" i="31"/>
  <c r="L102" i="31"/>
  <c r="M102" i="31"/>
  <c r="N102" i="31" s="1"/>
  <c r="O102" i="31" s="1"/>
  <c r="P102" i="31" s="1"/>
  <c r="Q102" i="31" s="1"/>
  <c r="R102" i="31" s="1"/>
  <c r="J107" i="31"/>
  <c r="K107" i="31"/>
  <c r="L107" i="31"/>
  <c r="M107" i="31"/>
  <c r="N107" i="31" s="1"/>
  <c r="O107" i="31" s="1"/>
  <c r="P107" i="31" s="1"/>
  <c r="Q107" i="31" s="1"/>
  <c r="R107" i="31" s="1"/>
  <c r="J112" i="31"/>
  <c r="K112" i="31"/>
  <c r="L112" i="31"/>
  <c r="M112" i="31"/>
  <c r="N112" i="31" s="1"/>
  <c r="O112" i="31" s="1"/>
  <c r="P112" i="31" s="1"/>
  <c r="Q112" i="31" s="1"/>
  <c r="R112" i="31" s="1"/>
  <c r="J117" i="31"/>
  <c r="K117" i="31"/>
  <c r="L117" i="31"/>
  <c r="M117" i="31"/>
  <c r="N117" i="31" s="1"/>
  <c r="O117" i="31" s="1"/>
  <c r="P117" i="31" s="1"/>
  <c r="Q117" i="31" s="1"/>
  <c r="R117" i="31" s="1"/>
  <c r="J122" i="31"/>
  <c r="K122" i="31"/>
  <c r="L122" i="31"/>
  <c r="M122" i="31"/>
  <c r="N122" i="31" s="1"/>
  <c r="O122" i="31" s="1"/>
  <c r="P122" i="31" s="1"/>
  <c r="Q122" i="31" s="1"/>
  <c r="R122" i="31" s="1"/>
  <c r="R212" i="54" l="1"/>
  <c r="R66" i="54"/>
  <c r="Q65" i="54"/>
  <c r="R160" i="54"/>
  <c r="R255" i="54"/>
  <c r="Q159" i="54"/>
  <c r="Q211" i="54"/>
  <c r="Q22" i="54"/>
  <c r="Q254" i="54"/>
  <c r="R22" i="54"/>
  <c r="Q116" i="54"/>
  <c r="R117" i="54"/>
  <c r="H26" i="22"/>
  <c r="I26" i="22" s="1"/>
  <c r="J26" i="22" s="1"/>
  <c r="K26" i="22" s="1"/>
  <c r="L26" i="22" s="1"/>
  <c r="R118" i="54" l="1"/>
  <c r="Q117" i="54"/>
  <c r="Q255" i="54"/>
  <c r="Q23" i="54"/>
  <c r="Q212" i="54"/>
  <c r="R256" i="54"/>
  <c r="R161" i="54"/>
  <c r="R23" i="54"/>
  <c r="Q160" i="54"/>
  <c r="Q66" i="54"/>
  <c r="R67" i="54"/>
  <c r="R213" i="54"/>
  <c r="G29" i="28"/>
  <c r="H29" i="28"/>
  <c r="I29" i="28"/>
  <c r="J29" i="28"/>
  <c r="F29" i="28"/>
  <c r="G39" i="28"/>
  <c r="H39" i="28"/>
  <c r="I39" i="28"/>
  <c r="J39" i="28"/>
  <c r="F39" i="28"/>
  <c r="R214" i="54" l="1"/>
  <c r="R68" i="54"/>
  <c r="R24" i="54"/>
  <c r="Q24" i="54"/>
  <c r="Q118" i="54"/>
  <c r="R119" i="54"/>
  <c r="Q67" i="54"/>
  <c r="Q161" i="54"/>
  <c r="R162" i="54"/>
  <c r="R257" i="54"/>
  <c r="Q213" i="54"/>
  <c r="Q256" i="54"/>
  <c r="F86" i="22"/>
  <c r="F100" i="22"/>
  <c r="F104" i="22"/>
  <c r="E83" i="22"/>
  <c r="E82" i="22"/>
  <c r="E81" i="22"/>
  <c r="Q257" i="54" l="1"/>
  <c r="R120" i="54"/>
  <c r="Q25" i="54"/>
  <c r="R25" i="54"/>
  <c r="R69" i="54"/>
  <c r="Q214" i="54"/>
  <c r="R258" i="54"/>
  <c r="Q162" i="54"/>
  <c r="Q68" i="54"/>
  <c r="Q119" i="54"/>
  <c r="R215" i="54"/>
  <c r="R163" i="54"/>
  <c r="H154" i="29"/>
  <c r="V152" i="29"/>
  <c r="V150" i="29"/>
  <c r="V148" i="29"/>
  <c r="V146" i="29"/>
  <c r="V144" i="29"/>
  <c r="V142" i="29"/>
  <c r="V140" i="29"/>
  <c r="V138" i="29"/>
  <c r="V136" i="29"/>
  <c r="V134" i="29"/>
  <c r="V132" i="29"/>
  <c r="V130" i="29"/>
  <c r="V128" i="29"/>
  <c r="V126" i="29"/>
  <c r="V124" i="29"/>
  <c r="V122" i="29"/>
  <c r="V120" i="29"/>
  <c r="V118" i="29"/>
  <c r="V116" i="29"/>
  <c r="V114" i="29"/>
  <c r="V112" i="29"/>
  <c r="V113" i="29"/>
  <c r="V115" i="29"/>
  <c r="V117" i="29"/>
  <c r="V119" i="29"/>
  <c r="V121" i="29"/>
  <c r="V123" i="29"/>
  <c r="V125" i="29"/>
  <c r="V127" i="29"/>
  <c r="V129" i="29"/>
  <c r="V131" i="29"/>
  <c r="V133" i="29"/>
  <c r="V135" i="29"/>
  <c r="V137" i="29"/>
  <c r="V139" i="29"/>
  <c r="V141" i="29"/>
  <c r="V143" i="29"/>
  <c r="V145" i="29"/>
  <c r="V147" i="29"/>
  <c r="V149" i="29"/>
  <c r="V151" i="29"/>
  <c r="O113" i="29"/>
  <c r="O114" i="29"/>
  <c r="O115" i="29"/>
  <c r="O116" i="29"/>
  <c r="O117" i="29"/>
  <c r="O118" i="29"/>
  <c r="O119" i="29"/>
  <c r="O120" i="29"/>
  <c r="O121" i="29"/>
  <c r="O122" i="29"/>
  <c r="O123" i="29"/>
  <c r="O124" i="29"/>
  <c r="O125" i="29"/>
  <c r="O126" i="29"/>
  <c r="O127" i="29"/>
  <c r="O128" i="29"/>
  <c r="O129" i="29"/>
  <c r="O130" i="29"/>
  <c r="O131" i="29"/>
  <c r="O132" i="29"/>
  <c r="O133" i="29"/>
  <c r="O134" i="29"/>
  <c r="O135" i="29"/>
  <c r="O136" i="29"/>
  <c r="O137" i="29"/>
  <c r="O138" i="29"/>
  <c r="O139" i="29"/>
  <c r="O140" i="29"/>
  <c r="O141" i="29"/>
  <c r="O142" i="29"/>
  <c r="O143" i="29"/>
  <c r="O144" i="29"/>
  <c r="O145" i="29"/>
  <c r="O146" i="29"/>
  <c r="O147" i="29"/>
  <c r="O148" i="29"/>
  <c r="O149" i="29"/>
  <c r="O150" i="29"/>
  <c r="O151" i="29"/>
  <c r="O152" i="29"/>
  <c r="I152" i="29"/>
  <c r="I151" i="29"/>
  <c r="I150" i="29"/>
  <c r="I149" i="29"/>
  <c r="J149" i="29" s="1"/>
  <c r="K149" i="29" s="1"/>
  <c r="L149" i="29" s="1"/>
  <c r="I148" i="29"/>
  <c r="I147" i="29"/>
  <c r="I146" i="29"/>
  <c r="I145" i="29"/>
  <c r="I144" i="29"/>
  <c r="I143" i="29"/>
  <c r="I142" i="29"/>
  <c r="I141" i="29"/>
  <c r="I140" i="29"/>
  <c r="I139" i="29"/>
  <c r="I138" i="29"/>
  <c r="I137" i="29"/>
  <c r="I136" i="29"/>
  <c r="I135" i="29"/>
  <c r="I134" i="29"/>
  <c r="I133" i="29"/>
  <c r="I132" i="29"/>
  <c r="I131" i="29"/>
  <c r="I130" i="29"/>
  <c r="I129" i="29"/>
  <c r="I128" i="29"/>
  <c r="I127" i="29"/>
  <c r="I126" i="29"/>
  <c r="I125" i="29"/>
  <c r="I124" i="29"/>
  <c r="I123" i="29"/>
  <c r="I122" i="29"/>
  <c r="I121" i="29"/>
  <c r="I120" i="29"/>
  <c r="I119" i="29"/>
  <c r="I118" i="29"/>
  <c r="I117" i="29"/>
  <c r="I116" i="29"/>
  <c r="I115" i="29"/>
  <c r="I114" i="29"/>
  <c r="I113" i="29"/>
  <c r="U16" i="53"/>
  <c r="U17" i="53"/>
  <c r="U18" i="53"/>
  <c r="U19" i="53"/>
  <c r="U20" i="53"/>
  <c r="U21" i="53"/>
  <c r="U22" i="53"/>
  <c r="U23" i="53"/>
  <c r="U24" i="53"/>
  <c r="U25" i="53"/>
  <c r="U26" i="53"/>
  <c r="U27" i="53"/>
  <c r="U28" i="53"/>
  <c r="U29" i="53"/>
  <c r="U30" i="53"/>
  <c r="U31" i="53"/>
  <c r="U32" i="53"/>
  <c r="U33" i="53"/>
  <c r="U34" i="53"/>
  <c r="U35" i="53"/>
  <c r="U36" i="53"/>
  <c r="U37" i="53"/>
  <c r="U38" i="53"/>
  <c r="U39" i="53"/>
  <c r="U40" i="53"/>
  <c r="U41" i="53"/>
  <c r="U42" i="53"/>
  <c r="U43" i="53"/>
  <c r="U44" i="53"/>
  <c r="U45" i="53"/>
  <c r="U46" i="53"/>
  <c r="U47" i="53"/>
  <c r="U48" i="53"/>
  <c r="U49" i="53"/>
  <c r="U50" i="53"/>
  <c r="U51" i="53"/>
  <c r="U52" i="53"/>
  <c r="U53" i="53"/>
  <c r="U54" i="53"/>
  <c r="U55" i="53"/>
  <c r="U56" i="53"/>
  <c r="U57" i="53"/>
  <c r="U58" i="53"/>
  <c r="U59" i="53"/>
  <c r="U60" i="53"/>
  <c r="U61" i="53"/>
  <c r="U62" i="53"/>
  <c r="U63" i="53"/>
  <c r="U64" i="53"/>
  <c r="U65" i="53"/>
  <c r="U66" i="53"/>
  <c r="U67" i="53"/>
  <c r="U68" i="53"/>
  <c r="U69" i="53"/>
  <c r="U70" i="53"/>
  <c r="U71" i="53"/>
  <c r="U72" i="53"/>
  <c r="U73" i="53"/>
  <c r="U74" i="53"/>
  <c r="U75" i="53"/>
  <c r="U76" i="53"/>
  <c r="U77" i="53"/>
  <c r="U78" i="53"/>
  <c r="U79" i="53"/>
  <c r="U80" i="53"/>
  <c r="U81" i="53"/>
  <c r="U82" i="53"/>
  <c r="U83" i="53"/>
  <c r="U84" i="53"/>
  <c r="U85" i="53"/>
  <c r="U86" i="53"/>
  <c r="U87" i="53"/>
  <c r="U88" i="53"/>
  <c r="U89" i="53"/>
  <c r="U90" i="53"/>
  <c r="U91" i="53"/>
  <c r="U92" i="53"/>
  <c r="U93" i="53"/>
  <c r="U94" i="53"/>
  <c r="U95" i="53"/>
  <c r="U96" i="53"/>
  <c r="U97" i="53"/>
  <c r="U98" i="53"/>
  <c r="U99" i="53"/>
  <c r="U100" i="53"/>
  <c r="U101" i="53"/>
  <c r="U102" i="53"/>
  <c r="U103" i="53"/>
  <c r="U104" i="53"/>
  <c r="U105" i="53"/>
  <c r="U106" i="53"/>
  <c r="U107" i="53"/>
  <c r="U108" i="53"/>
  <c r="U109" i="53"/>
  <c r="U110" i="53"/>
  <c r="U111" i="53"/>
  <c r="U112" i="53"/>
  <c r="U113" i="53"/>
  <c r="U114" i="53"/>
  <c r="U115" i="53"/>
  <c r="U116" i="53"/>
  <c r="U117" i="53"/>
  <c r="U118" i="53"/>
  <c r="U119" i="53"/>
  <c r="U120" i="53"/>
  <c r="U121" i="53"/>
  <c r="U122" i="53"/>
  <c r="U123" i="53"/>
  <c r="U124" i="53"/>
  <c r="U125" i="53"/>
  <c r="U126" i="53"/>
  <c r="U127" i="53"/>
  <c r="U128" i="53"/>
  <c r="U129" i="53"/>
  <c r="U130" i="53"/>
  <c r="U131" i="53"/>
  <c r="U132" i="53"/>
  <c r="U133" i="53"/>
  <c r="U134" i="53"/>
  <c r="U135" i="53"/>
  <c r="U136" i="53"/>
  <c r="U137" i="53"/>
  <c r="U138" i="53"/>
  <c r="U139" i="53"/>
  <c r="U15" i="53"/>
  <c r="I54" i="29"/>
  <c r="J54" i="29" s="1"/>
  <c r="K54" i="29" s="1"/>
  <c r="L54" i="29" s="1"/>
  <c r="I55" i="29"/>
  <c r="J55" i="29" s="1"/>
  <c r="K55" i="29" s="1"/>
  <c r="L55" i="29" s="1"/>
  <c r="I56" i="29"/>
  <c r="J56" i="29" s="1"/>
  <c r="K56" i="29" s="1"/>
  <c r="L56" i="29" s="1"/>
  <c r="I57" i="29"/>
  <c r="J57" i="29" s="1"/>
  <c r="K57" i="29" s="1"/>
  <c r="L57" i="29" s="1"/>
  <c r="I58" i="29"/>
  <c r="J58" i="29" s="1"/>
  <c r="K58" i="29" s="1"/>
  <c r="L58" i="29" s="1"/>
  <c r="I59" i="29"/>
  <c r="J59" i="29" s="1"/>
  <c r="K59" i="29" s="1"/>
  <c r="L59" i="29" s="1"/>
  <c r="I60" i="29"/>
  <c r="J60" i="29" s="1"/>
  <c r="K60" i="29" s="1"/>
  <c r="L60" i="29" s="1"/>
  <c r="I61" i="29"/>
  <c r="J61" i="29" s="1"/>
  <c r="K61" i="29" s="1"/>
  <c r="L61" i="29" s="1"/>
  <c r="I62" i="29"/>
  <c r="J62" i="29" s="1"/>
  <c r="K62" i="29" s="1"/>
  <c r="L62" i="29" s="1"/>
  <c r="I63" i="29"/>
  <c r="J63" i="29" s="1"/>
  <c r="K63" i="29" s="1"/>
  <c r="L63" i="29" s="1"/>
  <c r="I64" i="29"/>
  <c r="J64" i="29" s="1"/>
  <c r="K64" i="29" s="1"/>
  <c r="L64" i="29" s="1"/>
  <c r="I65" i="29"/>
  <c r="J65" i="29" s="1"/>
  <c r="K65" i="29" s="1"/>
  <c r="L65" i="29" s="1"/>
  <c r="I67" i="29"/>
  <c r="J67" i="29" s="1"/>
  <c r="K67" i="29" s="1"/>
  <c r="L67" i="29" s="1"/>
  <c r="I69" i="29"/>
  <c r="J69" i="29" s="1"/>
  <c r="K69" i="29" s="1"/>
  <c r="L69" i="29" s="1"/>
  <c r="I53" i="29"/>
  <c r="R164" i="54" l="1"/>
  <c r="Q163" i="54"/>
  <c r="R259" i="54"/>
  <c r="Q215" i="54"/>
  <c r="R26" i="54"/>
  <c r="Q258" i="54"/>
  <c r="R216" i="54"/>
  <c r="Q120" i="54"/>
  <c r="Q69" i="54"/>
  <c r="R70" i="54"/>
  <c r="Q26" i="54"/>
  <c r="R121" i="54"/>
  <c r="Q149" i="29"/>
  <c r="S149" i="29"/>
  <c r="J53" i="29"/>
  <c r="J114" i="29"/>
  <c r="P114" i="29"/>
  <c r="J115" i="29"/>
  <c r="P115" i="29"/>
  <c r="J118" i="29"/>
  <c r="P118" i="29"/>
  <c r="J119" i="29"/>
  <c r="P119" i="29"/>
  <c r="J122" i="29"/>
  <c r="P122" i="29"/>
  <c r="J123" i="29"/>
  <c r="P123" i="29"/>
  <c r="J125" i="29"/>
  <c r="P125" i="29"/>
  <c r="J127" i="29"/>
  <c r="P127" i="29"/>
  <c r="J129" i="29"/>
  <c r="P129" i="29"/>
  <c r="J131" i="29"/>
  <c r="P131" i="29"/>
  <c r="J133" i="29"/>
  <c r="P133" i="29"/>
  <c r="J135" i="29"/>
  <c r="P135" i="29"/>
  <c r="J138" i="29"/>
  <c r="P138" i="29"/>
  <c r="J139" i="29"/>
  <c r="P139" i="29"/>
  <c r="J142" i="29"/>
  <c r="P142" i="29"/>
  <c r="J143" i="29"/>
  <c r="P143" i="29"/>
  <c r="J146" i="29"/>
  <c r="P146" i="29"/>
  <c r="J147" i="29"/>
  <c r="P147" i="29"/>
  <c r="J150" i="29"/>
  <c r="P150" i="29"/>
  <c r="J151" i="29"/>
  <c r="P151" i="29"/>
  <c r="J113" i="29"/>
  <c r="P113" i="29"/>
  <c r="J116" i="29"/>
  <c r="P116" i="29"/>
  <c r="J117" i="29"/>
  <c r="P117" i="29"/>
  <c r="J120" i="29"/>
  <c r="P120" i="29"/>
  <c r="J121" i="29"/>
  <c r="P121" i="29"/>
  <c r="J124" i="29"/>
  <c r="P124" i="29"/>
  <c r="J126" i="29"/>
  <c r="P126" i="29"/>
  <c r="J128" i="29"/>
  <c r="P128" i="29"/>
  <c r="J130" i="29"/>
  <c r="P130" i="29"/>
  <c r="J132" i="29"/>
  <c r="P132" i="29"/>
  <c r="J134" i="29"/>
  <c r="P134" i="29"/>
  <c r="J136" i="29"/>
  <c r="P136" i="29"/>
  <c r="J137" i="29"/>
  <c r="P137" i="29"/>
  <c r="J140" i="29"/>
  <c r="P140" i="29"/>
  <c r="J141" i="29"/>
  <c r="P141" i="29"/>
  <c r="J144" i="29"/>
  <c r="P144" i="29"/>
  <c r="J145" i="29"/>
  <c r="P145" i="29"/>
  <c r="J148" i="29"/>
  <c r="J152" i="29"/>
  <c r="P152" i="29"/>
  <c r="R149" i="29"/>
  <c r="P149" i="29"/>
  <c r="P148" i="29"/>
  <c r="K141" i="53"/>
  <c r="K12" i="53" s="1"/>
  <c r="L38" i="53"/>
  <c r="L39" i="53"/>
  <c r="L40" i="53"/>
  <c r="L41" i="53"/>
  <c r="L42" i="53"/>
  <c r="L43" i="53"/>
  <c r="L44" i="53"/>
  <c r="L45" i="53"/>
  <c r="L46" i="53"/>
  <c r="L47" i="53"/>
  <c r="L48" i="53"/>
  <c r="L49" i="53"/>
  <c r="L50" i="53"/>
  <c r="L51" i="53"/>
  <c r="L52" i="53"/>
  <c r="L53" i="53"/>
  <c r="L54" i="53"/>
  <c r="L55" i="53"/>
  <c r="L56" i="53"/>
  <c r="L57" i="53"/>
  <c r="L58" i="53"/>
  <c r="L59" i="53"/>
  <c r="L60" i="53"/>
  <c r="L61" i="53"/>
  <c r="L62" i="53"/>
  <c r="L63" i="53"/>
  <c r="L64" i="53"/>
  <c r="L65" i="53"/>
  <c r="L66" i="53"/>
  <c r="L67" i="53"/>
  <c r="L68" i="53"/>
  <c r="L69" i="53"/>
  <c r="L70" i="53"/>
  <c r="L71" i="53"/>
  <c r="L72" i="53"/>
  <c r="L73" i="53"/>
  <c r="L74" i="53"/>
  <c r="L75" i="53"/>
  <c r="L76" i="53"/>
  <c r="L77" i="53"/>
  <c r="L78" i="53"/>
  <c r="L79" i="53"/>
  <c r="L80" i="53"/>
  <c r="L81" i="53"/>
  <c r="L82" i="53"/>
  <c r="L83" i="53"/>
  <c r="L84" i="53"/>
  <c r="L85" i="53"/>
  <c r="L86" i="53"/>
  <c r="L87" i="53"/>
  <c r="L88" i="53"/>
  <c r="L89" i="53"/>
  <c r="L90" i="53"/>
  <c r="L91" i="53"/>
  <c r="L92" i="53"/>
  <c r="L93" i="53"/>
  <c r="L94" i="53"/>
  <c r="L95" i="53"/>
  <c r="L96" i="53"/>
  <c r="L97" i="53"/>
  <c r="L98" i="53"/>
  <c r="L99" i="53"/>
  <c r="L100" i="53"/>
  <c r="L101" i="53"/>
  <c r="L102" i="53"/>
  <c r="L103" i="53"/>
  <c r="L104" i="53"/>
  <c r="L105" i="53"/>
  <c r="L106" i="53"/>
  <c r="L107" i="53"/>
  <c r="L108" i="53"/>
  <c r="L109" i="53"/>
  <c r="L110" i="53"/>
  <c r="L111" i="53"/>
  <c r="L112" i="53"/>
  <c r="L113" i="53"/>
  <c r="L114" i="53"/>
  <c r="L115" i="53"/>
  <c r="L116" i="53"/>
  <c r="L117" i="53"/>
  <c r="L118" i="53"/>
  <c r="L119" i="53"/>
  <c r="L120" i="53"/>
  <c r="L121" i="53"/>
  <c r="L122" i="53"/>
  <c r="L123" i="53"/>
  <c r="L124" i="53"/>
  <c r="L125" i="53"/>
  <c r="L126" i="53"/>
  <c r="L127" i="53"/>
  <c r="L128" i="53"/>
  <c r="L129" i="53"/>
  <c r="L130" i="53"/>
  <c r="L131" i="53"/>
  <c r="L132" i="53"/>
  <c r="L133" i="53"/>
  <c r="L134" i="53"/>
  <c r="L135" i="53"/>
  <c r="L136" i="53"/>
  <c r="L137" i="53"/>
  <c r="L138" i="53"/>
  <c r="L139" i="53"/>
  <c r="L16" i="53"/>
  <c r="L17" i="53"/>
  <c r="L18" i="53"/>
  <c r="L19" i="53"/>
  <c r="L20" i="53"/>
  <c r="L21" i="53"/>
  <c r="L22" i="53"/>
  <c r="L23" i="53"/>
  <c r="L24" i="53"/>
  <c r="L25" i="53"/>
  <c r="L26" i="53"/>
  <c r="L27" i="53"/>
  <c r="L28" i="53"/>
  <c r="L29" i="53"/>
  <c r="L30" i="53"/>
  <c r="L31" i="53"/>
  <c r="L32" i="53"/>
  <c r="L33" i="53"/>
  <c r="L34" i="53"/>
  <c r="L35" i="53"/>
  <c r="L36" i="53"/>
  <c r="L37" i="53"/>
  <c r="L15" i="53"/>
  <c r="H10" i="43"/>
  <c r="I10" i="43"/>
  <c r="G10" i="4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F15" i="43"/>
  <c r="E15" i="43"/>
  <c r="AX10" i="53"/>
  <c r="AY10" i="53"/>
  <c r="AW10" i="53"/>
  <c r="AN10" i="53"/>
  <c r="AO10" i="53"/>
  <c r="AM10" i="53"/>
  <c r="T10" i="53"/>
  <c r="AD10" i="53" s="1"/>
  <c r="U10" i="53"/>
  <c r="AE10" i="53" s="1"/>
  <c r="S10" i="53"/>
  <c r="AC10" i="53" s="1"/>
  <c r="AZ141" i="53"/>
  <c r="AW141" i="53"/>
  <c r="AC141" i="53"/>
  <c r="G141" i="53"/>
  <c r="BA139" i="53"/>
  <c r="BB139" i="53" s="1"/>
  <c r="BC139" i="53" s="1"/>
  <c r="BD139" i="53" s="1"/>
  <c r="BE139" i="53" s="1"/>
  <c r="AX139" i="53"/>
  <c r="AY139" i="53" s="1"/>
  <c r="AM139" i="53"/>
  <c r="AD139" i="53"/>
  <c r="AE139" i="53" s="1"/>
  <c r="AF139" i="53" s="1"/>
  <c r="AG139" i="53" s="1"/>
  <c r="AH139" i="53" s="1"/>
  <c r="AI139" i="53" s="1"/>
  <c r="AJ139" i="53" s="1"/>
  <c r="AK139" i="53" s="1"/>
  <c r="H139" i="53"/>
  <c r="AN139" i="53" s="1"/>
  <c r="BA138" i="53"/>
  <c r="BB138" i="53" s="1"/>
  <c r="BC138" i="53" s="1"/>
  <c r="BD138" i="53" s="1"/>
  <c r="BE138" i="53" s="1"/>
  <c r="AX138" i="53"/>
  <c r="AY138" i="53" s="1"/>
  <c r="AM138" i="53"/>
  <c r="AD138" i="53"/>
  <c r="AE138" i="53" s="1"/>
  <c r="AF138" i="53" s="1"/>
  <c r="AG138" i="53" s="1"/>
  <c r="AH138" i="53" s="1"/>
  <c r="AI138" i="53" s="1"/>
  <c r="AJ138" i="53" s="1"/>
  <c r="AK138" i="53" s="1"/>
  <c r="H138" i="53"/>
  <c r="AN138" i="53" s="1"/>
  <c r="BA137" i="53"/>
  <c r="BB137" i="53" s="1"/>
  <c r="BC137" i="53" s="1"/>
  <c r="BD137" i="53" s="1"/>
  <c r="BE137" i="53" s="1"/>
  <c r="AX137" i="53"/>
  <c r="AY137" i="53" s="1"/>
  <c r="AM137" i="53"/>
  <c r="AD137" i="53"/>
  <c r="AE137" i="53" s="1"/>
  <c r="AF137" i="53" s="1"/>
  <c r="AG137" i="53" s="1"/>
  <c r="AH137" i="53" s="1"/>
  <c r="AI137" i="53" s="1"/>
  <c r="AJ137" i="53" s="1"/>
  <c r="AK137" i="53" s="1"/>
  <c r="H137" i="53"/>
  <c r="AN137" i="53" s="1"/>
  <c r="BA136" i="53"/>
  <c r="BB136" i="53" s="1"/>
  <c r="BC136" i="53" s="1"/>
  <c r="BD136" i="53" s="1"/>
  <c r="BE136" i="53" s="1"/>
  <c r="AX136" i="53"/>
  <c r="AY136" i="53" s="1"/>
  <c r="AM136" i="53"/>
  <c r="AE136" i="53"/>
  <c r="AF136" i="53" s="1"/>
  <c r="AG136" i="53" s="1"/>
  <c r="AH136" i="53" s="1"/>
  <c r="AI136" i="53" s="1"/>
  <c r="AJ136" i="53" s="1"/>
  <c r="AK136" i="53" s="1"/>
  <c r="AD136" i="53"/>
  <c r="H136" i="53"/>
  <c r="AN136" i="53" s="1"/>
  <c r="BA135" i="53"/>
  <c r="BB135" i="53" s="1"/>
  <c r="BC135" i="53" s="1"/>
  <c r="BD135" i="53" s="1"/>
  <c r="BE135" i="53" s="1"/>
  <c r="AX135" i="53"/>
  <c r="AY135" i="53" s="1"/>
  <c r="AM135" i="53"/>
  <c r="AD135" i="53"/>
  <c r="AE135" i="53" s="1"/>
  <c r="AF135" i="53" s="1"/>
  <c r="AG135" i="53" s="1"/>
  <c r="AH135" i="53" s="1"/>
  <c r="AI135" i="53" s="1"/>
  <c r="AJ135" i="53" s="1"/>
  <c r="AK135" i="53" s="1"/>
  <c r="H135" i="53"/>
  <c r="AN135" i="53" s="1"/>
  <c r="BA134" i="53"/>
  <c r="BB134" i="53" s="1"/>
  <c r="BC134" i="53" s="1"/>
  <c r="BD134" i="53" s="1"/>
  <c r="BE134" i="53" s="1"/>
  <c r="AX134" i="53"/>
  <c r="AY134" i="53" s="1"/>
  <c r="AM134" i="53"/>
  <c r="AD134" i="53"/>
  <c r="AE134" i="53" s="1"/>
  <c r="AF134" i="53" s="1"/>
  <c r="AG134" i="53" s="1"/>
  <c r="AH134" i="53" s="1"/>
  <c r="AI134" i="53" s="1"/>
  <c r="AJ134" i="53" s="1"/>
  <c r="AK134" i="53" s="1"/>
  <c r="H134" i="53"/>
  <c r="AN134" i="53" s="1"/>
  <c r="BA133" i="53"/>
  <c r="BB133" i="53" s="1"/>
  <c r="BC133" i="53" s="1"/>
  <c r="BD133" i="53" s="1"/>
  <c r="BE133" i="53" s="1"/>
  <c r="AX133" i="53"/>
  <c r="AY133" i="53" s="1"/>
  <c r="AM133" i="53"/>
  <c r="AD133" i="53"/>
  <c r="AE133" i="53" s="1"/>
  <c r="AF133" i="53" s="1"/>
  <c r="AG133" i="53" s="1"/>
  <c r="AH133" i="53" s="1"/>
  <c r="AI133" i="53" s="1"/>
  <c r="AJ133" i="53" s="1"/>
  <c r="AK133" i="53" s="1"/>
  <c r="H133" i="53"/>
  <c r="AN133" i="53" s="1"/>
  <c r="BA132" i="53"/>
  <c r="BB132" i="53" s="1"/>
  <c r="BC132" i="53" s="1"/>
  <c r="BD132" i="53" s="1"/>
  <c r="BE132" i="53" s="1"/>
  <c r="AX132" i="53"/>
  <c r="AY132" i="53" s="1"/>
  <c r="AM132" i="53"/>
  <c r="AD132" i="53"/>
  <c r="AE132" i="53" s="1"/>
  <c r="AF132" i="53" s="1"/>
  <c r="AG132" i="53" s="1"/>
  <c r="AH132" i="53" s="1"/>
  <c r="AI132" i="53" s="1"/>
  <c r="AJ132" i="53" s="1"/>
  <c r="AK132" i="53" s="1"/>
  <c r="H132" i="53"/>
  <c r="AN132" i="53" s="1"/>
  <c r="BA131" i="53"/>
  <c r="BB131" i="53" s="1"/>
  <c r="BC131" i="53" s="1"/>
  <c r="BD131" i="53" s="1"/>
  <c r="BE131" i="53" s="1"/>
  <c r="AX131" i="53"/>
  <c r="AY131" i="53" s="1"/>
  <c r="AM131" i="53"/>
  <c r="AD131" i="53"/>
  <c r="AE131" i="53" s="1"/>
  <c r="AF131" i="53" s="1"/>
  <c r="AG131" i="53" s="1"/>
  <c r="AH131" i="53" s="1"/>
  <c r="AI131" i="53" s="1"/>
  <c r="AJ131" i="53" s="1"/>
  <c r="AK131" i="53" s="1"/>
  <c r="H131" i="53"/>
  <c r="BA130" i="53"/>
  <c r="BB130" i="53" s="1"/>
  <c r="BC130" i="53" s="1"/>
  <c r="BD130" i="53" s="1"/>
  <c r="BE130" i="53" s="1"/>
  <c r="AX130" i="53"/>
  <c r="AY130" i="53" s="1"/>
  <c r="AM130" i="53"/>
  <c r="AE130" i="53"/>
  <c r="AF130" i="53" s="1"/>
  <c r="AG130" i="53" s="1"/>
  <c r="AH130" i="53" s="1"/>
  <c r="AI130" i="53" s="1"/>
  <c r="AJ130" i="53" s="1"/>
  <c r="AK130" i="53" s="1"/>
  <c r="AD130" i="53"/>
  <c r="H130" i="53"/>
  <c r="AN130" i="53" s="1"/>
  <c r="BB129" i="53"/>
  <c r="BC129" i="53" s="1"/>
  <c r="BD129" i="53" s="1"/>
  <c r="BE129" i="53" s="1"/>
  <c r="BA129" i="53"/>
  <c r="AY129" i="53"/>
  <c r="AX129" i="53"/>
  <c r="AM129" i="53"/>
  <c r="AD129" i="53"/>
  <c r="AE129" i="53" s="1"/>
  <c r="AF129" i="53" s="1"/>
  <c r="AG129" i="53" s="1"/>
  <c r="AH129" i="53" s="1"/>
  <c r="AI129" i="53" s="1"/>
  <c r="AJ129" i="53" s="1"/>
  <c r="AK129" i="53" s="1"/>
  <c r="H129" i="53"/>
  <c r="AN129" i="53" s="1"/>
  <c r="BA128" i="53"/>
  <c r="BB128" i="53" s="1"/>
  <c r="BC128" i="53" s="1"/>
  <c r="BD128" i="53" s="1"/>
  <c r="BE128" i="53" s="1"/>
  <c r="AX128" i="53"/>
  <c r="AY128" i="53" s="1"/>
  <c r="AM128" i="53"/>
  <c r="AD128" i="53"/>
  <c r="AE128" i="53" s="1"/>
  <c r="AF128" i="53" s="1"/>
  <c r="AG128" i="53" s="1"/>
  <c r="AH128" i="53" s="1"/>
  <c r="AI128" i="53" s="1"/>
  <c r="AJ128" i="53" s="1"/>
  <c r="AK128" i="53" s="1"/>
  <c r="H128" i="53"/>
  <c r="AN128" i="53" s="1"/>
  <c r="BA127" i="53"/>
  <c r="BB127" i="53" s="1"/>
  <c r="BC127" i="53" s="1"/>
  <c r="BD127" i="53" s="1"/>
  <c r="BE127" i="53" s="1"/>
  <c r="AX127" i="53"/>
  <c r="AY127" i="53" s="1"/>
  <c r="AM127" i="53"/>
  <c r="AD127" i="53"/>
  <c r="AE127" i="53" s="1"/>
  <c r="AF127" i="53" s="1"/>
  <c r="AG127" i="53" s="1"/>
  <c r="AH127" i="53" s="1"/>
  <c r="AI127" i="53" s="1"/>
  <c r="AJ127" i="53" s="1"/>
  <c r="AK127" i="53" s="1"/>
  <c r="H127" i="53"/>
  <c r="AN127" i="53" s="1"/>
  <c r="BA126" i="53"/>
  <c r="BB126" i="53" s="1"/>
  <c r="BC126" i="53" s="1"/>
  <c r="BD126" i="53" s="1"/>
  <c r="BE126" i="53" s="1"/>
  <c r="AX126" i="53"/>
  <c r="AY126" i="53" s="1"/>
  <c r="AM126" i="53"/>
  <c r="AD126" i="53"/>
  <c r="AE126" i="53" s="1"/>
  <c r="AF126" i="53" s="1"/>
  <c r="AG126" i="53" s="1"/>
  <c r="AH126" i="53" s="1"/>
  <c r="AI126" i="53" s="1"/>
  <c r="AJ126" i="53" s="1"/>
  <c r="AK126" i="53" s="1"/>
  <c r="H126" i="53"/>
  <c r="AN126" i="53" s="1"/>
  <c r="BA125" i="53"/>
  <c r="BB125" i="53" s="1"/>
  <c r="BC125" i="53" s="1"/>
  <c r="BD125" i="53" s="1"/>
  <c r="BE125" i="53" s="1"/>
  <c r="AX125" i="53"/>
  <c r="AY125" i="53" s="1"/>
  <c r="AM125" i="53"/>
  <c r="AD125" i="53"/>
  <c r="AE125" i="53" s="1"/>
  <c r="AF125" i="53" s="1"/>
  <c r="AG125" i="53" s="1"/>
  <c r="AH125" i="53" s="1"/>
  <c r="AI125" i="53" s="1"/>
  <c r="AJ125" i="53" s="1"/>
  <c r="AK125" i="53" s="1"/>
  <c r="H125" i="53"/>
  <c r="AN125" i="53" s="1"/>
  <c r="BA124" i="53"/>
  <c r="BB124" i="53" s="1"/>
  <c r="BC124" i="53" s="1"/>
  <c r="BD124" i="53" s="1"/>
  <c r="BE124" i="53" s="1"/>
  <c r="AX124" i="53"/>
  <c r="AY124" i="53" s="1"/>
  <c r="AM124" i="53"/>
  <c r="AD124" i="53"/>
  <c r="AE124" i="53" s="1"/>
  <c r="AF124" i="53" s="1"/>
  <c r="AG124" i="53" s="1"/>
  <c r="AH124" i="53" s="1"/>
  <c r="AI124" i="53" s="1"/>
  <c r="AJ124" i="53" s="1"/>
  <c r="AK124" i="53" s="1"/>
  <c r="H124" i="53"/>
  <c r="AN124" i="53" s="1"/>
  <c r="BA123" i="53"/>
  <c r="BB123" i="53" s="1"/>
  <c r="BC123" i="53" s="1"/>
  <c r="BD123" i="53" s="1"/>
  <c r="BE123" i="53" s="1"/>
  <c r="AX123" i="53"/>
  <c r="AY123" i="53" s="1"/>
  <c r="AM123" i="53"/>
  <c r="AD123" i="53"/>
  <c r="AE123" i="53" s="1"/>
  <c r="AF123" i="53" s="1"/>
  <c r="AG123" i="53" s="1"/>
  <c r="AH123" i="53" s="1"/>
  <c r="AI123" i="53" s="1"/>
  <c r="AJ123" i="53" s="1"/>
  <c r="AK123" i="53" s="1"/>
  <c r="H123" i="53"/>
  <c r="AN123" i="53" s="1"/>
  <c r="BA122" i="53"/>
  <c r="BB122" i="53" s="1"/>
  <c r="BC122" i="53" s="1"/>
  <c r="BD122" i="53" s="1"/>
  <c r="BE122" i="53" s="1"/>
  <c r="AX122" i="53"/>
  <c r="AY122" i="53" s="1"/>
  <c r="AM122" i="53"/>
  <c r="AE122" i="53"/>
  <c r="AF122" i="53" s="1"/>
  <c r="AG122" i="53" s="1"/>
  <c r="AH122" i="53" s="1"/>
  <c r="AI122" i="53" s="1"/>
  <c r="AJ122" i="53" s="1"/>
  <c r="AK122" i="53" s="1"/>
  <c r="AD122" i="53"/>
  <c r="H122" i="53"/>
  <c r="BB121" i="53"/>
  <c r="BC121" i="53" s="1"/>
  <c r="BD121" i="53" s="1"/>
  <c r="BE121" i="53" s="1"/>
  <c r="BA121" i="53"/>
  <c r="AY121" i="53"/>
  <c r="AX121" i="53"/>
  <c r="AM121" i="53"/>
  <c r="AD121" i="53"/>
  <c r="AE121" i="53" s="1"/>
  <c r="AF121" i="53" s="1"/>
  <c r="AG121" i="53" s="1"/>
  <c r="AH121" i="53" s="1"/>
  <c r="AI121" i="53" s="1"/>
  <c r="AJ121" i="53" s="1"/>
  <c r="AK121" i="53" s="1"/>
  <c r="H121" i="53"/>
  <c r="AN121" i="53" s="1"/>
  <c r="BA120" i="53"/>
  <c r="BB120" i="53" s="1"/>
  <c r="BC120" i="53" s="1"/>
  <c r="BD120" i="53" s="1"/>
  <c r="BE120" i="53" s="1"/>
  <c r="AX120" i="53"/>
  <c r="AY120" i="53" s="1"/>
  <c r="AM120" i="53"/>
  <c r="AD120" i="53"/>
  <c r="AE120" i="53" s="1"/>
  <c r="AF120" i="53" s="1"/>
  <c r="AG120" i="53" s="1"/>
  <c r="AH120" i="53" s="1"/>
  <c r="AI120" i="53" s="1"/>
  <c r="AJ120" i="53" s="1"/>
  <c r="AK120" i="53" s="1"/>
  <c r="H120" i="53"/>
  <c r="AN120" i="53" s="1"/>
  <c r="BA119" i="53"/>
  <c r="BB119" i="53" s="1"/>
  <c r="BC119" i="53" s="1"/>
  <c r="BD119" i="53" s="1"/>
  <c r="BE119" i="53" s="1"/>
  <c r="AX119" i="53"/>
  <c r="AY119" i="53" s="1"/>
  <c r="AM119" i="53"/>
  <c r="AD119" i="53"/>
  <c r="AE119" i="53" s="1"/>
  <c r="AF119" i="53" s="1"/>
  <c r="AG119" i="53" s="1"/>
  <c r="AH119" i="53" s="1"/>
  <c r="AI119" i="53" s="1"/>
  <c r="AJ119" i="53" s="1"/>
  <c r="AK119" i="53" s="1"/>
  <c r="H119" i="53"/>
  <c r="BA118" i="53"/>
  <c r="BB118" i="53" s="1"/>
  <c r="BC118" i="53" s="1"/>
  <c r="BD118" i="53" s="1"/>
  <c r="BE118" i="53" s="1"/>
  <c r="AX118" i="53"/>
  <c r="AY118" i="53" s="1"/>
  <c r="AM118" i="53"/>
  <c r="AD118" i="53"/>
  <c r="AE118" i="53" s="1"/>
  <c r="AF118" i="53" s="1"/>
  <c r="AG118" i="53" s="1"/>
  <c r="AH118" i="53" s="1"/>
  <c r="AI118" i="53" s="1"/>
  <c r="AJ118" i="53" s="1"/>
  <c r="AK118" i="53" s="1"/>
  <c r="H118" i="53"/>
  <c r="AN118" i="53" s="1"/>
  <c r="BA117" i="53"/>
  <c r="BB117" i="53" s="1"/>
  <c r="BC117" i="53" s="1"/>
  <c r="BD117" i="53" s="1"/>
  <c r="BE117" i="53" s="1"/>
  <c r="AX117" i="53"/>
  <c r="AY117" i="53" s="1"/>
  <c r="AM117" i="53"/>
  <c r="AD117" i="53"/>
  <c r="AE117" i="53" s="1"/>
  <c r="AF117" i="53" s="1"/>
  <c r="AG117" i="53" s="1"/>
  <c r="AH117" i="53" s="1"/>
  <c r="AI117" i="53" s="1"/>
  <c r="AJ117" i="53" s="1"/>
  <c r="AK117" i="53" s="1"/>
  <c r="H117" i="53"/>
  <c r="BA116" i="53"/>
  <c r="BB116" i="53" s="1"/>
  <c r="BC116" i="53" s="1"/>
  <c r="BD116" i="53" s="1"/>
  <c r="BE116" i="53" s="1"/>
  <c r="AX116" i="53"/>
  <c r="AY116" i="53" s="1"/>
  <c r="AM116" i="53"/>
  <c r="AD116" i="53"/>
  <c r="AE116" i="53" s="1"/>
  <c r="AF116" i="53" s="1"/>
  <c r="AG116" i="53" s="1"/>
  <c r="AH116" i="53" s="1"/>
  <c r="AI116" i="53" s="1"/>
  <c r="AJ116" i="53" s="1"/>
  <c r="AK116" i="53" s="1"/>
  <c r="H116" i="53"/>
  <c r="AN116" i="53" s="1"/>
  <c r="BA115" i="53"/>
  <c r="BB115" i="53" s="1"/>
  <c r="BC115" i="53" s="1"/>
  <c r="BD115" i="53" s="1"/>
  <c r="BE115" i="53" s="1"/>
  <c r="AX115" i="53"/>
  <c r="AY115" i="53" s="1"/>
  <c r="AM115" i="53"/>
  <c r="AD115" i="53"/>
  <c r="AE115" i="53" s="1"/>
  <c r="AF115" i="53" s="1"/>
  <c r="AG115" i="53" s="1"/>
  <c r="AH115" i="53" s="1"/>
  <c r="AI115" i="53" s="1"/>
  <c r="AJ115" i="53" s="1"/>
  <c r="AK115" i="53" s="1"/>
  <c r="H115" i="53"/>
  <c r="BA114" i="53"/>
  <c r="BB114" i="53" s="1"/>
  <c r="BC114" i="53" s="1"/>
  <c r="BD114" i="53" s="1"/>
  <c r="BE114" i="53" s="1"/>
  <c r="AX114" i="53"/>
  <c r="AY114" i="53" s="1"/>
  <c r="AM114" i="53"/>
  <c r="AD114" i="53"/>
  <c r="AE114" i="53" s="1"/>
  <c r="AF114" i="53" s="1"/>
  <c r="AG114" i="53" s="1"/>
  <c r="AH114" i="53" s="1"/>
  <c r="AI114" i="53" s="1"/>
  <c r="AJ114" i="53" s="1"/>
  <c r="AK114" i="53" s="1"/>
  <c r="H114" i="53"/>
  <c r="AN114" i="53" s="1"/>
  <c r="BA113" i="53"/>
  <c r="BB113" i="53" s="1"/>
  <c r="BC113" i="53" s="1"/>
  <c r="BD113" i="53" s="1"/>
  <c r="BE113" i="53" s="1"/>
  <c r="AX113" i="53"/>
  <c r="AY113" i="53" s="1"/>
  <c r="AM113" i="53"/>
  <c r="AD113" i="53"/>
  <c r="AE113" i="53" s="1"/>
  <c r="AF113" i="53" s="1"/>
  <c r="AG113" i="53" s="1"/>
  <c r="AH113" i="53" s="1"/>
  <c r="AI113" i="53" s="1"/>
  <c r="AJ113" i="53" s="1"/>
  <c r="AK113" i="53" s="1"/>
  <c r="H113" i="53"/>
  <c r="AN113" i="53" s="1"/>
  <c r="BA112" i="53"/>
  <c r="BB112" i="53" s="1"/>
  <c r="BC112" i="53" s="1"/>
  <c r="BD112" i="53" s="1"/>
  <c r="BE112" i="53" s="1"/>
  <c r="AX112" i="53"/>
  <c r="AY112" i="53" s="1"/>
  <c r="AM112" i="53"/>
  <c r="AD112" i="53"/>
  <c r="AE112" i="53" s="1"/>
  <c r="AF112" i="53" s="1"/>
  <c r="AG112" i="53" s="1"/>
  <c r="AH112" i="53" s="1"/>
  <c r="AI112" i="53" s="1"/>
  <c r="AJ112" i="53" s="1"/>
  <c r="AK112" i="53" s="1"/>
  <c r="H112" i="53"/>
  <c r="AN112" i="53" s="1"/>
  <c r="BA111" i="53"/>
  <c r="BB111" i="53" s="1"/>
  <c r="BC111" i="53" s="1"/>
  <c r="BD111" i="53" s="1"/>
  <c r="BE111" i="53" s="1"/>
  <c r="AX111" i="53"/>
  <c r="AY111" i="53" s="1"/>
  <c r="AM111" i="53"/>
  <c r="AD111" i="53"/>
  <c r="AE111" i="53" s="1"/>
  <c r="AF111" i="53" s="1"/>
  <c r="AG111" i="53" s="1"/>
  <c r="AH111" i="53" s="1"/>
  <c r="AI111" i="53" s="1"/>
  <c r="AJ111" i="53" s="1"/>
  <c r="AK111" i="53" s="1"/>
  <c r="H111" i="53"/>
  <c r="AN111" i="53" s="1"/>
  <c r="BA110" i="53"/>
  <c r="BB110" i="53" s="1"/>
  <c r="BC110" i="53" s="1"/>
  <c r="BD110" i="53" s="1"/>
  <c r="BE110" i="53" s="1"/>
  <c r="AX110" i="53"/>
  <c r="AY110" i="53" s="1"/>
  <c r="AM110" i="53"/>
  <c r="AD110" i="53"/>
  <c r="AE110" i="53" s="1"/>
  <c r="AF110" i="53" s="1"/>
  <c r="AG110" i="53" s="1"/>
  <c r="AH110" i="53" s="1"/>
  <c r="AI110" i="53" s="1"/>
  <c r="AJ110" i="53" s="1"/>
  <c r="AK110" i="53" s="1"/>
  <c r="H110" i="53"/>
  <c r="AN110" i="53" s="1"/>
  <c r="BA109" i="53"/>
  <c r="BB109" i="53" s="1"/>
  <c r="BC109" i="53" s="1"/>
  <c r="BD109" i="53" s="1"/>
  <c r="BE109" i="53" s="1"/>
  <c r="AX109" i="53"/>
  <c r="AY109" i="53" s="1"/>
  <c r="AM109" i="53"/>
  <c r="AD109" i="53"/>
  <c r="AE109" i="53" s="1"/>
  <c r="AF109" i="53" s="1"/>
  <c r="AG109" i="53" s="1"/>
  <c r="AH109" i="53" s="1"/>
  <c r="AI109" i="53" s="1"/>
  <c r="AJ109" i="53" s="1"/>
  <c r="AK109" i="53" s="1"/>
  <c r="H109" i="53"/>
  <c r="AN109" i="53" s="1"/>
  <c r="BA108" i="53"/>
  <c r="BB108" i="53" s="1"/>
  <c r="BC108" i="53" s="1"/>
  <c r="BD108" i="53" s="1"/>
  <c r="BE108" i="53" s="1"/>
  <c r="AX108" i="53"/>
  <c r="AY108" i="53" s="1"/>
  <c r="AM108" i="53"/>
  <c r="AD108" i="53"/>
  <c r="AE108" i="53" s="1"/>
  <c r="AF108" i="53" s="1"/>
  <c r="AG108" i="53" s="1"/>
  <c r="AH108" i="53" s="1"/>
  <c r="AI108" i="53" s="1"/>
  <c r="AJ108" i="53" s="1"/>
  <c r="AK108" i="53" s="1"/>
  <c r="H108" i="53"/>
  <c r="AN108" i="53" s="1"/>
  <c r="BA107" i="53"/>
  <c r="BB107" i="53" s="1"/>
  <c r="BC107" i="53" s="1"/>
  <c r="BD107" i="53" s="1"/>
  <c r="BE107" i="53" s="1"/>
  <c r="AX107" i="53"/>
  <c r="AY107" i="53" s="1"/>
  <c r="AM107" i="53"/>
  <c r="AD107" i="53"/>
  <c r="AE107" i="53" s="1"/>
  <c r="AF107" i="53" s="1"/>
  <c r="AG107" i="53" s="1"/>
  <c r="AH107" i="53" s="1"/>
  <c r="AI107" i="53" s="1"/>
  <c r="AJ107" i="53" s="1"/>
  <c r="AK107" i="53" s="1"/>
  <c r="H107" i="53"/>
  <c r="AN107" i="53" s="1"/>
  <c r="BA106" i="53"/>
  <c r="BB106" i="53" s="1"/>
  <c r="BC106" i="53" s="1"/>
  <c r="BD106" i="53" s="1"/>
  <c r="BE106" i="53" s="1"/>
  <c r="AX106" i="53"/>
  <c r="AY106" i="53" s="1"/>
  <c r="AM106" i="53"/>
  <c r="AE106" i="53"/>
  <c r="AF106" i="53" s="1"/>
  <c r="AG106" i="53" s="1"/>
  <c r="AH106" i="53" s="1"/>
  <c r="AI106" i="53" s="1"/>
  <c r="AJ106" i="53" s="1"/>
  <c r="AK106" i="53" s="1"/>
  <c r="AD106" i="53"/>
  <c r="H106" i="53"/>
  <c r="AN106" i="53" s="1"/>
  <c r="BB105" i="53"/>
  <c r="BC105" i="53" s="1"/>
  <c r="BD105" i="53" s="1"/>
  <c r="BE105" i="53" s="1"/>
  <c r="BA105" i="53"/>
  <c r="AY105" i="53"/>
  <c r="AX105" i="53"/>
  <c r="AM105" i="53"/>
  <c r="AD105" i="53"/>
  <c r="AE105" i="53" s="1"/>
  <c r="AF105" i="53" s="1"/>
  <c r="AG105" i="53" s="1"/>
  <c r="AH105" i="53" s="1"/>
  <c r="AI105" i="53" s="1"/>
  <c r="AJ105" i="53" s="1"/>
  <c r="AK105" i="53" s="1"/>
  <c r="H105" i="53"/>
  <c r="AN105" i="53" s="1"/>
  <c r="BA104" i="53"/>
  <c r="BB104" i="53" s="1"/>
  <c r="BC104" i="53" s="1"/>
  <c r="BD104" i="53" s="1"/>
  <c r="BE104" i="53" s="1"/>
  <c r="AX104" i="53"/>
  <c r="AY104" i="53" s="1"/>
  <c r="AM104" i="53"/>
  <c r="AD104" i="53"/>
  <c r="AE104" i="53" s="1"/>
  <c r="AF104" i="53" s="1"/>
  <c r="AG104" i="53" s="1"/>
  <c r="AH104" i="53" s="1"/>
  <c r="AI104" i="53" s="1"/>
  <c r="AJ104" i="53" s="1"/>
  <c r="AK104" i="53" s="1"/>
  <c r="H104" i="53"/>
  <c r="AN104" i="53" s="1"/>
  <c r="BA103" i="53"/>
  <c r="BB103" i="53" s="1"/>
  <c r="BC103" i="53" s="1"/>
  <c r="BD103" i="53" s="1"/>
  <c r="BE103" i="53" s="1"/>
  <c r="AX103" i="53"/>
  <c r="AY103" i="53" s="1"/>
  <c r="AM103" i="53"/>
  <c r="AD103" i="53"/>
  <c r="AE103" i="53" s="1"/>
  <c r="AF103" i="53" s="1"/>
  <c r="AG103" i="53" s="1"/>
  <c r="AH103" i="53" s="1"/>
  <c r="AI103" i="53" s="1"/>
  <c r="AJ103" i="53" s="1"/>
  <c r="AK103" i="53" s="1"/>
  <c r="H103" i="53"/>
  <c r="AN103" i="53" s="1"/>
  <c r="BA102" i="53"/>
  <c r="BB102" i="53" s="1"/>
  <c r="BC102" i="53" s="1"/>
  <c r="BD102" i="53" s="1"/>
  <c r="BE102" i="53" s="1"/>
  <c r="AX102" i="53"/>
  <c r="AY102" i="53" s="1"/>
  <c r="AM102" i="53"/>
  <c r="AD102" i="53"/>
  <c r="AE102" i="53" s="1"/>
  <c r="AF102" i="53" s="1"/>
  <c r="AG102" i="53" s="1"/>
  <c r="AH102" i="53" s="1"/>
  <c r="AI102" i="53" s="1"/>
  <c r="AJ102" i="53" s="1"/>
  <c r="AK102" i="53" s="1"/>
  <c r="H102" i="53"/>
  <c r="AN102" i="53" s="1"/>
  <c r="BA101" i="53"/>
  <c r="BB101" i="53" s="1"/>
  <c r="BC101" i="53" s="1"/>
  <c r="BD101" i="53" s="1"/>
  <c r="BE101" i="53" s="1"/>
  <c r="AX101" i="53"/>
  <c r="AY101" i="53" s="1"/>
  <c r="AM101" i="53"/>
  <c r="AD101" i="53"/>
  <c r="AE101" i="53" s="1"/>
  <c r="AF101" i="53" s="1"/>
  <c r="AG101" i="53" s="1"/>
  <c r="AH101" i="53" s="1"/>
  <c r="AI101" i="53" s="1"/>
  <c r="AJ101" i="53" s="1"/>
  <c r="AK101" i="53" s="1"/>
  <c r="H101" i="53"/>
  <c r="AN101" i="53" s="1"/>
  <c r="BA100" i="53"/>
  <c r="BB100" i="53" s="1"/>
  <c r="BC100" i="53" s="1"/>
  <c r="BD100" i="53" s="1"/>
  <c r="BE100" i="53" s="1"/>
  <c r="AX100" i="53"/>
  <c r="AY100" i="53" s="1"/>
  <c r="AM100" i="53"/>
  <c r="AD100" i="53"/>
  <c r="AE100" i="53" s="1"/>
  <c r="AF100" i="53" s="1"/>
  <c r="AG100" i="53" s="1"/>
  <c r="AH100" i="53" s="1"/>
  <c r="AI100" i="53" s="1"/>
  <c r="AJ100" i="53" s="1"/>
  <c r="AK100" i="53" s="1"/>
  <c r="H100" i="53"/>
  <c r="AN100" i="53" s="1"/>
  <c r="BA99" i="53"/>
  <c r="BB99" i="53" s="1"/>
  <c r="BC99" i="53" s="1"/>
  <c r="BD99" i="53" s="1"/>
  <c r="BE99" i="53" s="1"/>
  <c r="AX99" i="53"/>
  <c r="AY99" i="53" s="1"/>
  <c r="AM99" i="53"/>
  <c r="AD99" i="53"/>
  <c r="AE99" i="53" s="1"/>
  <c r="AF99" i="53" s="1"/>
  <c r="AG99" i="53" s="1"/>
  <c r="AH99" i="53" s="1"/>
  <c r="AI99" i="53" s="1"/>
  <c r="AJ99" i="53" s="1"/>
  <c r="AK99" i="53" s="1"/>
  <c r="H99" i="53"/>
  <c r="AN99" i="53" s="1"/>
  <c r="BA98" i="53"/>
  <c r="BB98" i="53" s="1"/>
  <c r="BC98" i="53" s="1"/>
  <c r="BD98" i="53" s="1"/>
  <c r="BE98" i="53" s="1"/>
  <c r="AX98" i="53"/>
  <c r="AY98" i="53" s="1"/>
  <c r="AM98" i="53"/>
  <c r="AE98" i="53"/>
  <c r="AF98" i="53" s="1"/>
  <c r="AG98" i="53" s="1"/>
  <c r="AH98" i="53" s="1"/>
  <c r="AI98" i="53" s="1"/>
  <c r="AJ98" i="53" s="1"/>
  <c r="AK98" i="53" s="1"/>
  <c r="AD98" i="53"/>
  <c r="H98" i="53"/>
  <c r="AN98" i="53" s="1"/>
  <c r="BB97" i="53"/>
  <c r="BC97" i="53" s="1"/>
  <c r="BD97" i="53" s="1"/>
  <c r="BE97" i="53" s="1"/>
  <c r="BA97" i="53"/>
  <c r="AY97" i="53"/>
  <c r="AX97" i="53"/>
  <c r="AM97" i="53"/>
  <c r="AD97" i="53"/>
  <c r="AE97" i="53" s="1"/>
  <c r="AF97" i="53" s="1"/>
  <c r="AG97" i="53" s="1"/>
  <c r="AH97" i="53" s="1"/>
  <c r="AI97" i="53" s="1"/>
  <c r="AJ97" i="53" s="1"/>
  <c r="AK97" i="53" s="1"/>
  <c r="H97" i="53"/>
  <c r="AN97" i="53" s="1"/>
  <c r="BA96" i="53"/>
  <c r="BB96" i="53" s="1"/>
  <c r="BC96" i="53" s="1"/>
  <c r="BD96" i="53" s="1"/>
  <c r="BE96" i="53" s="1"/>
  <c r="AX96" i="53"/>
  <c r="AY96" i="53" s="1"/>
  <c r="AM96" i="53"/>
  <c r="AD96" i="53"/>
  <c r="AE96" i="53" s="1"/>
  <c r="AF96" i="53" s="1"/>
  <c r="AG96" i="53" s="1"/>
  <c r="AH96" i="53" s="1"/>
  <c r="AI96" i="53" s="1"/>
  <c r="AJ96" i="53" s="1"/>
  <c r="AK96" i="53" s="1"/>
  <c r="H96" i="53"/>
  <c r="AN96" i="53" s="1"/>
  <c r="BA95" i="53"/>
  <c r="BB95" i="53" s="1"/>
  <c r="BC95" i="53" s="1"/>
  <c r="BD95" i="53" s="1"/>
  <c r="BE95" i="53" s="1"/>
  <c r="AX95" i="53"/>
  <c r="AY95" i="53" s="1"/>
  <c r="AM95" i="53"/>
  <c r="AD95" i="53"/>
  <c r="AE95" i="53" s="1"/>
  <c r="AF95" i="53" s="1"/>
  <c r="AG95" i="53" s="1"/>
  <c r="AH95" i="53" s="1"/>
  <c r="AI95" i="53" s="1"/>
  <c r="AJ95" i="53" s="1"/>
  <c r="AK95" i="53" s="1"/>
  <c r="H95" i="53"/>
  <c r="AN95" i="53" s="1"/>
  <c r="BA94" i="53"/>
  <c r="BB94" i="53" s="1"/>
  <c r="BC94" i="53" s="1"/>
  <c r="BD94" i="53" s="1"/>
  <c r="BE94" i="53" s="1"/>
  <c r="AX94" i="53"/>
  <c r="AY94" i="53" s="1"/>
  <c r="AM94" i="53"/>
  <c r="AD94" i="53"/>
  <c r="AE94" i="53" s="1"/>
  <c r="AF94" i="53" s="1"/>
  <c r="AG94" i="53" s="1"/>
  <c r="AH94" i="53" s="1"/>
  <c r="AI94" i="53" s="1"/>
  <c r="AJ94" i="53" s="1"/>
  <c r="AK94" i="53" s="1"/>
  <c r="H94" i="53"/>
  <c r="AN94" i="53" s="1"/>
  <c r="BA93" i="53"/>
  <c r="BB93" i="53" s="1"/>
  <c r="BC93" i="53" s="1"/>
  <c r="BD93" i="53" s="1"/>
  <c r="BE93" i="53" s="1"/>
  <c r="AX93" i="53"/>
  <c r="AY93" i="53" s="1"/>
  <c r="AM93" i="53"/>
  <c r="AD93" i="53"/>
  <c r="AE93" i="53" s="1"/>
  <c r="AF93" i="53" s="1"/>
  <c r="AG93" i="53" s="1"/>
  <c r="AH93" i="53" s="1"/>
  <c r="AI93" i="53" s="1"/>
  <c r="AJ93" i="53" s="1"/>
  <c r="AK93" i="53" s="1"/>
  <c r="H93" i="53"/>
  <c r="AN93" i="53" s="1"/>
  <c r="BA92" i="53"/>
  <c r="BB92" i="53" s="1"/>
  <c r="BC92" i="53" s="1"/>
  <c r="BD92" i="53" s="1"/>
  <c r="BE92" i="53" s="1"/>
  <c r="AX92" i="53"/>
  <c r="AY92" i="53" s="1"/>
  <c r="AM92" i="53"/>
  <c r="AE92" i="53"/>
  <c r="AF92" i="53" s="1"/>
  <c r="AG92" i="53" s="1"/>
  <c r="AH92" i="53" s="1"/>
  <c r="AI92" i="53" s="1"/>
  <c r="AJ92" i="53" s="1"/>
  <c r="AK92" i="53" s="1"/>
  <c r="AD92" i="53"/>
  <c r="H92" i="53"/>
  <c r="BA91" i="53"/>
  <c r="BB91" i="53" s="1"/>
  <c r="BC91" i="53" s="1"/>
  <c r="BD91" i="53" s="1"/>
  <c r="BE91" i="53" s="1"/>
  <c r="AX91" i="53"/>
  <c r="AY91" i="53" s="1"/>
  <c r="AM91" i="53"/>
  <c r="AD91" i="53"/>
  <c r="AE91" i="53" s="1"/>
  <c r="AF91" i="53" s="1"/>
  <c r="AG91" i="53" s="1"/>
  <c r="AH91" i="53" s="1"/>
  <c r="AI91" i="53" s="1"/>
  <c r="AJ91" i="53" s="1"/>
  <c r="AK91" i="53" s="1"/>
  <c r="H91" i="53"/>
  <c r="AN91" i="53" s="1"/>
  <c r="BA90" i="53"/>
  <c r="BB90" i="53" s="1"/>
  <c r="BC90" i="53" s="1"/>
  <c r="BD90" i="53" s="1"/>
  <c r="BE90" i="53" s="1"/>
  <c r="AX90" i="53"/>
  <c r="AY90" i="53" s="1"/>
  <c r="AM90" i="53"/>
  <c r="AD90" i="53"/>
  <c r="AE90" i="53" s="1"/>
  <c r="AF90" i="53" s="1"/>
  <c r="AG90" i="53" s="1"/>
  <c r="AH90" i="53" s="1"/>
  <c r="AI90" i="53" s="1"/>
  <c r="AJ90" i="53" s="1"/>
  <c r="AK90" i="53" s="1"/>
  <c r="H90" i="53"/>
  <c r="AN90" i="53" s="1"/>
  <c r="BA89" i="53"/>
  <c r="BB89" i="53" s="1"/>
  <c r="BC89" i="53" s="1"/>
  <c r="BD89" i="53" s="1"/>
  <c r="BE89" i="53" s="1"/>
  <c r="AX89" i="53"/>
  <c r="AY89" i="53" s="1"/>
  <c r="AM89" i="53"/>
  <c r="AD89" i="53"/>
  <c r="AE89" i="53" s="1"/>
  <c r="AF89" i="53" s="1"/>
  <c r="AG89" i="53" s="1"/>
  <c r="AH89" i="53" s="1"/>
  <c r="AI89" i="53" s="1"/>
  <c r="AJ89" i="53" s="1"/>
  <c r="AK89" i="53" s="1"/>
  <c r="H89" i="53"/>
  <c r="AN89" i="53" s="1"/>
  <c r="BA88" i="53"/>
  <c r="BB88" i="53" s="1"/>
  <c r="BC88" i="53" s="1"/>
  <c r="BD88" i="53" s="1"/>
  <c r="BE88" i="53" s="1"/>
  <c r="AX88" i="53"/>
  <c r="AY88" i="53" s="1"/>
  <c r="AM88" i="53"/>
  <c r="AE88" i="53"/>
  <c r="AF88" i="53" s="1"/>
  <c r="AG88" i="53" s="1"/>
  <c r="AH88" i="53" s="1"/>
  <c r="AI88" i="53" s="1"/>
  <c r="AJ88" i="53" s="1"/>
  <c r="AK88" i="53" s="1"/>
  <c r="AD88" i="53"/>
  <c r="H88" i="53"/>
  <c r="AN88" i="53" s="1"/>
  <c r="BB87" i="53"/>
  <c r="BC87" i="53" s="1"/>
  <c r="BD87" i="53" s="1"/>
  <c r="BE87" i="53" s="1"/>
  <c r="BA87" i="53"/>
  <c r="AY87" i="53"/>
  <c r="AX87" i="53"/>
  <c r="AM87" i="53"/>
  <c r="AD87" i="53"/>
  <c r="AE87" i="53" s="1"/>
  <c r="AF87" i="53" s="1"/>
  <c r="AG87" i="53" s="1"/>
  <c r="AH87" i="53" s="1"/>
  <c r="AI87" i="53" s="1"/>
  <c r="AJ87" i="53" s="1"/>
  <c r="AK87" i="53" s="1"/>
  <c r="H87" i="53"/>
  <c r="AN87" i="53" s="1"/>
  <c r="BA86" i="53"/>
  <c r="BB86" i="53" s="1"/>
  <c r="BC86" i="53" s="1"/>
  <c r="BD86" i="53" s="1"/>
  <c r="BE86" i="53" s="1"/>
  <c r="AX86" i="53"/>
  <c r="AY86" i="53" s="1"/>
  <c r="AM86" i="53"/>
  <c r="AD86" i="53"/>
  <c r="AE86" i="53" s="1"/>
  <c r="AF86" i="53" s="1"/>
  <c r="AG86" i="53" s="1"/>
  <c r="AH86" i="53" s="1"/>
  <c r="AI86" i="53" s="1"/>
  <c r="AJ86" i="53" s="1"/>
  <c r="AK86" i="53" s="1"/>
  <c r="H86" i="53"/>
  <c r="AN86" i="53" s="1"/>
  <c r="BA85" i="53"/>
  <c r="BB85" i="53" s="1"/>
  <c r="BC85" i="53" s="1"/>
  <c r="BD85" i="53" s="1"/>
  <c r="BE85" i="53" s="1"/>
  <c r="AX85" i="53"/>
  <c r="AY85" i="53" s="1"/>
  <c r="AM85" i="53"/>
  <c r="AD85" i="53"/>
  <c r="AE85" i="53" s="1"/>
  <c r="AF85" i="53" s="1"/>
  <c r="AG85" i="53" s="1"/>
  <c r="AH85" i="53" s="1"/>
  <c r="AI85" i="53" s="1"/>
  <c r="AJ85" i="53" s="1"/>
  <c r="AK85" i="53" s="1"/>
  <c r="H85" i="53"/>
  <c r="AN85" i="53" s="1"/>
  <c r="BA84" i="53"/>
  <c r="BB84" i="53" s="1"/>
  <c r="BC84" i="53" s="1"/>
  <c r="BD84" i="53" s="1"/>
  <c r="BE84" i="53" s="1"/>
  <c r="AX84" i="53"/>
  <c r="AY84" i="53" s="1"/>
  <c r="AM84" i="53"/>
  <c r="AD84" i="53"/>
  <c r="AE84" i="53" s="1"/>
  <c r="AF84" i="53" s="1"/>
  <c r="AG84" i="53" s="1"/>
  <c r="AH84" i="53" s="1"/>
  <c r="AI84" i="53" s="1"/>
  <c r="AJ84" i="53" s="1"/>
  <c r="AK84" i="53" s="1"/>
  <c r="H84" i="53"/>
  <c r="AN84" i="53" s="1"/>
  <c r="BA83" i="53"/>
  <c r="BB83" i="53" s="1"/>
  <c r="BC83" i="53" s="1"/>
  <c r="BD83" i="53" s="1"/>
  <c r="BE83" i="53" s="1"/>
  <c r="AX83" i="53"/>
  <c r="AY83" i="53" s="1"/>
  <c r="AM83" i="53"/>
  <c r="AD83" i="53"/>
  <c r="AE83" i="53" s="1"/>
  <c r="AF83" i="53" s="1"/>
  <c r="AG83" i="53" s="1"/>
  <c r="AH83" i="53" s="1"/>
  <c r="AI83" i="53" s="1"/>
  <c r="AJ83" i="53" s="1"/>
  <c r="AK83" i="53" s="1"/>
  <c r="H83" i="53"/>
  <c r="AN83" i="53" s="1"/>
  <c r="BA82" i="53"/>
  <c r="BB82" i="53" s="1"/>
  <c r="BC82" i="53" s="1"/>
  <c r="BD82" i="53" s="1"/>
  <c r="BE82" i="53" s="1"/>
  <c r="AX82" i="53"/>
  <c r="AY82" i="53" s="1"/>
  <c r="AM82" i="53"/>
  <c r="AD82" i="53"/>
  <c r="AE82" i="53" s="1"/>
  <c r="AF82" i="53" s="1"/>
  <c r="AG82" i="53" s="1"/>
  <c r="AH82" i="53" s="1"/>
  <c r="AI82" i="53" s="1"/>
  <c r="AJ82" i="53" s="1"/>
  <c r="AK82" i="53" s="1"/>
  <c r="H82" i="53"/>
  <c r="AN82" i="53" s="1"/>
  <c r="BA81" i="53"/>
  <c r="BB81" i="53" s="1"/>
  <c r="BC81" i="53" s="1"/>
  <c r="BD81" i="53" s="1"/>
  <c r="BE81" i="53" s="1"/>
  <c r="AX81" i="53"/>
  <c r="AY81" i="53" s="1"/>
  <c r="AM81" i="53"/>
  <c r="AD81" i="53"/>
  <c r="AE81" i="53" s="1"/>
  <c r="AF81" i="53" s="1"/>
  <c r="AG81" i="53" s="1"/>
  <c r="AH81" i="53" s="1"/>
  <c r="AI81" i="53" s="1"/>
  <c r="AJ81" i="53" s="1"/>
  <c r="AK81" i="53" s="1"/>
  <c r="H81" i="53"/>
  <c r="AN81" i="53" s="1"/>
  <c r="BA80" i="53"/>
  <c r="BB80" i="53" s="1"/>
  <c r="BC80" i="53" s="1"/>
  <c r="BD80" i="53" s="1"/>
  <c r="BE80" i="53" s="1"/>
  <c r="AX80" i="53"/>
  <c r="AY80" i="53" s="1"/>
  <c r="AM80" i="53"/>
  <c r="AE80" i="53"/>
  <c r="AF80" i="53" s="1"/>
  <c r="AG80" i="53" s="1"/>
  <c r="AH80" i="53" s="1"/>
  <c r="AI80" i="53" s="1"/>
  <c r="AJ80" i="53" s="1"/>
  <c r="AK80" i="53" s="1"/>
  <c r="AD80" i="53"/>
  <c r="H80" i="53"/>
  <c r="AN80" i="53" s="1"/>
  <c r="BB79" i="53"/>
  <c r="BC79" i="53" s="1"/>
  <c r="BD79" i="53" s="1"/>
  <c r="BE79" i="53" s="1"/>
  <c r="BA79" i="53"/>
  <c r="AY79" i="53"/>
  <c r="AX79" i="53"/>
  <c r="AM79" i="53"/>
  <c r="AD79" i="53"/>
  <c r="AE79" i="53" s="1"/>
  <c r="AF79" i="53" s="1"/>
  <c r="AG79" i="53" s="1"/>
  <c r="AH79" i="53" s="1"/>
  <c r="AI79" i="53" s="1"/>
  <c r="AJ79" i="53" s="1"/>
  <c r="AK79" i="53" s="1"/>
  <c r="H79" i="53"/>
  <c r="AN79" i="53" s="1"/>
  <c r="BA78" i="53"/>
  <c r="BB78" i="53" s="1"/>
  <c r="BC78" i="53" s="1"/>
  <c r="BD78" i="53" s="1"/>
  <c r="BE78" i="53" s="1"/>
  <c r="AX78" i="53"/>
  <c r="AY78" i="53" s="1"/>
  <c r="AM78" i="53"/>
  <c r="AD78" i="53"/>
  <c r="AE78" i="53" s="1"/>
  <c r="AF78" i="53" s="1"/>
  <c r="AG78" i="53" s="1"/>
  <c r="AH78" i="53" s="1"/>
  <c r="AI78" i="53" s="1"/>
  <c r="AJ78" i="53" s="1"/>
  <c r="AK78" i="53" s="1"/>
  <c r="H78" i="53"/>
  <c r="AN78" i="53" s="1"/>
  <c r="BA77" i="53"/>
  <c r="BB77" i="53" s="1"/>
  <c r="BC77" i="53" s="1"/>
  <c r="BD77" i="53" s="1"/>
  <c r="BE77" i="53" s="1"/>
  <c r="AX77" i="53"/>
  <c r="AY77" i="53" s="1"/>
  <c r="AM77" i="53"/>
  <c r="AD77" i="53"/>
  <c r="AE77" i="53" s="1"/>
  <c r="AF77" i="53" s="1"/>
  <c r="AG77" i="53" s="1"/>
  <c r="AH77" i="53" s="1"/>
  <c r="AI77" i="53" s="1"/>
  <c r="AJ77" i="53" s="1"/>
  <c r="AK77" i="53" s="1"/>
  <c r="H77" i="53"/>
  <c r="AN77" i="53" s="1"/>
  <c r="BA76" i="53"/>
  <c r="BB76" i="53" s="1"/>
  <c r="BC76" i="53" s="1"/>
  <c r="BD76" i="53" s="1"/>
  <c r="BE76" i="53" s="1"/>
  <c r="AX76" i="53"/>
  <c r="AY76" i="53" s="1"/>
  <c r="AM76" i="53"/>
  <c r="AD76" i="53"/>
  <c r="AE76" i="53" s="1"/>
  <c r="AF76" i="53" s="1"/>
  <c r="AG76" i="53" s="1"/>
  <c r="AH76" i="53" s="1"/>
  <c r="AI76" i="53" s="1"/>
  <c r="AJ76" i="53" s="1"/>
  <c r="AK76" i="53" s="1"/>
  <c r="H76" i="53"/>
  <c r="AN76" i="53" s="1"/>
  <c r="BA75" i="53"/>
  <c r="BB75" i="53" s="1"/>
  <c r="BC75" i="53" s="1"/>
  <c r="BD75" i="53" s="1"/>
  <c r="BE75" i="53" s="1"/>
  <c r="AX75" i="53"/>
  <c r="AY75" i="53" s="1"/>
  <c r="AM75" i="53"/>
  <c r="AD75" i="53"/>
  <c r="AE75" i="53" s="1"/>
  <c r="AF75" i="53" s="1"/>
  <c r="AG75" i="53" s="1"/>
  <c r="AH75" i="53" s="1"/>
  <c r="AI75" i="53" s="1"/>
  <c r="AJ75" i="53" s="1"/>
  <c r="AK75" i="53" s="1"/>
  <c r="H75" i="53"/>
  <c r="AN75" i="53" s="1"/>
  <c r="BA74" i="53"/>
  <c r="BB74" i="53" s="1"/>
  <c r="BC74" i="53" s="1"/>
  <c r="BD74" i="53" s="1"/>
  <c r="BE74" i="53" s="1"/>
  <c r="AX74" i="53"/>
  <c r="AY74" i="53" s="1"/>
  <c r="AM74" i="53"/>
  <c r="AD74" i="53"/>
  <c r="AE74" i="53" s="1"/>
  <c r="AF74" i="53" s="1"/>
  <c r="AG74" i="53" s="1"/>
  <c r="AH74" i="53" s="1"/>
  <c r="AI74" i="53" s="1"/>
  <c r="AJ74" i="53" s="1"/>
  <c r="AK74" i="53" s="1"/>
  <c r="H74" i="53"/>
  <c r="AN74" i="53" s="1"/>
  <c r="BA73" i="53"/>
  <c r="BB73" i="53" s="1"/>
  <c r="BC73" i="53" s="1"/>
  <c r="BD73" i="53" s="1"/>
  <c r="BE73" i="53" s="1"/>
  <c r="AX73" i="53"/>
  <c r="AY73" i="53" s="1"/>
  <c r="AM73" i="53"/>
  <c r="AD73" i="53"/>
  <c r="AE73" i="53" s="1"/>
  <c r="AF73" i="53" s="1"/>
  <c r="AG73" i="53" s="1"/>
  <c r="AH73" i="53" s="1"/>
  <c r="AI73" i="53" s="1"/>
  <c r="AJ73" i="53" s="1"/>
  <c r="AK73" i="53" s="1"/>
  <c r="H73" i="53"/>
  <c r="AN73" i="53" s="1"/>
  <c r="BA72" i="53"/>
  <c r="BB72" i="53" s="1"/>
  <c r="BC72" i="53" s="1"/>
  <c r="BD72" i="53" s="1"/>
  <c r="BE72" i="53" s="1"/>
  <c r="AX72" i="53"/>
  <c r="AY72" i="53" s="1"/>
  <c r="AM72" i="53"/>
  <c r="AE72" i="53"/>
  <c r="AF72" i="53" s="1"/>
  <c r="AG72" i="53" s="1"/>
  <c r="AH72" i="53" s="1"/>
  <c r="AI72" i="53" s="1"/>
  <c r="AJ72" i="53" s="1"/>
  <c r="AK72" i="53" s="1"/>
  <c r="AD72" i="53"/>
  <c r="H72" i="53"/>
  <c r="AN72" i="53" s="1"/>
  <c r="BB71" i="53"/>
  <c r="BC71" i="53" s="1"/>
  <c r="BD71" i="53" s="1"/>
  <c r="BE71" i="53" s="1"/>
  <c r="BA71" i="53"/>
  <c r="AY71" i="53"/>
  <c r="AX71" i="53"/>
  <c r="AM71" i="53"/>
  <c r="AD71" i="53"/>
  <c r="AE71" i="53" s="1"/>
  <c r="AF71" i="53" s="1"/>
  <c r="AG71" i="53" s="1"/>
  <c r="AH71" i="53" s="1"/>
  <c r="AI71" i="53" s="1"/>
  <c r="AJ71" i="53" s="1"/>
  <c r="AK71" i="53" s="1"/>
  <c r="H71" i="53"/>
  <c r="AN71" i="53" s="1"/>
  <c r="BA70" i="53"/>
  <c r="BB70" i="53" s="1"/>
  <c r="BC70" i="53" s="1"/>
  <c r="BD70" i="53" s="1"/>
  <c r="BE70" i="53" s="1"/>
  <c r="AX70" i="53"/>
  <c r="AY70" i="53" s="1"/>
  <c r="AM70" i="53"/>
  <c r="AD70" i="53"/>
  <c r="AE70" i="53" s="1"/>
  <c r="AF70" i="53" s="1"/>
  <c r="AG70" i="53" s="1"/>
  <c r="AH70" i="53" s="1"/>
  <c r="AI70" i="53" s="1"/>
  <c r="AJ70" i="53" s="1"/>
  <c r="AK70" i="53" s="1"/>
  <c r="H70" i="53"/>
  <c r="AN70" i="53" s="1"/>
  <c r="BA69" i="53"/>
  <c r="BB69" i="53" s="1"/>
  <c r="BC69" i="53" s="1"/>
  <c r="BD69" i="53" s="1"/>
  <c r="BE69" i="53" s="1"/>
  <c r="AX69" i="53"/>
  <c r="AY69" i="53" s="1"/>
  <c r="AM69" i="53"/>
  <c r="AD69" i="53"/>
  <c r="AE69" i="53" s="1"/>
  <c r="AF69" i="53" s="1"/>
  <c r="AG69" i="53" s="1"/>
  <c r="AH69" i="53" s="1"/>
  <c r="AI69" i="53" s="1"/>
  <c r="AJ69" i="53" s="1"/>
  <c r="AK69" i="53" s="1"/>
  <c r="H69" i="53"/>
  <c r="AN69" i="53" s="1"/>
  <c r="BA68" i="53"/>
  <c r="BB68" i="53" s="1"/>
  <c r="BC68" i="53" s="1"/>
  <c r="BD68" i="53" s="1"/>
  <c r="BE68" i="53" s="1"/>
  <c r="AX68" i="53"/>
  <c r="AY68" i="53" s="1"/>
  <c r="AM68" i="53"/>
  <c r="AD68" i="53"/>
  <c r="AE68" i="53" s="1"/>
  <c r="AF68" i="53" s="1"/>
  <c r="AG68" i="53" s="1"/>
  <c r="AH68" i="53" s="1"/>
  <c r="AI68" i="53" s="1"/>
  <c r="AJ68" i="53" s="1"/>
  <c r="AK68" i="53" s="1"/>
  <c r="H68" i="53"/>
  <c r="BA67" i="53"/>
  <c r="BB67" i="53" s="1"/>
  <c r="BC67" i="53" s="1"/>
  <c r="BD67" i="53" s="1"/>
  <c r="BE67" i="53" s="1"/>
  <c r="AX67" i="53"/>
  <c r="AY67" i="53" s="1"/>
  <c r="AM67" i="53"/>
  <c r="AD67" i="53"/>
  <c r="AE67" i="53" s="1"/>
  <c r="AF67" i="53" s="1"/>
  <c r="AG67" i="53" s="1"/>
  <c r="AH67" i="53" s="1"/>
  <c r="AI67" i="53" s="1"/>
  <c r="AJ67" i="53" s="1"/>
  <c r="AK67" i="53" s="1"/>
  <c r="H67" i="53"/>
  <c r="AN67" i="53" s="1"/>
  <c r="BA66" i="53"/>
  <c r="BB66" i="53" s="1"/>
  <c r="BC66" i="53" s="1"/>
  <c r="BD66" i="53" s="1"/>
  <c r="BE66" i="53" s="1"/>
  <c r="AX66" i="53"/>
  <c r="AY66" i="53" s="1"/>
  <c r="AM66" i="53"/>
  <c r="AD66" i="53"/>
  <c r="AE66" i="53" s="1"/>
  <c r="AF66" i="53" s="1"/>
  <c r="AG66" i="53" s="1"/>
  <c r="AH66" i="53" s="1"/>
  <c r="AI66" i="53" s="1"/>
  <c r="AJ66" i="53" s="1"/>
  <c r="AK66" i="53" s="1"/>
  <c r="H66" i="53"/>
  <c r="BA65" i="53"/>
  <c r="BB65" i="53" s="1"/>
  <c r="BC65" i="53" s="1"/>
  <c r="BD65" i="53" s="1"/>
  <c r="BE65" i="53" s="1"/>
  <c r="AX65" i="53"/>
  <c r="AY65" i="53" s="1"/>
  <c r="AM65" i="53"/>
  <c r="AD65" i="53"/>
  <c r="AE65" i="53" s="1"/>
  <c r="AF65" i="53" s="1"/>
  <c r="AG65" i="53" s="1"/>
  <c r="AH65" i="53" s="1"/>
  <c r="AI65" i="53" s="1"/>
  <c r="AJ65" i="53" s="1"/>
  <c r="AK65" i="53" s="1"/>
  <c r="H65" i="53"/>
  <c r="AN65" i="53" s="1"/>
  <c r="BA64" i="53"/>
  <c r="BB64" i="53" s="1"/>
  <c r="BC64" i="53" s="1"/>
  <c r="BD64" i="53" s="1"/>
  <c r="BE64" i="53" s="1"/>
  <c r="AX64" i="53"/>
  <c r="AY64" i="53" s="1"/>
  <c r="AM64" i="53"/>
  <c r="AE64" i="53"/>
  <c r="AF64" i="53" s="1"/>
  <c r="AG64" i="53" s="1"/>
  <c r="AH64" i="53" s="1"/>
  <c r="AI64" i="53" s="1"/>
  <c r="AJ64" i="53" s="1"/>
  <c r="AK64" i="53" s="1"/>
  <c r="AD64" i="53"/>
  <c r="H64" i="53"/>
  <c r="BB63" i="53"/>
  <c r="BC63" i="53" s="1"/>
  <c r="BD63" i="53" s="1"/>
  <c r="BE63" i="53" s="1"/>
  <c r="BA63" i="53"/>
  <c r="AY63" i="53"/>
  <c r="AX63" i="53"/>
  <c r="AM63" i="53"/>
  <c r="AD63" i="53"/>
  <c r="AE63" i="53" s="1"/>
  <c r="AF63" i="53" s="1"/>
  <c r="AG63" i="53" s="1"/>
  <c r="AH63" i="53" s="1"/>
  <c r="AI63" i="53" s="1"/>
  <c r="AJ63" i="53" s="1"/>
  <c r="AK63" i="53" s="1"/>
  <c r="H63" i="53"/>
  <c r="AN63" i="53" s="1"/>
  <c r="BA62" i="53"/>
  <c r="BB62" i="53" s="1"/>
  <c r="BC62" i="53" s="1"/>
  <c r="BD62" i="53" s="1"/>
  <c r="BE62" i="53" s="1"/>
  <c r="AX62" i="53"/>
  <c r="AY62" i="53" s="1"/>
  <c r="AM62" i="53"/>
  <c r="AD62" i="53"/>
  <c r="AE62" i="53" s="1"/>
  <c r="AF62" i="53" s="1"/>
  <c r="AG62" i="53" s="1"/>
  <c r="AH62" i="53" s="1"/>
  <c r="AI62" i="53" s="1"/>
  <c r="AJ62" i="53" s="1"/>
  <c r="AK62" i="53" s="1"/>
  <c r="H62" i="53"/>
  <c r="BA61" i="53"/>
  <c r="BB61" i="53" s="1"/>
  <c r="BC61" i="53" s="1"/>
  <c r="BD61" i="53" s="1"/>
  <c r="BE61" i="53" s="1"/>
  <c r="AX61" i="53"/>
  <c r="AY61" i="53" s="1"/>
  <c r="AM61" i="53"/>
  <c r="AD61" i="53"/>
  <c r="AE61" i="53" s="1"/>
  <c r="AF61" i="53" s="1"/>
  <c r="AG61" i="53" s="1"/>
  <c r="AH61" i="53" s="1"/>
  <c r="AI61" i="53" s="1"/>
  <c r="AJ61" i="53" s="1"/>
  <c r="AK61" i="53" s="1"/>
  <c r="H61" i="53"/>
  <c r="AN61" i="53" s="1"/>
  <c r="BA60" i="53"/>
  <c r="BB60" i="53" s="1"/>
  <c r="BC60" i="53" s="1"/>
  <c r="BD60" i="53" s="1"/>
  <c r="BE60" i="53" s="1"/>
  <c r="AX60" i="53"/>
  <c r="AY60" i="53" s="1"/>
  <c r="AM60" i="53"/>
  <c r="AD60" i="53"/>
  <c r="AE60" i="53" s="1"/>
  <c r="AF60" i="53" s="1"/>
  <c r="AG60" i="53" s="1"/>
  <c r="AH60" i="53" s="1"/>
  <c r="AI60" i="53" s="1"/>
  <c r="AJ60" i="53" s="1"/>
  <c r="AK60" i="53" s="1"/>
  <c r="H60" i="53"/>
  <c r="BA59" i="53"/>
  <c r="BB59" i="53" s="1"/>
  <c r="BC59" i="53" s="1"/>
  <c r="BD59" i="53" s="1"/>
  <c r="BE59" i="53" s="1"/>
  <c r="AX59" i="53"/>
  <c r="AY59" i="53" s="1"/>
  <c r="AM59" i="53"/>
  <c r="AD59" i="53"/>
  <c r="AE59" i="53" s="1"/>
  <c r="AF59" i="53" s="1"/>
  <c r="AG59" i="53" s="1"/>
  <c r="AH59" i="53" s="1"/>
  <c r="AI59" i="53" s="1"/>
  <c r="AJ59" i="53" s="1"/>
  <c r="AK59" i="53" s="1"/>
  <c r="H59" i="53"/>
  <c r="AN59" i="53" s="1"/>
  <c r="BA58" i="53"/>
  <c r="BB58" i="53" s="1"/>
  <c r="BC58" i="53" s="1"/>
  <c r="BD58" i="53" s="1"/>
  <c r="BE58" i="53" s="1"/>
  <c r="AX58" i="53"/>
  <c r="AY58" i="53" s="1"/>
  <c r="AM58" i="53"/>
  <c r="AD58" i="53"/>
  <c r="AE58" i="53" s="1"/>
  <c r="AF58" i="53" s="1"/>
  <c r="AG58" i="53" s="1"/>
  <c r="AH58" i="53" s="1"/>
  <c r="AI58" i="53" s="1"/>
  <c r="AJ58" i="53" s="1"/>
  <c r="AK58" i="53" s="1"/>
  <c r="H58" i="53"/>
  <c r="BA57" i="53"/>
  <c r="BB57" i="53" s="1"/>
  <c r="BC57" i="53" s="1"/>
  <c r="BD57" i="53" s="1"/>
  <c r="BE57" i="53" s="1"/>
  <c r="AX57" i="53"/>
  <c r="AY57" i="53" s="1"/>
  <c r="AM57" i="53"/>
  <c r="AD57" i="53"/>
  <c r="AE57" i="53" s="1"/>
  <c r="AF57" i="53" s="1"/>
  <c r="AG57" i="53" s="1"/>
  <c r="AH57" i="53" s="1"/>
  <c r="AI57" i="53" s="1"/>
  <c r="AJ57" i="53" s="1"/>
  <c r="AK57" i="53" s="1"/>
  <c r="H57" i="53"/>
  <c r="AN57" i="53" s="1"/>
  <c r="BA56" i="53"/>
  <c r="BB56" i="53" s="1"/>
  <c r="BC56" i="53" s="1"/>
  <c r="BD56" i="53" s="1"/>
  <c r="BE56" i="53" s="1"/>
  <c r="AX56" i="53"/>
  <c r="AY56" i="53" s="1"/>
  <c r="AM56" i="53"/>
  <c r="AE56" i="53"/>
  <c r="AF56" i="53" s="1"/>
  <c r="AG56" i="53" s="1"/>
  <c r="AH56" i="53" s="1"/>
  <c r="AI56" i="53" s="1"/>
  <c r="AJ56" i="53" s="1"/>
  <c r="AK56" i="53" s="1"/>
  <c r="AD56" i="53"/>
  <c r="H56" i="53"/>
  <c r="BB55" i="53"/>
  <c r="BC55" i="53" s="1"/>
  <c r="BD55" i="53" s="1"/>
  <c r="BE55" i="53" s="1"/>
  <c r="BA55" i="53"/>
  <c r="AY55" i="53"/>
  <c r="AX55" i="53"/>
  <c r="AM55" i="53"/>
  <c r="AD55" i="53"/>
  <c r="AE55" i="53" s="1"/>
  <c r="AF55" i="53" s="1"/>
  <c r="AG55" i="53" s="1"/>
  <c r="AH55" i="53" s="1"/>
  <c r="AI55" i="53" s="1"/>
  <c r="AJ55" i="53" s="1"/>
  <c r="AK55" i="53" s="1"/>
  <c r="H55" i="53"/>
  <c r="AN55" i="53" s="1"/>
  <c r="BA54" i="53"/>
  <c r="BB54" i="53" s="1"/>
  <c r="BC54" i="53" s="1"/>
  <c r="BD54" i="53" s="1"/>
  <c r="BE54" i="53" s="1"/>
  <c r="AX54" i="53"/>
  <c r="AY54" i="53" s="1"/>
  <c r="AM54" i="53"/>
  <c r="AD54" i="53"/>
  <c r="AE54" i="53" s="1"/>
  <c r="AF54" i="53" s="1"/>
  <c r="AG54" i="53" s="1"/>
  <c r="AH54" i="53" s="1"/>
  <c r="AI54" i="53" s="1"/>
  <c r="AJ54" i="53" s="1"/>
  <c r="AK54" i="53" s="1"/>
  <c r="H54" i="53"/>
  <c r="BA53" i="53"/>
  <c r="BB53" i="53" s="1"/>
  <c r="BC53" i="53" s="1"/>
  <c r="BD53" i="53" s="1"/>
  <c r="BE53" i="53" s="1"/>
  <c r="AX53" i="53"/>
  <c r="AY53" i="53" s="1"/>
  <c r="AM53" i="53"/>
  <c r="AD53" i="53"/>
  <c r="AE53" i="53" s="1"/>
  <c r="AF53" i="53" s="1"/>
  <c r="AG53" i="53" s="1"/>
  <c r="AH53" i="53" s="1"/>
  <c r="AI53" i="53" s="1"/>
  <c r="AJ53" i="53" s="1"/>
  <c r="AK53" i="53" s="1"/>
  <c r="H53" i="53"/>
  <c r="AN53" i="53" s="1"/>
  <c r="BA52" i="53"/>
  <c r="BB52" i="53" s="1"/>
  <c r="BC52" i="53" s="1"/>
  <c r="BD52" i="53" s="1"/>
  <c r="BE52" i="53" s="1"/>
  <c r="AX52" i="53"/>
  <c r="AY52" i="53" s="1"/>
  <c r="AM52" i="53"/>
  <c r="AD52" i="53"/>
  <c r="AE52" i="53" s="1"/>
  <c r="AF52" i="53" s="1"/>
  <c r="AG52" i="53" s="1"/>
  <c r="AH52" i="53" s="1"/>
  <c r="AI52" i="53" s="1"/>
  <c r="AJ52" i="53" s="1"/>
  <c r="AK52" i="53" s="1"/>
  <c r="H52" i="53"/>
  <c r="BA51" i="53"/>
  <c r="BB51" i="53" s="1"/>
  <c r="BC51" i="53" s="1"/>
  <c r="BD51" i="53" s="1"/>
  <c r="BE51" i="53" s="1"/>
  <c r="AX51" i="53"/>
  <c r="AY51" i="53" s="1"/>
  <c r="AM51" i="53"/>
  <c r="AD51" i="53"/>
  <c r="AE51" i="53" s="1"/>
  <c r="AF51" i="53" s="1"/>
  <c r="AG51" i="53" s="1"/>
  <c r="AH51" i="53" s="1"/>
  <c r="AI51" i="53" s="1"/>
  <c r="AJ51" i="53" s="1"/>
  <c r="AK51" i="53" s="1"/>
  <c r="H51" i="53"/>
  <c r="AN51" i="53" s="1"/>
  <c r="BA50" i="53"/>
  <c r="BB50" i="53" s="1"/>
  <c r="BC50" i="53" s="1"/>
  <c r="BD50" i="53" s="1"/>
  <c r="BE50" i="53" s="1"/>
  <c r="AX50" i="53"/>
  <c r="AY50" i="53" s="1"/>
  <c r="AM50" i="53"/>
  <c r="AD50" i="53"/>
  <c r="AE50" i="53" s="1"/>
  <c r="AF50" i="53" s="1"/>
  <c r="AG50" i="53" s="1"/>
  <c r="AH50" i="53" s="1"/>
  <c r="AI50" i="53" s="1"/>
  <c r="AJ50" i="53" s="1"/>
  <c r="AK50" i="53" s="1"/>
  <c r="H50" i="53"/>
  <c r="BA49" i="53"/>
  <c r="BB49" i="53" s="1"/>
  <c r="BC49" i="53" s="1"/>
  <c r="BD49" i="53" s="1"/>
  <c r="BE49" i="53" s="1"/>
  <c r="AX49" i="53"/>
  <c r="AY49" i="53" s="1"/>
  <c r="AM49" i="53"/>
  <c r="AD49" i="53"/>
  <c r="AE49" i="53" s="1"/>
  <c r="AF49" i="53" s="1"/>
  <c r="AG49" i="53" s="1"/>
  <c r="AH49" i="53" s="1"/>
  <c r="AI49" i="53" s="1"/>
  <c r="AJ49" i="53" s="1"/>
  <c r="AK49" i="53" s="1"/>
  <c r="H49" i="53"/>
  <c r="AN49" i="53" s="1"/>
  <c r="BA48" i="53"/>
  <c r="BB48" i="53" s="1"/>
  <c r="BC48" i="53" s="1"/>
  <c r="BD48" i="53" s="1"/>
  <c r="BE48" i="53" s="1"/>
  <c r="AX48" i="53"/>
  <c r="AY48" i="53" s="1"/>
  <c r="AM48" i="53"/>
  <c r="AE48" i="53"/>
  <c r="AF48" i="53" s="1"/>
  <c r="AG48" i="53" s="1"/>
  <c r="AH48" i="53" s="1"/>
  <c r="AI48" i="53" s="1"/>
  <c r="AJ48" i="53" s="1"/>
  <c r="AK48" i="53" s="1"/>
  <c r="AD48" i="53"/>
  <c r="H48" i="53"/>
  <c r="BB47" i="53"/>
  <c r="BC47" i="53" s="1"/>
  <c r="BD47" i="53" s="1"/>
  <c r="BE47" i="53" s="1"/>
  <c r="BA47" i="53"/>
  <c r="AY47" i="53"/>
  <c r="AX47" i="53"/>
  <c r="AM47" i="53"/>
  <c r="AD47" i="53"/>
  <c r="AE47" i="53" s="1"/>
  <c r="AF47" i="53" s="1"/>
  <c r="AG47" i="53" s="1"/>
  <c r="AH47" i="53" s="1"/>
  <c r="AI47" i="53" s="1"/>
  <c r="AJ47" i="53" s="1"/>
  <c r="AK47" i="53" s="1"/>
  <c r="H47" i="53"/>
  <c r="AN47" i="53" s="1"/>
  <c r="BA46" i="53"/>
  <c r="BB46" i="53" s="1"/>
  <c r="BC46" i="53" s="1"/>
  <c r="BD46" i="53" s="1"/>
  <c r="BE46" i="53" s="1"/>
  <c r="AX46" i="53"/>
  <c r="AY46" i="53" s="1"/>
  <c r="AM46" i="53"/>
  <c r="AD46" i="53"/>
  <c r="AE46" i="53" s="1"/>
  <c r="AF46" i="53" s="1"/>
  <c r="AG46" i="53" s="1"/>
  <c r="AH46" i="53" s="1"/>
  <c r="AI46" i="53" s="1"/>
  <c r="AJ46" i="53" s="1"/>
  <c r="AK46" i="53" s="1"/>
  <c r="H46" i="53"/>
  <c r="BA45" i="53"/>
  <c r="BB45" i="53" s="1"/>
  <c r="BC45" i="53" s="1"/>
  <c r="BD45" i="53" s="1"/>
  <c r="BE45" i="53" s="1"/>
  <c r="AX45" i="53"/>
  <c r="AY45" i="53" s="1"/>
  <c r="AM45" i="53"/>
  <c r="AD45" i="53"/>
  <c r="AE45" i="53" s="1"/>
  <c r="AF45" i="53" s="1"/>
  <c r="AG45" i="53" s="1"/>
  <c r="AH45" i="53" s="1"/>
  <c r="AI45" i="53" s="1"/>
  <c r="AJ45" i="53" s="1"/>
  <c r="AK45" i="53" s="1"/>
  <c r="H45" i="53"/>
  <c r="AN45" i="53" s="1"/>
  <c r="BA44" i="53"/>
  <c r="BB44" i="53" s="1"/>
  <c r="BC44" i="53" s="1"/>
  <c r="BD44" i="53" s="1"/>
  <c r="BE44" i="53" s="1"/>
  <c r="AX44" i="53"/>
  <c r="AY44" i="53" s="1"/>
  <c r="AM44" i="53"/>
  <c r="AD44" i="53"/>
  <c r="AE44" i="53" s="1"/>
  <c r="AF44" i="53" s="1"/>
  <c r="AG44" i="53" s="1"/>
  <c r="AH44" i="53" s="1"/>
  <c r="AI44" i="53" s="1"/>
  <c r="AJ44" i="53" s="1"/>
  <c r="AK44" i="53" s="1"/>
  <c r="H44" i="53"/>
  <c r="BA43" i="53"/>
  <c r="BB43" i="53" s="1"/>
  <c r="BC43" i="53" s="1"/>
  <c r="BD43" i="53" s="1"/>
  <c r="BE43" i="53" s="1"/>
  <c r="AX43" i="53"/>
  <c r="AY43" i="53" s="1"/>
  <c r="AM43" i="53"/>
  <c r="AD43" i="53"/>
  <c r="AE43" i="53" s="1"/>
  <c r="AF43" i="53" s="1"/>
  <c r="AG43" i="53" s="1"/>
  <c r="AH43" i="53" s="1"/>
  <c r="AI43" i="53" s="1"/>
  <c r="AJ43" i="53" s="1"/>
  <c r="AK43" i="53" s="1"/>
  <c r="H43" i="53"/>
  <c r="AN43" i="53" s="1"/>
  <c r="BA42" i="53"/>
  <c r="BB42" i="53" s="1"/>
  <c r="BC42" i="53" s="1"/>
  <c r="BD42" i="53" s="1"/>
  <c r="BE42" i="53" s="1"/>
  <c r="AX42" i="53"/>
  <c r="AY42" i="53" s="1"/>
  <c r="AM42" i="53"/>
  <c r="AD42" i="53"/>
  <c r="AE42" i="53" s="1"/>
  <c r="AF42" i="53" s="1"/>
  <c r="AG42" i="53" s="1"/>
  <c r="AH42" i="53" s="1"/>
  <c r="AI42" i="53" s="1"/>
  <c r="AJ42" i="53" s="1"/>
  <c r="AK42" i="53" s="1"/>
  <c r="H42" i="53"/>
  <c r="BA41" i="53"/>
  <c r="BB41" i="53" s="1"/>
  <c r="BC41" i="53" s="1"/>
  <c r="BD41" i="53" s="1"/>
  <c r="BE41" i="53" s="1"/>
  <c r="AX41" i="53"/>
  <c r="AY41" i="53" s="1"/>
  <c r="AM41" i="53"/>
  <c r="AD41" i="53"/>
  <c r="AE41" i="53" s="1"/>
  <c r="AF41" i="53" s="1"/>
  <c r="AG41" i="53" s="1"/>
  <c r="AH41" i="53" s="1"/>
  <c r="AI41" i="53" s="1"/>
  <c r="AJ41" i="53" s="1"/>
  <c r="AK41" i="53" s="1"/>
  <c r="H41" i="53"/>
  <c r="AN41" i="53" s="1"/>
  <c r="BA40" i="53"/>
  <c r="BB40" i="53" s="1"/>
  <c r="BC40" i="53" s="1"/>
  <c r="BD40" i="53" s="1"/>
  <c r="BE40" i="53" s="1"/>
  <c r="AX40" i="53"/>
  <c r="AY40" i="53" s="1"/>
  <c r="AM40" i="53"/>
  <c r="AE40" i="53"/>
  <c r="AF40" i="53" s="1"/>
  <c r="AG40" i="53" s="1"/>
  <c r="AH40" i="53" s="1"/>
  <c r="AI40" i="53" s="1"/>
  <c r="AJ40" i="53" s="1"/>
  <c r="AK40" i="53" s="1"/>
  <c r="AD40" i="53"/>
  <c r="H40" i="53"/>
  <c r="BB39" i="53"/>
  <c r="BC39" i="53" s="1"/>
  <c r="BD39" i="53" s="1"/>
  <c r="BE39" i="53" s="1"/>
  <c r="BA39" i="53"/>
  <c r="AY39" i="53"/>
  <c r="AX39" i="53"/>
  <c r="AM39" i="53"/>
  <c r="AD39" i="53"/>
  <c r="AE39" i="53" s="1"/>
  <c r="AF39" i="53" s="1"/>
  <c r="AG39" i="53" s="1"/>
  <c r="AH39" i="53" s="1"/>
  <c r="AI39" i="53" s="1"/>
  <c r="AJ39" i="53" s="1"/>
  <c r="AK39" i="53" s="1"/>
  <c r="H39" i="53"/>
  <c r="AN39" i="53" s="1"/>
  <c r="BA38" i="53"/>
  <c r="BB38" i="53" s="1"/>
  <c r="BC38" i="53" s="1"/>
  <c r="BD38" i="53" s="1"/>
  <c r="BE38" i="53" s="1"/>
  <c r="AX38" i="53"/>
  <c r="AY38" i="53" s="1"/>
  <c r="AM38" i="53"/>
  <c r="AD38" i="53"/>
  <c r="AE38" i="53" s="1"/>
  <c r="AF38" i="53" s="1"/>
  <c r="AG38" i="53" s="1"/>
  <c r="AH38" i="53" s="1"/>
  <c r="AI38" i="53" s="1"/>
  <c r="AJ38" i="53" s="1"/>
  <c r="AK38" i="53" s="1"/>
  <c r="H38" i="53"/>
  <c r="BA37" i="53"/>
  <c r="BB37" i="53" s="1"/>
  <c r="BC37" i="53" s="1"/>
  <c r="BD37" i="53" s="1"/>
  <c r="BE37" i="53" s="1"/>
  <c r="AX37" i="53"/>
  <c r="AY37" i="53" s="1"/>
  <c r="AM37" i="53"/>
  <c r="AD37" i="53"/>
  <c r="AE37" i="53" s="1"/>
  <c r="AF37" i="53" s="1"/>
  <c r="AG37" i="53" s="1"/>
  <c r="AH37" i="53" s="1"/>
  <c r="AI37" i="53" s="1"/>
  <c r="AJ37" i="53" s="1"/>
  <c r="AK37" i="53" s="1"/>
  <c r="H37" i="53"/>
  <c r="AN37" i="53" s="1"/>
  <c r="BA36" i="53"/>
  <c r="BB36" i="53" s="1"/>
  <c r="BC36" i="53" s="1"/>
  <c r="BD36" i="53" s="1"/>
  <c r="BE36" i="53" s="1"/>
  <c r="AX36" i="53"/>
  <c r="AY36" i="53" s="1"/>
  <c r="AM36" i="53"/>
  <c r="AD36" i="53"/>
  <c r="AE36" i="53" s="1"/>
  <c r="AF36" i="53" s="1"/>
  <c r="AG36" i="53" s="1"/>
  <c r="AH36" i="53" s="1"/>
  <c r="AI36" i="53" s="1"/>
  <c r="AJ36" i="53" s="1"/>
  <c r="AK36" i="53" s="1"/>
  <c r="H36" i="53"/>
  <c r="BA35" i="53"/>
  <c r="BB35" i="53" s="1"/>
  <c r="BC35" i="53" s="1"/>
  <c r="BD35" i="53" s="1"/>
  <c r="BE35" i="53" s="1"/>
  <c r="AX35" i="53"/>
  <c r="AY35" i="53" s="1"/>
  <c r="AM35" i="53"/>
  <c r="AD35" i="53"/>
  <c r="AE35" i="53" s="1"/>
  <c r="AF35" i="53" s="1"/>
  <c r="AG35" i="53" s="1"/>
  <c r="AH35" i="53" s="1"/>
  <c r="AI35" i="53" s="1"/>
  <c r="AJ35" i="53" s="1"/>
  <c r="AK35" i="53" s="1"/>
  <c r="H35" i="53"/>
  <c r="AN35" i="53" s="1"/>
  <c r="BA34" i="53"/>
  <c r="BB34" i="53" s="1"/>
  <c r="BC34" i="53" s="1"/>
  <c r="BD34" i="53" s="1"/>
  <c r="BE34" i="53" s="1"/>
  <c r="AX34" i="53"/>
  <c r="AY34" i="53" s="1"/>
  <c r="AM34" i="53"/>
  <c r="AD34" i="53"/>
  <c r="AE34" i="53" s="1"/>
  <c r="AF34" i="53" s="1"/>
  <c r="AG34" i="53" s="1"/>
  <c r="AH34" i="53" s="1"/>
  <c r="AI34" i="53" s="1"/>
  <c r="AJ34" i="53" s="1"/>
  <c r="AK34" i="53" s="1"/>
  <c r="H34" i="53"/>
  <c r="BA33" i="53"/>
  <c r="BB33" i="53" s="1"/>
  <c r="BC33" i="53" s="1"/>
  <c r="BD33" i="53" s="1"/>
  <c r="BE33" i="53" s="1"/>
  <c r="AX33" i="53"/>
  <c r="AY33" i="53" s="1"/>
  <c r="AM33" i="53"/>
  <c r="AD33" i="53"/>
  <c r="AE33" i="53" s="1"/>
  <c r="AF33" i="53" s="1"/>
  <c r="AG33" i="53" s="1"/>
  <c r="AH33" i="53" s="1"/>
  <c r="AI33" i="53" s="1"/>
  <c r="AJ33" i="53" s="1"/>
  <c r="AK33" i="53" s="1"/>
  <c r="H33" i="53"/>
  <c r="AN33" i="53" s="1"/>
  <c r="BA32" i="53"/>
  <c r="BB32" i="53" s="1"/>
  <c r="BC32" i="53" s="1"/>
  <c r="BD32" i="53" s="1"/>
  <c r="BE32" i="53" s="1"/>
  <c r="AX32" i="53"/>
  <c r="AY32" i="53" s="1"/>
  <c r="AM32" i="53"/>
  <c r="AD32" i="53"/>
  <c r="AE32" i="53" s="1"/>
  <c r="AF32" i="53" s="1"/>
  <c r="AG32" i="53" s="1"/>
  <c r="AH32" i="53" s="1"/>
  <c r="AI32" i="53" s="1"/>
  <c r="AJ32" i="53" s="1"/>
  <c r="AK32" i="53" s="1"/>
  <c r="H32" i="53"/>
  <c r="BA31" i="53"/>
  <c r="BB31" i="53" s="1"/>
  <c r="BC31" i="53" s="1"/>
  <c r="BD31" i="53" s="1"/>
  <c r="BE31" i="53" s="1"/>
  <c r="AX31" i="53"/>
  <c r="AY31" i="53" s="1"/>
  <c r="AM31" i="53"/>
  <c r="AD31" i="53"/>
  <c r="AE31" i="53" s="1"/>
  <c r="AF31" i="53" s="1"/>
  <c r="AG31" i="53" s="1"/>
  <c r="AH31" i="53" s="1"/>
  <c r="AI31" i="53" s="1"/>
  <c r="AJ31" i="53" s="1"/>
  <c r="AK31" i="53" s="1"/>
  <c r="H31" i="53"/>
  <c r="AN31" i="53" s="1"/>
  <c r="BA30" i="53"/>
  <c r="BB30" i="53" s="1"/>
  <c r="BC30" i="53" s="1"/>
  <c r="BD30" i="53" s="1"/>
  <c r="BE30" i="53" s="1"/>
  <c r="AX30" i="53"/>
  <c r="AY30" i="53" s="1"/>
  <c r="AM30" i="53"/>
  <c r="AD30" i="53"/>
  <c r="AE30" i="53" s="1"/>
  <c r="AF30" i="53" s="1"/>
  <c r="AG30" i="53" s="1"/>
  <c r="AH30" i="53" s="1"/>
  <c r="AI30" i="53" s="1"/>
  <c r="AJ30" i="53" s="1"/>
  <c r="AK30" i="53" s="1"/>
  <c r="H30" i="53"/>
  <c r="I30" i="53" s="1"/>
  <c r="BA29" i="53"/>
  <c r="BB29" i="53" s="1"/>
  <c r="BC29" i="53" s="1"/>
  <c r="BD29" i="53" s="1"/>
  <c r="BE29" i="53" s="1"/>
  <c r="AX29" i="53"/>
  <c r="AY29" i="53" s="1"/>
  <c r="AM29" i="53"/>
  <c r="AD29" i="53"/>
  <c r="AE29" i="53" s="1"/>
  <c r="AF29" i="53" s="1"/>
  <c r="AG29" i="53" s="1"/>
  <c r="AH29" i="53" s="1"/>
  <c r="AI29" i="53" s="1"/>
  <c r="AJ29" i="53" s="1"/>
  <c r="AK29" i="53" s="1"/>
  <c r="H29" i="53"/>
  <c r="AN29" i="53" s="1"/>
  <c r="BA28" i="53"/>
  <c r="BB28" i="53" s="1"/>
  <c r="BC28" i="53" s="1"/>
  <c r="BD28" i="53" s="1"/>
  <c r="BE28" i="53" s="1"/>
  <c r="AX28" i="53"/>
  <c r="AY28" i="53" s="1"/>
  <c r="AM28" i="53"/>
  <c r="AD28" i="53"/>
  <c r="AE28" i="53" s="1"/>
  <c r="AF28" i="53" s="1"/>
  <c r="AG28" i="53" s="1"/>
  <c r="AH28" i="53" s="1"/>
  <c r="AI28" i="53" s="1"/>
  <c r="AJ28" i="53" s="1"/>
  <c r="AK28" i="53" s="1"/>
  <c r="H28" i="53"/>
  <c r="AN28" i="53" s="1"/>
  <c r="BA27" i="53"/>
  <c r="BB27" i="53" s="1"/>
  <c r="BC27" i="53" s="1"/>
  <c r="BD27" i="53" s="1"/>
  <c r="BE27" i="53" s="1"/>
  <c r="AX27" i="53"/>
  <c r="AY27" i="53" s="1"/>
  <c r="AM27" i="53"/>
  <c r="AD27" i="53"/>
  <c r="AE27" i="53" s="1"/>
  <c r="AF27" i="53" s="1"/>
  <c r="AG27" i="53" s="1"/>
  <c r="AH27" i="53" s="1"/>
  <c r="AI27" i="53" s="1"/>
  <c r="AJ27" i="53" s="1"/>
  <c r="AK27" i="53" s="1"/>
  <c r="H27" i="53"/>
  <c r="BA26" i="53"/>
  <c r="BB26" i="53" s="1"/>
  <c r="BC26" i="53" s="1"/>
  <c r="BD26" i="53" s="1"/>
  <c r="BE26" i="53" s="1"/>
  <c r="AX26" i="53"/>
  <c r="AY26" i="53" s="1"/>
  <c r="AM26" i="53"/>
  <c r="AD26" i="53"/>
  <c r="AE26" i="53" s="1"/>
  <c r="AF26" i="53" s="1"/>
  <c r="AG26" i="53" s="1"/>
  <c r="AH26" i="53" s="1"/>
  <c r="AI26" i="53" s="1"/>
  <c r="AJ26" i="53" s="1"/>
  <c r="AK26" i="53" s="1"/>
  <c r="H26" i="53"/>
  <c r="AN26" i="53" s="1"/>
  <c r="BA25" i="53"/>
  <c r="BB25" i="53" s="1"/>
  <c r="BC25" i="53" s="1"/>
  <c r="BD25" i="53" s="1"/>
  <c r="BE25" i="53" s="1"/>
  <c r="AX25" i="53"/>
  <c r="AY25" i="53" s="1"/>
  <c r="AM25" i="53"/>
  <c r="AE25" i="53"/>
  <c r="AF25" i="53" s="1"/>
  <c r="AG25" i="53" s="1"/>
  <c r="AH25" i="53" s="1"/>
  <c r="AI25" i="53" s="1"/>
  <c r="AJ25" i="53" s="1"/>
  <c r="AK25" i="53" s="1"/>
  <c r="AD25" i="53"/>
  <c r="H25" i="53"/>
  <c r="BB24" i="53"/>
  <c r="BC24" i="53" s="1"/>
  <c r="BD24" i="53" s="1"/>
  <c r="BE24" i="53" s="1"/>
  <c r="BA24" i="53"/>
  <c r="AY24" i="53"/>
  <c r="AX24" i="53"/>
  <c r="AM24" i="53"/>
  <c r="AD24" i="53"/>
  <c r="AE24" i="53" s="1"/>
  <c r="AF24" i="53" s="1"/>
  <c r="AG24" i="53" s="1"/>
  <c r="AH24" i="53" s="1"/>
  <c r="AI24" i="53" s="1"/>
  <c r="AJ24" i="53" s="1"/>
  <c r="AK24" i="53" s="1"/>
  <c r="H24" i="53"/>
  <c r="AN24" i="53" s="1"/>
  <c r="BA23" i="53"/>
  <c r="BB23" i="53" s="1"/>
  <c r="BC23" i="53" s="1"/>
  <c r="BD23" i="53" s="1"/>
  <c r="BE23" i="53" s="1"/>
  <c r="AX23" i="53"/>
  <c r="AY23" i="53" s="1"/>
  <c r="AM23" i="53"/>
  <c r="AD23" i="53"/>
  <c r="AE23" i="53" s="1"/>
  <c r="AF23" i="53" s="1"/>
  <c r="AG23" i="53" s="1"/>
  <c r="AH23" i="53" s="1"/>
  <c r="AI23" i="53" s="1"/>
  <c r="AJ23" i="53" s="1"/>
  <c r="AK23" i="53" s="1"/>
  <c r="H23" i="53"/>
  <c r="BA22" i="53"/>
  <c r="BB22" i="53" s="1"/>
  <c r="BC22" i="53" s="1"/>
  <c r="BD22" i="53" s="1"/>
  <c r="BE22" i="53" s="1"/>
  <c r="AX22" i="53"/>
  <c r="AY22" i="53" s="1"/>
  <c r="AM22" i="53"/>
  <c r="AD22" i="53"/>
  <c r="AE22" i="53" s="1"/>
  <c r="AF22" i="53" s="1"/>
  <c r="AG22" i="53" s="1"/>
  <c r="AH22" i="53" s="1"/>
  <c r="AI22" i="53" s="1"/>
  <c r="AJ22" i="53" s="1"/>
  <c r="AK22" i="53" s="1"/>
  <c r="H22" i="53"/>
  <c r="AN22" i="53" s="1"/>
  <c r="BA21" i="53"/>
  <c r="BB21" i="53" s="1"/>
  <c r="BC21" i="53" s="1"/>
  <c r="BD21" i="53" s="1"/>
  <c r="BE21" i="53" s="1"/>
  <c r="AX21" i="53"/>
  <c r="AY21" i="53" s="1"/>
  <c r="AM21" i="53"/>
  <c r="AD21" i="53"/>
  <c r="AE21" i="53" s="1"/>
  <c r="AF21" i="53" s="1"/>
  <c r="AG21" i="53" s="1"/>
  <c r="AH21" i="53" s="1"/>
  <c r="AI21" i="53" s="1"/>
  <c r="AJ21" i="53" s="1"/>
  <c r="AK21" i="53" s="1"/>
  <c r="H21" i="53"/>
  <c r="BA20" i="53"/>
  <c r="BB20" i="53" s="1"/>
  <c r="BC20" i="53" s="1"/>
  <c r="BD20" i="53" s="1"/>
  <c r="BE20" i="53" s="1"/>
  <c r="AX20" i="53"/>
  <c r="AY20" i="53" s="1"/>
  <c r="AM20" i="53"/>
  <c r="AD20" i="53"/>
  <c r="AE20" i="53" s="1"/>
  <c r="AF20" i="53" s="1"/>
  <c r="AG20" i="53" s="1"/>
  <c r="AH20" i="53" s="1"/>
  <c r="AI20" i="53" s="1"/>
  <c r="AJ20" i="53" s="1"/>
  <c r="AK20" i="53" s="1"/>
  <c r="H20" i="53"/>
  <c r="AN20" i="53" s="1"/>
  <c r="BA19" i="53"/>
  <c r="BB19" i="53" s="1"/>
  <c r="BC19" i="53" s="1"/>
  <c r="BD19" i="53" s="1"/>
  <c r="BE19" i="53" s="1"/>
  <c r="AX19" i="53"/>
  <c r="AY19" i="53" s="1"/>
  <c r="AM19" i="53"/>
  <c r="AD19" i="53"/>
  <c r="AE19" i="53" s="1"/>
  <c r="AF19" i="53" s="1"/>
  <c r="AG19" i="53" s="1"/>
  <c r="AH19" i="53" s="1"/>
  <c r="AI19" i="53" s="1"/>
  <c r="AJ19" i="53" s="1"/>
  <c r="AK19" i="53" s="1"/>
  <c r="H19" i="53"/>
  <c r="BA18" i="53"/>
  <c r="BB18" i="53" s="1"/>
  <c r="BC18" i="53" s="1"/>
  <c r="BD18" i="53" s="1"/>
  <c r="BE18" i="53" s="1"/>
  <c r="AX18" i="53"/>
  <c r="AY18" i="53" s="1"/>
  <c r="AM18" i="53"/>
  <c r="AD18" i="53"/>
  <c r="AE18" i="53" s="1"/>
  <c r="AF18" i="53" s="1"/>
  <c r="AG18" i="53" s="1"/>
  <c r="AH18" i="53" s="1"/>
  <c r="AI18" i="53" s="1"/>
  <c r="AJ18" i="53" s="1"/>
  <c r="AK18" i="53" s="1"/>
  <c r="H18" i="53"/>
  <c r="AN18" i="53" s="1"/>
  <c r="BA17" i="53"/>
  <c r="BB17" i="53" s="1"/>
  <c r="BC17" i="53" s="1"/>
  <c r="BD17" i="53" s="1"/>
  <c r="BE17" i="53" s="1"/>
  <c r="AX17" i="53"/>
  <c r="AY17" i="53" s="1"/>
  <c r="AM17" i="53"/>
  <c r="AE17" i="53"/>
  <c r="AF17" i="53" s="1"/>
  <c r="AG17" i="53" s="1"/>
  <c r="AH17" i="53" s="1"/>
  <c r="AI17" i="53" s="1"/>
  <c r="AJ17" i="53" s="1"/>
  <c r="AK17" i="53" s="1"/>
  <c r="AD17" i="53"/>
  <c r="H17" i="53"/>
  <c r="BB16" i="53"/>
  <c r="BC16" i="53" s="1"/>
  <c r="BD16" i="53" s="1"/>
  <c r="BE16" i="53" s="1"/>
  <c r="BA16" i="53"/>
  <c r="AY16" i="53"/>
  <c r="AX16" i="53"/>
  <c r="AM16" i="53"/>
  <c r="AD16" i="53"/>
  <c r="AE16" i="53" s="1"/>
  <c r="AF16" i="53" s="1"/>
  <c r="AG16" i="53" s="1"/>
  <c r="AH16" i="53" s="1"/>
  <c r="AI16" i="53" s="1"/>
  <c r="AJ16" i="53" s="1"/>
  <c r="AK16" i="53" s="1"/>
  <c r="H16" i="53"/>
  <c r="AN16" i="53" s="1"/>
  <c r="BA15" i="53"/>
  <c r="BA141" i="53" s="1"/>
  <c r="BA12" i="53" s="1"/>
  <c r="AX15" i="53"/>
  <c r="AM15" i="53"/>
  <c r="AD15" i="53"/>
  <c r="AE15" i="53" s="1"/>
  <c r="H15" i="53"/>
  <c r="I15" i="53" s="1"/>
  <c r="AZ12" i="53"/>
  <c r="AW12" i="53"/>
  <c r="AC12" i="53"/>
  <c r="G12" i="53"/>
  <c r="R122" i="54" l="1"/>
  <c r="Q121" i="54"/>
  <c r="R217" i="54"/>
  <c r="R27" i="54"/>
  <c r="R260" i="54"/>
  <c r="R165" i="54"/>
  <c r="R71" i="54"/>
  <c r="Q70" i="54"/>
  <c r="Q259" i="54"/>
  <c r="Q216" i="54"/>
  <c r="Q164" i="54"/>
  <c r="Q27" i="54"/>
  <c r="K144" i="29"/>
  <c r="Q144" i="29"/>
  <c r="K140" i="29"/>
  <c r="Q140" i="29"/>
  <c r="K136" i="29"/>
  <c r="Q136" i="29"/>
  <c r="K132" i="29"/>
  <c r="Q132" i="29"/>
  <c r="K128" i="29"/>
  <c r="Q128" i="29"/>
  <c r="K124" i="29"/>
  <c r="Q124" i="29"/>
  <c r="K120" i="29"/>
  <c r="Q120" i="29"/>
  <c r="K116" i="29"/>
  <c r="Q116" i="29"/>
  <c r="K151" i="29"/>
  <c r="Q151" i="29"/>
  <c r="K147" i="29"/>
  <c r="Q147" i="29"/>
  <c r="K143" i="29"/>
  <c r="Q143" i="29"/>
  <c r="K139" i="29"/>
  <c r="Q139" i="29"/>
  <c r="K135" i="29"/>
  <c r="Q135" i="29"/>
  <c r="K131" i="29"/>
  <c r="Q131" i="29"/>
  <c r="K127" i="29"/>
  <c r="Q127" i="29"/>
  <c r="K123" i="29"/>
  <c r="Q123" i="29"/>
  <c r="K119" i="29"/>
  <c r="Q119" i="29"/>
  <c r="K115" i="29"/>
  <c r="Q115" i="29"/>
  <c r="K152" i="29"/>
  <c r="Q152" i="29"/>
  <c r="K148" i="29"/>
  <c r="Q148" i="29"/>
  <c r="K145" i="29"/>
  <c r="Q145" i="29"/>
  <c r="K141" i="29"/>
  <c r="Q141" i="29"/>
  <c r="K137" i="29"/>
  <c r="Q137" i="29"/>
  <c r="K134" i="29"/>
  <c r="Q134" i="29"/>
  <c r="K130" i="29"/>
  <c r="Q130" i="29"/>
  <c r="K126" i="29"/>
  <c r="Q126" i="29"/>
  <c r="K121" i="29"/>
  <c r="Q121" i="29"/>
  <c r="K117" i="29"/>
  <c r="Q117" i="29"/>
  <c r="K113" i="29"/>
  <c r="Q113" i="29"/>
  <c r="K150" i="29"/>
  <c r="Q150" i="29"/>
  <c r="K146" i="29"/>
  <c r="Q146" i="29"/>
  <c r="K142" i="29"/>
  <c r="Q142" i="29"/>
  <c r="K138" i="29"/>
  <c r="Q138" i="29"/>
  <c r="K133" i="29"/>
  <c r="Q133" i="29"/>
  <c r="K129" i="29"/>
  <c r="Q129" i="29"/>
  <c r="K125" i="29"/>
  <c r="Q125" i="29"/>
  <c r="K122" i="29"/>
  <c r="Q122" i="29"/>
  <c r="K118" i="29"/>
  <c r="Q118" i="29"/>
  <c r="K114" i="29"/>
  <c r="Q114" i="29"/>
  <c r="K53" i="29"/>
  <c r="AX141" i="53"/>
  <c r="AX12" i="53" s="1"/>
  <c r="M30" i="53"/>
  <c r="H141" i="53"/>
  <c r="H12" i="53" s="1"/>
  <c r="I129" i="53"/>
  <c r="I39" i="53"/>
  <c r="I97" i="53"/>
  <c r="I55" i="53"/>
  <c r="I57" i="53"/>
  <c r="I79" i="53"/>
  <c r="I101" i="53"/>
  <c r="I103" i="53"/>
  <c r="I105" i="53"/>
  <c r="I107" i="53"/>
  <c r="I116" i="53"/>
  <c r="I118" i="53"/>
  <c r="I120" i="53"/>
  <c r="I132" i="53"/>
  <c r="I136" i="53"/>
  <c r="I137" i="53"/>
  <c r="I41" i="53"/>
  <c r="I45" i="53"/>
  <c r="I49" i="53"/>
  <c r="I53" i="53"/>
  <c r="I61" i="53"/>
  <c r="I65" i="53"/>
  <c r="I69" i="53"/>
  <c r="I73" i="53"/>
  <c r="I77" i="53"/>
  <c r="I81" i="53"/>
  <c r="I85" i="53"/>
  <c r="I89" i="53"/>
  <c r="I93" i="53"/>
  <c r="I109" i="53"/>
  <c r="I113" i="53"/>
  <c r="I114" i="53"/>
  <c r="I125" i="53"/>
  <c r="I37" i="53"/>
  <c r="I36" i="53"/>
  <c r="I34" i="53"/>
  <c r="I32" i="53"/>
  <c r="I29" i="53"/>
  <c r="I27" i="53"/>
  <c r="I24" i="53"/>
  <c r="I21" i="53"/>
  <c r="I19" i="53"/>
  <c r="I18" i="53"/>
  <c r="I43" i="53"/>
  <c r="I47" i="53"/>
  <c r="I51" i="53"/>
  <c r="I59" i="53"/>
  <c r="I63" i="53"/>
  <c r="I67" i="53"/>
  <c r="I71" i="53"/>
  <c r="I75" i="53"/>
  <c r="I83" i="53"/>
  <c r="I87" i="53"/>
  <c r="I91" i="53"/>
  <c r="I95" i="53"/>
  <c r="I99" i="53"/>
  <c r="I111" i="53"/>
  <c r="I123" i="53"/>
  <c r="I127" i="53"/>
  <c r="I134" i="53"/>
  <c r="I139" i="53"/>
  <c r="I35" i="53"/>
  <c r="I33" i="53"/>
  <c r="I31" i="53"/>
  <c r="I28" i="53"/>
  <c r="I26" i="53"/>
  <c r="I25" i="53"/>
  <c r="I23" i="53"/>
  <c r="I22" i="53"/>
  <c r="I20" i="53"/>
  <c r="I17" i="53"/>
  <c r="I16" i="53"/>
  <c r="M15" i="53"/>
  <c r="AE141" i="53"/>
  <c r="AE12" i="53" s="1"/>
  <c r="AN15" i="53"/>
  <c r="AO16" i="53"/>
  <c r="AN17" i="53"/>
  <c r="AN19" i="53"/>
  <c r="AO20" i="53"/>
  <c r="AN21" i="53"/>
  <c r="AN23" i="53"/>
  <c r="AO24" i="53"/>
  <c r="AN25" i="53"/>
  <c r="AO26" i="53"/>
  <c r="AN27" i="53"/>
  <c r="AN30" i="53"/>
  <c r="AD141" i="53"/>
  <c r="AD12" i="53" s="1"/>
  <c r="AF15" i="53"/>
  <c r="AM141" i="53"/>
  <c r="AM12" i="53" s="1"/>
  <c r="AY15" i="53"/>
  <c r="AY141" i="53" s="1"/>
  <c r="AY12" i="53" s="1"/>
  <c r="BB15" i="53"/>
  <c r="AO31" i="53"/>
  <c r="AN32" i="53"/>
  <c r="AO33" i="53"/>
  <c r="AN34" i="53"/>
  <c r="AO35" i="53"/>
  <c r="AN36" i="53"/>
  <c r="AN38" i="53"/>
  <c r="AN40" i="53"/>
  <c r="AN42" i="53"/>
  <c r="AN44" i="53"/>
  <c r="AN46" i="53"/>
  <c r="AN48" i="53"/>
  <c r="AN50" i="53"/>
  <c r="AN52" i="53"/>
  <c r="AN54" i="53"/>
  <c r="AN56" i="53"/>
  <c r="AO57" i="53"/>
  <c r="AN58" i="53"/>
  <c r="AO59" i="53"/>
  <c r="AN60" i="53"/>
  <c r="AO61" i="53"/>
  <c r="AN62" i="53"/>
  <c r="AO63" i="53"/>
  <c r="AN64" i="53"/>
  <c r="AO65" i="53"/>
  <c r="AN66" i="53"/>
  <c r="AO67" i="53"/>
  <c r="AO69" i="53"/>
  <c r="I38" i="53"/>
  <c r="I40" i="53"/>
  <c r="I42" i="53"/>
  <c r="I44" i="53"/>
  <c r="I46" i="53"/>
  <c r="I48" i="53"/>
  <c r="I50" i="53"/>
  <c r="I52" i="53"/>
  <c r="I54" i="53"/>
  <c r="I56" i="53"/>
  <c r="I58" i="53"/>
  <c r="I60" i="53"/>
  <c r="I62" i="53"/>
  <c r="I64" i="53"/>
  <c r="I66" i="53"/>
  <c r="I68" i="53"/>
  <c r="AN68" i="53"/>
  <c r="I70" i="53"/>
  <c r="I72" i="53"/>
  <c r="I74" i="53"/>
  <c r="I76" i="53"/>
  <c r="I78" i="53"/>
  <c r="I80" i="53"/>
  <c r="I82" i="53"/>
  <c r="I84" i="53"/>
  <c r="I86" i="53"/>
  <c r="I88" i="53"/>
  <c r="I90" i="53"/>
  <c r="AN92" i="53"/>
  <c r="I92" i="53"/>
  <c r="I94" i="53"/>
  <c r="I96" i="53"/>
  <c r="I98" i="53"/>
  <c r="I100" i="53"/>
  <c r="I102" i="53"/>
  <c r="I104" i="53"/>
  <c r="I106" i="53"/>
  <c r="I108" i="53"/>
  <c r="I110" i="53"/>
  <c r="AO111" i="53"/>
  <c r="I112" i="53"/>
  <c r="AN115" i="53"/>
  <c r="AO116" i="53"/>
  <c r="AN117" i="53"/>
  <c r="AN119" i="53"/>
  <c r="AO120" i="53"/>
  <c r="I115" i="53"/>
  <c r="I117" i="53"/>
  <c r="I119" i="53"/>
  <c r="I121" i="53"/>
  <c r="AN122" i="53"/>
  <c r="I122" i="53"/>
  <c r="I124" i="53"/>
  <c r="I126" i="53"/>
  <c r="I128" i="53"/>
  <c r="I130" i="53"/>
  <c r="AN131" i="53"/>
  <c r="I131" i="53"/>
  <c r="I133" i="53"/>
  <c r="I135" i="53"/>
  <c r="I138" i="53"/>
  <c r="Q28" i="54" l="1"/>
  <c r="Q165" i="54"/>
  <c r="R261" i="54"/>
  <c r="R28" i="54"/>
  <c r="R218" i="54"/>
  <c r="Q122" i="54"/>
  <c r="R123" i="54"/>
  <c r="Q217" i="54"/>
  <c r="Q260" i="54"/>
  <c r="Q71" i="54"/>
  <c r="R72" i="54"/>
  <c r="R166" i="54"/>
  <c r="L53" i="29"/>
  <c r="L118" i="29"/>
  <c r="R118" i="29"/>
  <c r="L125" i="29"/>
  <c r="R125" i="29"/>
  <c r="L133" i="29"/>
  <c r="R133" i="29"/>
  <c r="L142" i="29"/>
  <c r="R142" i="29"/>
  <c r="L150" i="29"/>
  <c r="R150" i="29"/>
  <c r="L117" i="29"/>
  <c r="R117" i="29"/>
  <c r="L126" i="29"/>
  <c r="R126" i="29"/>
  <c r="L134" i="29"/>
  <c r="R134" i="29"/>
  <c r="L141" i="29"/>
  <c r="R141" i="29"/>
  <c r="L148" i="29"/>
  <c r="R148" i="29"/>
  <c r="L115" i="29"/>
  <c r="R115" i="29"/>
  <c r="L123" i="29"/>
  <c r="R123" i="29"/>
  <c r="L131" i="29"/>
  <c r="R131" i="29"/>
  <c r="L139" i="29"/>
  <c r="R139" i="29"/>
  <c r="L147" i="29"/>
  <c r="R147" i="29"/>
  <c r="L116" i="29"/>
  <c r="R116" i="29"/>
  <c r="L124" i="29"/>
  <c r="R124" i="29"/>
  <c r="L132" i="29"/>
  <c r="R132" i="29"/>
  <c r="L140" i="29"/>
  <c r="R140" i="29"/>
  <c r="L114" i="29"/>
  <c r="R114" i="29"/>
  <c r="L122" i="29"/>
  <c r="R122" i="29"/>
  <c r="L129" i="29"/>
  <c r="R129" i="29"/>
  <c r="L138" i="29"/>
  <c r="R138" i="29"/>
  <c r="L146" i="29"/>
  <c r="R146" i="29"/>
  <c r="L113" i="29"/>
  <c r="R113" i="29"/>
  <c r="L121" i="29"/>
  <c r="R121" i="29"/>
  <c r="L130" i="29"/>
  <c r="R130" i="29"/>
  <c r="L137" i="29"/>
  <c r="R137" i="29"/>
  <c r="L145" i="29"/>
  <c r="R145" i="29"/>
  <c r="L152" i="29"/>
  <c r="R152" i="29"/>
  <c r="L119" i="29"/>
  <c r="R119" i="29"/>
  <c r="L127" i="29"/>
  <c r="R127" i="29"/>
  <c r="L135" i="29"/>
  <c r="R135" i="29"/>
  <c r="L143" i="29"/>
  <c r="R143" i="29"/>
  <c r="L151" i="29"/>
  <c r="R151" i="29"/>
  <c r="L120" i="29"/>
  <c r="R120" i="29"/>
  <c r="L128" i="29"/>
  <c r="R128" i="29"/>
  <c r="L136" i="29"/>
  <c r="R136" i="29"/>
  <c r="L144" i="29"/>
  <c r="R144" i="29"/>
  <c r="M23" i="53"/>
  <c r="AO139" i="53"/>
  <c r="AO134" i="53"/>
  <c r="AO127" i="53"/>
  <c r="AO123" i="53"/>
  <c r="AO99" i="53"/>
  <c r="AO95" i="53"/>
  <c r="AO75" i="53"/>
  <c r="AO71" i="53"/>
  <c r="M19" i="53"/>
  <c r="M29" i="53"/>
  <c r="M34" i="53"/>
  <c r="M37" i="53"/>
  <c r="AO125" i="53"/>
  <c r="AO93" i="53"/>
  <c r="AO89" i="53"/>
  <c r="AO85" i="53"/>
  <c r="AO81" i="53"/>
  <c r="AO77" i="53"/>
  <c r="AO73" i="53"/>
  <c r="AO136" i="53"/>
  <c r="AO132" i="53"/>
  <c r="AO105" i="53"/>
  <c r="AO101" i="53"/>
  <c r="AO97" i="53"/>
  <c r="AO129" i="53"/>
  <c r="N30" i="53"/>
  <c r="N15" i="53"/>
  <c r="M17" i="53"/>
  <c r="AO22" i="53"/>
  <c r="M25" i="53"/>
  <c r="AO28" i="53"/>
  <c r="AO87" i="53"/>
  <c r="AO83" i="53"/>
  <c r="AO18" i="53"/>
  <c r="M21" i="53"/>
  <c r="M27" i="53"/>
  <c r="M32" i="53"/>
  <c r="M36" i="53"/>
  <c r="AO113" i="53"/>
  <c r="AO109" i="53"/>
  <c r="AO137" i="53"/>
  <c r="AO107" i="53"/>
  <c r="AO103" i="53"/>
  <c r="AO79" i="53"/>
  <c r="M137" i="53"/>
  <c r="AO118" i="53"/>
  <c r="AO114" i="53"/>
  <c r="AO91" i="53"/>
  <c r="AO55" i="53"/>
  <c r="AO53" i="53"/>
  <c r="AO51" i="53"/>
  <c r="AO49" i="53"/>
  <c r="AO47" i="53"/>
  <c r="AO45" i="53"/>
  <c r="AO43" i="53"/>
  <c r="AO41" i="53"/>
  <c r="AO39" i="53"/>
  <c r="M16" i="53"/>
  <c r="M20" i="53"/>
  <c r="M26" i="53"/>
  <c r="M31" i="53"/>
  <c r="M35" i="53"/>
  <c r="M24" i="53"/>
  <c r="M22" i="53"/>
  <c r="M28" i="53"/>
  <c r="M33" i="53"/>
  <c r="M18" i="53"/>
  <c r="AO37" i="53"/>
  <c r="AO131" i="53"/>
  <c r="M139" i="53"/>
  <c r="AP139" i="53"/>
  <c r="AO138" i="53"/>
  <c r="AP137" i="53"/>
  <c r="M136" i="53"/>
  <c r="AP136" i="53"/>
  <c r="AO135" i="53"/>
  <c r="M134" i="53"/>
  <c r="AP134" i="53"/>
  <c r="AO133" i="53"/>
  <c r="M132" i="53"/>
  <c r="AP132" i="53"/>
  <c r="AO122" i="53"/>
  <c r="AO121" i="53"/>
  <c r="AO119" i="53"/>
  <c r="AO117" i="53"/>
  <c r="AO115" i="53"/>
  <c r="M113" i="53"/>
  <c r="AP113" i="53"/>
  <c r="AO112" i="53"/>
  <c r="AO110" i="53"/>
  <c r="AO90" i="53"/>
  <c r="M89" i="53"/>
  <c r="AP89" i="53"/>
  <c r="AO88" i="53"/>
  <c r="M87" i="53"/>
  <c r="AO86" i="53"/>
  <c r="M85" i="53"/>
  <c r="AP85" i="53"/>
  <c r="AO84" i="53"/>
  <c r="M83" i="53"/>
  <c r="AP83" i="53"/>
  <c r="AO82" i="53"/>
  <c r="M81" i="53"/>
  <c r="AP81" i="53"/>
  <c r="AO80" i="53"/>
  <c r="M79" i="53"/>
  <c r="AO78" i="53"/>
  <c r="M77" i="53"/>
  <c r="AP77" i="53"/>
  <c r="AO76" i="53"/>
  <c r="M75" i="53"/>
  <c r="AP75" i="53"/>
  <c r="AO74" i="53"/>
  <c r="M73" i="53"/>
  <c r="AP73" i="53"/>
  <c r="AO72" i="53"/>
  <c r="M71" i="53"/>
  <c r="AP71" i="53"/>
  <c r="AO70" i="53"/>
  <c r="AO68" i="53"/>
  <c r="AO66" i="53"/>
  <c r="AO64" i="53"/>
  <c r="AO62" i="53"/>
  <c r="AO60" i="53"/>
  <c r="AO58" i="53"/>
  <c r="AO56" i="53"/>
  <c r="AO54" i="53"/>
  <c r="AO52" i="53"/>
  <c r="AO50" i="53"/>
  <c r="AO48" i="53"/>
  <c r="AO46" i="53"/>
  <c r="AO44" i="53"/>
  <c r="AO42" i="53"/>
  <c r="AO40" i="53"/>
  <c r="AO38" i="53"/>
  <c r="AO36" i="53"/>
  <c r="AO34" i="53"/>
  <c r="AO32" i="53"/>
  <c r="M69" i="53"/>
  <c r="AP69" i="53"/>
  <c r="AP28" i="53"/>
  <c r="AP24" i="53"/>
  <c r="AP20" i="53"/>
  <c r="AP16" i="53"/>
  <c r="AF141" i="53"/>
  <c r="AF12" i="53" s="1"/>
  <c r="AG15" i="53"/>
  <c r="AN141" i="53"/>
  <c r="AN12" i="53" s="1"/>
  <c r="AO130" i="53"/>
  <c r="M129" i="53"/>
  <c r="AP129" i="53"/>
  <c r="AO128" i="53"/>
  <c r="M127" i="53"/>
  <c r="AP127" i="53"/>
  <c r="AO126" i="53"/>
  <c r="M125" i="53"/>
  <c r="AP125" i="53"/>
  <c r="AO124" i="53"/>
  <c r="M123" i="53"/>
  <c r="AP123" i="53"/>
  <c r="AP120" i="53"/>
  <c r="M120" i="53"/>
  <c r="AP118" i="53"/>
  <c r="M118" i="53"/>
  <c r="AP116" i="53"/>
  <c r="M116" i="53"/>
  <c r="AP114" i="53"/>
  <c r="M114" i="53"/>
  <c r="AP111" i="53"/>
  <c r="M111" i="53"/>
  <c r="AP109" i="53"/>
  <c r="M109" i="53"/>
  <c r="AO108" i="53"/>
  <c r="M107" i="53"/>
  <c r="AP107" i="53"/>
  <c r="AO106" i="53"/>
  <c r="M105" i="53"/>
  <c r="AP105" i="53"/>
  <c r="AO104" i="53"/>
  <c r="M103" i="53"/>
  <c r="AP103" i="53"/>
  <c r="AO102" i="53"/>
  <c r="M101" i="53"/>
  <c r="AP101" i="53"/>
  <c r="AO100" i="53"/>
  <c r="M99" i="53"/>
  <c r="AP99" i="53"/>
  <c r="AO98" i="53"/>
  <c r="M97" i="53"/>
  <c r="AP97" i="53"/>
  <c r="AO96" i="53"/>
  <c r="M95" i="53"/>
  <c r="AP95" i="53"/>
  <c r="AO94" i="53"/>
  <c r="M93" i="53"/>
  <c r="AP93" i="53"/>
  <c r="AP91" i="53"/>
  <c r="M91" i="53"/>
  <c r="AO92" i="53"/>
  <c r="AP67" i="53"/>
  <c r="M67" i="53"/>
  <c r="AP65" i="53"/>
  <c r="M65" i="53"/>
  <c r="AP63" i="53"/>
  <c r="M63" i="53"/>
  <c r="AP61" i="53"/>
  <c r="M61" i="53"/>
  <c r="AP59" i="53"/>
  <c r="M59" i="53"/>
  <c r="AP57" i="53"/>
  <c r="M57" i="53"/>
  <c r="AP55" i="53"/>
  <c r="M55" i="53"/>
  <c r="AP53" i="53"/>
  <c r="M53" i="53"/>
  <c r="AP51" i="53"/>
  <c r="M51" i="53"/>
  <c r="AP49" i="53"/>
  <c r="M49" i="53"/>
  <c r="AP47" i="53"/>
  <c r="M47" i="53"/>
  <c r="AP45" i="53"/>
  <c r="M45" i="53"/>
  <c r="AP43" i="53"/>
  <c r="M43" i="53"/>
  <c r="AP41" i="53"/>
  <c r="M41" i="53"/>
  <c r="AP39" i="53"/>
  <c r="M39" i="53"/>
  <c r="AP37" i="53"/>
  <c r="AO29" i="53"/>
  <c r="AO27" i="53"/>
  <c r="AO25" i="53"/>
  <c r="AO23" i="53"/>
  <c r="AO21" i="53"/>
  <c r="AO19" i="53"/>
  <c r="AO17" i="53"/>
  <c r="BB141" i="53"/>
  <c r="BB12" i="53" s="1"/>
  <c r="BC15" i="53"/>
  <c r="I141" i="53"/>
  <c r="I12" i="53" s="1"/>
  <c r="AO15" i="53"/>
  <c r="AO30" i="53"/>
  <c r="R73" i="54" l="1"/>
  <c r="Q261" i="54"/>
  <c r="Q123" i="54"/>
  <c r="R219" i="54"/>
  <c r="R29" i="54"/>
  <c r="R262" i="54"/>
  <c r="R167" i="54"/>
  <c r="Q72" i="54"/>
  <c r="Q218" i="54"/>
  <c r="R124" i="54"/>
  <c r="Q29" i="54"/>
  <c r="Q166" i="54"/>
  <c r="S136" i="29"/>
  <c r="S120" i="29"/>
  <c r="S143" i="29"/>
  <c r="S127" i="29"/>
  <c r="S152" i="29"/>
  <c r="S137" i="29"/>
  <c r="S121" i="29"/>
  <c r="S146" i="29"/>
  <c r="S129" i="29"/>
  <c r="S114" i="29"/>
  <c r="S132" i="29"/>
  <c r="S116" i="29"/>
  <c r="S139" i="29"/>
  <c r="S123" i="29"/>
  <c r="S148" i="29"/>
  <c r="S134" i="29"/>
  <c r="S117" i="29"/>
  <c r="S142" i="29"/>
  <c r="S125" i="29"/>
  <c r="S144" i="29"/>
  <c r="S128" i="29"/>
  <c r="S151" i="29"/>
  <c r="S135" i="29"/>
  <c r="S119" i="29"/>
  <c r="S145" i="29"/>
  <c r="S130" i="29"/>
  <c r="S113" i="29"/>
  <c r="S138" i="29"/>
  <c r="S122" i="29"/>
  <c r="S140" i="29"/>
  <c r="S124" i="29"/>
  <c r="S147" i="29"/>
  <c r="S131" i="29"/>
  <c r="S115" i="29"/>
  <c r="S141" i="29"/>
  <c r="S126" i="29"/>
  <c r="S150" i="29"/>
  <c r="S133" i="29"/>
  <c r="S118" i="29"/>
  <c r="N33" i="53"/>
  <c r="N22" i="53"/>
  <c r="N35" i="53"/>
  <c r="N26" i="53"/>
  <c r="N16" i="53"/>
  <c r="N18" i="53"/>
  <c r="N28" i="53"/>
  <c r="N24" i="53"/>
  <c r="N31" i="53"/>
  <c r="N20" i="53"/>
  <c r="N36" i="53"/>
  <c r="N32" i="53"/>
  <c r="N27" i="53"/>
  <c r="N21" i="53"/>
  <c r="N25" i="53"/>
  <c r="N17" i="53"/>
  <c r="O15" i="53"/>
  <c r="O30" i="53"/>
  <c r="N37" i="53"/>
  <c r="N34" i="53"/>
  <c r="N29" i="53"/>
  <c r="N19" i="53"/>
  <c r="N23" i="53"/>
  <c r="AP18" i="53"/>
  <c r="AP22" i="53"/>
  <c r="AP26" i="53"/>
  <c r="AP79" i="53"/>
  <c r="AP87" i="53"/>
  <c r="AP31" i="53"/>
  <c r="AP33" i="53"/>
  <c r="AP35" i="53"/>
  <c r="AO141" i="53"/>
  <c r="AO12" i="53" s="1"/>
  <c r="L141" i="53"/>
  <c r="L12" i="53" s="1"/>
  <c r="AP15" i="53"/>
  <c r="BC141" i="53"/>
  <c r="BC12" i="53" s="1"/>
  <c r="BD15" i="53"/>
  <c r="AP17" i="53"/>
  <c r="AP21" i="53"/>
  <c r="AP25" i="53"/>
  <c r="AP29" i="53"/>
  <c r="AQ33" i="53"/>
  <c r="AQ37" i="53"/>
  <c r="N41" i="53"/>
  <c r="AQ41" i="53"/>
  <c r="N45" i="53"/>
  <c r="AQ45" i="53"/>
  <c r="N49" i="53"/>
  <c r="AQ49" i="53"/>
  <c r="N53" i="53"/>
  <c r="AQ53" i="53"/>
  <c r="N57" i="53"/>
  <c r="AQ57" i="53"/>
  <c r="N61" i="53"/>
  <c r="AQ61" i="53"/>
  <c r="N65" i="53"/>
  <c r="AQ65" i="53"/>
  <c r="AP92" i="53"/>
  <c r="M92" i="53"/>
  <c r="AP94" i="53"/>
  <c r="M94" i="53"/>
  <c r="AP96" i="53"/>
  <c r="M96" i="53"/>
  <c r="AP98" i="53"/>
  <c r="M98" i="53"/>
  <c r="AP100" i="53"/>
  <c r="M100" i="53"/>
  <c r="AP102" i="53"/>
  <c r="M102" i="53"/>
  <c r="AP104" i="53"/>
  <c r="M104" i="53"/>
  <c r="AP106" i="53"/>
  <c r="M106" i="53"/>
  <c r="AP108" i="53"/>
  <c r="M108" i="53"/>
  <c r="AQ109" i="53"/>
  <c r="N109" i="53"/>
  <c r="AQ111" i="53"/>
  <c r="N111" i="53"/>
  <c r="N114" i="53"/>
  <c r="AQ114" i="53"/>
  <c r="N118" i="53"/>
  <c r="AQ118" i="53"/>
  <c r="AP124" i="53"/>
  <c r="M124" i="53"/>
  <c r="AP126" i="53"/>
  <c r="M126" i="53"/>
  <c r="AP128" i="53"/>
  <c r="M128" i="53"/>
  <c r="AP130" i="53"/>
  <c r="M130" i="53"/>
  <c r="AG141" i="53"/>
  <c r="AG12" i="53" s="1"/>
  <c r="AH15" i="53"/>
  <c r="AQ16" i="53"/>
  <c r="AQ20" i="53"/>
  <c r="AQ24" i="53"/>
  <c r="AQ28" i="53"/>
  <c r="AQ69" i="53"/>
  <c r="N69" i="53"/>
  <c r="AP32" i="53"/>
  <c r="AP36" i="53"/>
  <c r="M40" i="53"/>
  <c r="AP40" i="53"/>
  <c r="M44" i="53"/>
  <c r="AP44" i="53"/>
  <c r="M48" i="53"/>
  <c r="AP48" i="53"/>
  <c r="M52" i="53"/>
  <c r="AP52" i="53"/>
  <c r="M56" i="53"/>
  <c r="AP56" i="53"/>
  <c r="M60" i="53"/>
  <c r="AP60" i="53"/>
  <c r="M64" i="53"/>
  <c r="AP64" i="53"/>
  <c r="M68" i="53"/>
  <c r="AP68" i="53"/>
  <c r="AP70" i="53"/>
  <c r="M70" i="53"/>
  <c r="AP72" i="53"/>
  <c r="M72" i="53"/>
  <c r="AP74" i="53"/>
  <c r="M74" i="53"/>
  <c r="AP76" i="53"/>
  <c r="M76" i="53"/>
  <c r="AP78" i="53"/>
  <c r="M78" i="53"/>
  <c r="AP80" i="53"/>
  <c r="M80" i="53"/>
  <c r="AP82" i="53"/>
  <c r="M82" i="53"/>
  <c r="AP84" i="53"/>
  <c r="M84" i="53"/>
  <c r="AP86" i="53"/>
  <c r="M86" i="53"/>
  <c r="AP88" i="53"/>
  <c r="M88" i="53"/>
  <c r="AP90" i="53"/>
  <c r="M90" i="53"/>
  <c r="M110" i="53"/>
  <c r="AP110" i="53"/>
  <c r="AP112" i="53"/>
  <c r="M112" i="53"/>
  <c r="M117" i="53"/>
  <c r="AP117" i="53"/>
  <c r="AP121" i="53"/>
  <c r="M121" i="53"/>
  <c r="AP122" i="53"/>
  <c r="M122" i="53"/>
  <c r="AP133" i="53"/>
  <c r="M133" i="53"/>
  <c r="AP135" i="53"/>
  <c r="M135" i="53"/>
  <c r="AQ137" i="53"/>
  <c r="N137" i="53"/>
  <c r="AQ139" i="53"/>
  <c r="N139" i="53"/>
  <c r="AP131" i="53"/>
  <c r="M131" i="53"/>
  <c r="AP30" i="53"/>
  <c r="AP19" i="53"/>
  <c r="AP23" i="53"/>
  <c r="AP27" i="53"/>
  <c r="AQ31" i="53"/>
  <c r="AQ35" i="53"/>
  <c r="N39" i="53"/>
  <c r="AQ39" i="53"/>
  <c r="N43" i="53"/>
  <c r="AQ43" i="53"/>
  <c r="N47" i="53"/>
  <c r="AQ47" i="53"/>
  <c r="N51" i="53"/>
  <c r="AQ51" i="53"/>
  <c r="N55" i="53"/>
  <c r="AQ55" i="53"/>
  <c r="N59" i="53"/>
  <c r="AQ59" i="53"/>
  <c r="N63" i="53"/>
  <c r="AQ63" i="53"/>
  <c r="N67" i="53"/>
  <c r="AQ67" i="53"/>
  <c r="N91" i="53"/>
  <c r="AQ91" i="53"/>
  <c r="AQ93" i="53"/>
  <c r="N93" i="53"/>
  <c r="AQ95" i="53"/>
  <c r="N95" i="53"/>
  <c r="AQ97" i="53"/>
  <c r="N97" i="53"/>
  <c r="AQ99" i="53"/>
  <c r="N99" i="53"/>
  <c r="AQ101" i="53"/>
  <c r="N101" i="53"/>
  <c r="AQ103" i="53"/>
  <c r="N103" i="53"/>
  <c r="AQ105" i="53"/>
  <c r="N105" i="53"/>
  <c r="AQ107" i="53"/>
  <c r="N107" i="53"/>
  <c r="N116" i="53"/>
  <c r="AQ116" i="53"/>
  <c r="N120" i="53"/>
  <c r="AQ120" i="53"/>
  <c r="AQ123" i="53"/>
  <c r="N123" i="53"/>
  <c r="AQ125" i="53"/>
  <c r="N125" i="53"/>
  <c r="AQ127" i="53"/>
  <c r="N127" i="53"/>
  <c r="AQ129" i="53"/>
  <c r="N129" i="53"/>
  <c r="AQ18" i="53"/>
  <c r="AQ22" i="53"/>
  <c r="AQ26" i="53"/>
  <c r="AP34" i="53"/>
  <c r="M38" i="53"/>
  <c r="AP38" i="53"/>
  <c r="M42" i="53"/>
  <c r="AP42" i="53"/>
  <c r="M46" i="53"/>
  <c r="AP46" i="53"/>
  <c r="M50" i="53"/>
  <c r="AP50" i="53"/>
  <c r="M54" i="53"/>
  <c r="AP54" i="53"/>
  <c r="M58" i="53"/>
  <c r="AP58" i="53"/>
  <c r="M62" i="53"/>
  <c r="AP62" i="53"/>
  <c r="M66" i="53"/>
  <c r="AP66" i="53"/>
  <c r="AQ71" i="53"/>
  <c r="N71" i="53"/>
  <c r="AQ73" i="53"/>
  <c r="N73" i="53"/>
  <c r="AQ75" i="53"/>
  <c r="N75" i="53"/>
  <c r="AQ77" i="53"/>
  <c r="N77" i="53"/>
  <c r="AQ79" i="53"/>
  <c r="N79" i="53"/>
  <c r="AQ81" i="53"/>
  <c r="N81" i="53"/>
  <c r="AQ83" i="53"/>
  <c r="N83" i="53"/>
  <c r="AQ85" i="53"/>
  <c r="N85" i="53"/>
  <c r="AQ87" i="53"/>
  <c r="N87" i="53"/>
  <c r="AQ89" i="53"/>
  <c r="N89" i="53"/>
  <c r="AQ113" i="53"/>
  <c r="N113" i="53"/>
  <c r="M115" i="53"/>
  <c r="AP115" i="53"/>
  <c r="M119" i="53"/>
  <c r="AP119" i="53"/>
  <c r="AQ132" i="53"/>
  <c r="N132" i="53"/>
  <c r="AQ134" i="53"/>
  <c r="N134" i="53"/>
  <c r="AQ136" i="53"/>
  <c r="N136" i="53"/>
  <c r="AP138" i="53"/>
  <c r="M138" i="53"/>
  <c r="Q30" i="54" l="1"/>
  <c r="R125" i="54"/>
  <c r="Q73" i="54"/>
  <c r="Q262" i="54"/>
  <c r="R74" i="54"/>
  <c r="Q167" i="54"/>
  <c r="Q219" i="54"/>
  <c r="R168" i="54"/>
  <c r="R263" i="54"/>
  <c r="R30" i="54"/>
  <c r="R220" i="54"/>
  <c r="Q124" i="54"/>
  <c r="O23" i="53"/>
  <c r="O19" i="53"/>
  <c r="O29" i="53"/>
  <c r="O34" i="53"/>
  <c r="O37" i="53"/>
  <c r="P30" i="53"/>
  <c r="P15" i="53"/>
  <c r="O17" i="53"/>
  <c r="O25" i="53"/>
  <c r="O21" i="53"/>
  <c r="O27" i="53"/>
  <c r="O32" i="53"/>
  <c r="O36" i="53"/>
  <c r="O20" i="53"/>
  <c r="O31" i="53"/>
  <c r="O24" i="53"/>
  <c r="O28" i="53"/>
  <c r="O18" i="53"/>
  <c r="O16" i="53"/>
  <c r="O26" i="53"/>
  <c r="O35" i="53"/>
  <c r="O22" i="53"/>
  <c r="O33" i="53"/>
  <c r="N138" i="53"/>
  <c r="AQ138" i="53"/>
  <c r="O134" i="53"/>
  <c r="AR134" i="53"/>
  <c r="AQ115" i="53"/>
  <c r="N115" i="53"/>
  <c r="O113" i="53"/>
  <c r="AR113" i="53"/>
  <c r="O87" i="53"/>
  <c r="AR87" i="53"/>
  <c r="O79" i="53"/>
  <c r="AR79" i="53"/>
  <c r="O75" i="53"/>
  <c r="AR75" i="53"/>
  <c r="AQ66" i="53"/>
  <c r="N66" i="53"/>
  <c r="AQ58" i="53"/>
  <c r="N58" i="53"/>
  <c r="AQ50" i="53"/>
  <c r="N50" i="53"/>
  <c r="AQ42" i="53"/>
  <c r="N42" i="53"/>
  <c r="AQ34" i="53"/>
  <c r="AR22" i="53"/>
  <c r="O127" i="53"/>
  <c r="AR127" i="53"/>
  <c r="AR136" i="53"/>
  <c r="O136" i="53"/>
  <c r="O132" i="53"/>
  <c r="AR132" i="53"/>
  <c r="AQ119" i="53"/>
  <c r="N119" i="53"/>
  <c r="O89" i="53"/>
  <c r="AR89" i="53"/>
  <c r="O85" i="53"/>
  <c r="AR85" i="53"/>
  <c r="O81" i="53"/>
  <c r="AR81" i="53"/>
  <c r="O77" i="53"/>
  <c r="AR77" i="53"/>
  <c r="O73" i="53"/>
  <c r="AR73" i="53"/>
  <c r="AQ62" i="53"/>
  <c r="N62" i="53"/>
  <c r="AQ54" i="53"/>
  <c r="N54" i="53"/>
  <c r="AQ46" i="53"/>
  <c r="N46" i="53"/>
  <c r="AQ38" i="53"/>
  <c r="N38" i="53"/>
  <c r="AR26" i="53"/>
  <c r="AR18" i="53"/>
  <c r="O129" i="53"/>
  <c r="AR129" i="53"/>
  <c r="O125" i="53"/>
  <c r="AR125" i="53"/>
  <c r="AR116" i="53"/>
  <c r="O116" i="53"/>
  <c r="O107" i="53"/>
  <c r="AR107" i="53"/>
  <c r="O103" i="53"/>
  <c r="AR103" i="53"/>
  <c r="O99" i="53"/>
  <c r="AR99" i="53"/>
  <c r="O95" i="53"/>
  <c r="AR95" i="53"/>
  <c r="AR67" i="53"/>
  <c r="O67" i="53"/>
  <c r="AR59" i="53"/>
  <c r="O59" i="53"/>
  <c r="AR51" i="53"/>
  <c r="O51" i="53"/>
  <c r="AR43" i="53"/>
  <c r="O43" i="53"/>
  <c r="AR35" i="53"/>
  <c r="AQ27" i="53"/>
  <c r="AQ19" i="53"/>
  <c r="AQ30" i="53"/>
  <c r="AQ131" i="53"/>
  <c r="N131" i="53"/>
  <c r="AR137" i="53"/>
  <c r="O137" i="53"/>
  <c r="N133" i="53"/>
  <c r="AQ133" i="53"/>
  <c r="AQ117" i="53"/>
  <c r="N117" i="53"/>
  <c r="N112" i="53"/>
  <c r="AQ112" i="53"/>
  <c r="AQ110" i="53"/>
  <c r="N110" i="53"/>
  <c r="N90" i="53"/>
  <c r="AQ90" i="53"/>
  <c r="N86" i="53"/>
  <c r="AQ86" i="53"/>
  <c r="N82" i="53"/>
  <c r="AQ82" i="53"/>
  <c r="N78" i="53"/>
  <c r="AQ78" i="53"/>
  <c r="N74" i="53"/>
  <c r="AQ74" i="53"/>
  <c r="N70" i="53"/>
  <c r="AQ70" i="53"/>
  <c r="AQ68" i="53"/>
  <c r="N68" i="53"/>
  <c r="AQ60" i="53"/>
  <c r="N60" i="53"/>
  <c r="AQ52" i="53"/>
  <c r="N52" i="53"/>
  <c r="AQ44" i="53"/>
  <c r="N44" i="53"/>
  <c r="AQ36" i="53"/>
  <c r="AR24" i="53"/>
  <c r="AR16" i="53"/>
  <c r="AH141" i="53"/>
  <c r="AH12" i="53" s="1"/>
  <c r="AI15" i="53"/>
  <c r="AQ130" i="53"/>
  <c r="N130" i="53"/>
  <c r="N126" i="53"/>
  <c r="AQ126" i="53"/>
  <c r="AR114" i="53"/>
  <c r="O114" i="53"/>
  <c r="AR111" i="53"/>
  <c r="O111" i="53"/>
  <c r="N108" i="53"/>
  <c r="AQ108" i="53"/>
  <c r="N104" i="53"/>
  <c r="AQ104" i="53"/>
  <c r="N100" i="53"/>
  <c r="AQ100" i="53"/>
  <c r="N96" i="53"/>
  <c r="AQ96" i="53"/>
  <c r="AQ92" i="53"/>
  <c r="N92" i="53"/>
  <c r="AR65" i="53"/>
  <c r="O65" i="53"/>
  <c r="AR57" i="53"/>
  <c r="O57" i="53"/>
  <c r="AR49" i="53"/>
  <c r="O49" i="53"/>
  <c r="AR41" i="53"/>
  <c r="O41" i="53"/>
  <c r="AR33" i="53"/>
  <c r="AQ29" i="53"/>
  <c r="AQ25" i="53"/>
  <c r="AQ17" i="53"/>
  <c r="BD141" i="53"/>
  <c r="BD12" i="53" s="1"/>
  <c r="BE15" i="53"/>
  <c r="BE141" i="53" s="1"/>
  <c r="BE12" i="53" s="1"/>
  <c r="AP141" i="53"/>
  <c r="AP12" i="53" s="1"/>
  <c r="O83" i="53"/>
  <c r="AR83" i="53"/>
  <c r="O71" i="53"/>
  <c r="AR71" i="53"/>
  <c r="O123" i="53"/>
  <c r="AR123" i="53"/>
  <c r="AR120" i="53"/>
  <c r="O120" i="53"/>
  <c r="O105" i="53"/>
  <c r="AR105" i="53"/>
  <c r="O101" i="53"/>
  <c r="AR101" i="53"/>
  <c r="O97" i="53"/>
  <c r="AR97" i="53"/>
  <c r="O93" i="53"/>
  <c r="AR93" i="53"/>
  <c r="AR91" i="53"/>
  <c r="O91" i="53"/>
  <c r="AR63" i="53"/>
  <c r="O63" i="53"/>
  <c r="AR55" i="53"/>
  <c r="O55" i="53"/>
  <c r="AR47" i="53"/>
  <c r="O47" i="53"/>
  <c r="AR39" i="53"/>
  <c r="O39" i="53"/>
  <c r="AR31" i="53"/>
  <c r="AQ23" i="53"/>
  <c r="O139" i="53"/>
  <c r="AR139" i="53"/>
  <c r="N135" i="53"/>
  <c r="AQ135" i="53"/>
  <c r="N122" i="53"/>
  <c r="AQ122" i="53"/>
  <c r="AQ121" i="53"/>
  <c r="N121" i="53"/>
  <c r="N88" i="53"/>
  <c r="AQ88" i="53"/>
  <c r="N84" i="53"/>
  <c r="AQ84" i="53"/>
  <c r="N80" i="53"/>
  <c r="AQ80" i="53"/>
  <c r="N76" i="53"/>
  <c r="AQ76" i="53"/>
  <c r="N72" i="53"/>
  <c r="AQ72" i="53"/>
  <c r="AQ64" i="53"/>
  <c r="N64" i="53"/>
  <c r="AQ56" i="53"/>
  <c r="N56" i="53"/>
  <c r="AQ48" i="53"/>
  <c r="N48" i="53"/>
  <c r="AQ40" i="53"/>
  <c r="N40" i="53"/>
  <c r="AQ32" i="53"/>
  <c r="O69" i="53"/>
  <c r="AR69" i="53"/>
  <c r="AR28" i="53"/>
  <c r="AR20" i="53"/>
  <c r="N128" i="53"/>
  <c r="AQ128" i="53"/>
  <c r="N124" i="53"/>
  <c r="AQ124" i="53"/>
  <c r="AR118" i="53"/>
  <c r="O118" i="53"/>
  <c r="AR109" i="53"/>
  <c r="O109" i="53"/>
  <c r="N106" i="53"/>
  <c r="AQ106" i="53"/>
  <c r="N102" i="53"/>
  <c r="AQ102" i="53"/>
  <c r="N98" i="53"/>
  <c r="AQ98" i="53"/>
  <c r="N94" i="53"/>
  <c r="AQ94" i="53"/>
  <c r="AR61" i="53"/>
  <c r="O61" i="53"/>
  <c r="AR53" i="53"/>
  <c r="O53" i="53"/>
  <c r="AR45" i="53"/>
  <c r="O45" i="53"/>
  <c r="AR37" i="53"/>
  <c r="AQ21" i="53"/>
  <c r="M141" i="53"/>
  <c r="M12" i="53" s="1"/>
  <c r="AQ15" i="53"/>
  <c r="R31" i="54" l="1"/>
  <c r="R264" i="54"/>
  <c r="Q220" i="54"/>
  <c r="Q263" i="54"/>
  <c r="Q31" i="54"/>
  <c r="Q125" i="54"/>
  <c r="R221" i="54"/>
  <c r="R169" i="54"/>
  <c r="Q168" i="54"/>
  <c r="R75" i="54"/>
  <c r="Q74" i="54"/>
  <c r="R126" i="54"/>
  <c r="P33" i="53"/>
  <c r="P22" i="53"/>
  <c r="P35" i="53"/>
  <c r="P26" i="53"/>
  <c r="P16" i="53"/>
  <c r="P18" i="53"/>
  <c r="P28" i="53"/>
  <c r="P24" i="53"/>
  <c r="P31" i="53"/>
  <c r="P20" i="53"/>
  <c r="P36" i="53"/>
  <c r="P32" i="53"/>
  <c r="P27" i="53"/>
  <c r="P21" i="53"/>
  <c r="P25" i="53"/>
  <c r="P17" i="53"/>
  <c r="Q15" i="53"/>
  <c r="Q30" i="53"/>
  <c r="P37" i="53"/>
  <c r="P34" i="53"/>
  <c r="P29" i="53"/>
  <c r="P19" i="53"/>
  <c r="P23" i="53"/>
  <c r="N141" i="53"/>
  <c r="N12" i="53" s="1"/>
  <c r="AR15" i="53"/>
  <c r="AQ141" i="53"/>
  <c r="AQ12" i="53" s="1"/>
  <c r="AR21" i="53"/>
  <c r="P45" i="53"/>
  <c r="AS45" i="53"/>
  <c r="P61" i="53"/>
  <c r="AS61" i="53"/>
  <c r="AR94" i="53"/>
  <c r="O94" i="53"/>
  <c r="AR102" i="53"/>
  <c r="O102" i="53"/>
  <c r="P118" i="53"/>
  <c r="AS118" i="53"/>
  <c r="AR124" i="53"/>
  <c r="O124" i="53"/>
  <c r="AS28" i="53"/>
  <c r="AS69" i="53"/>
  <c r="P69" i="53"/>
  <c r="AR32" i="53"/>
  <c r="O48" i="53"/>
  <c r="AR48" i="53"/>
  <c r="O64" i="53"/>
  <c r="AR64" i="53"/>
  <c r="AR72" i="53"/>
  <c r="O72" i="53"/>
  <c r="AR80" i="53"/>
  <c r="O80" i="53"/>
  <c r="AR88" i="53"/>
  <c r="O88" i="53"/>
  <c r="AR121" i="53"/>
  <c r="O121" i="53"/>
  <c r="AR122" i="53"/>
  <c r="O122" i="53"/>
  <c r="AS139" i="53"/>
  <c r="P139" i="53"/>
  <c r="AR23" i="53"/>
  <c r="P39" i="53"/>
  <c r="AS39" i="53"/>
  <c r="P55" i="53"/>
  <c r="AS55" i="53"/>
  <c r="AS93" i="53"/>
  <c r="P93" i="53"/>
  <c r="AS101" i="53"/>
  <c r="P101" i="53"/>
  <c r="AS71" i="53"/>
  <c r="P71" i="53"/>
  <c r="AR25" i="53"/>
  <c r="AS33" i="53"/>
  <c r="P49" i="53"/>
  <c r="AS49" i="53"/>
  <c r="P65" i="53"/>
  <c r="AS65" i="53"/>
  <c r="AR100" i="53"/>
  <c r="O100" i="53"/>
  <c r="AR108" i="53"/>
  <c r="O108" i="53"/>
  <c r="AS111" i="53"/>
  <c r="P111" i="53"/>
  <c r="AI141" i="53"/>
  <c r="AI12" i="53" s="1"/>
  <c r="AJ15" i="53"/>
  <c r="AS16" i="53"/>
  <c r="AR36" i="53"/>
  <c r="O52" i="53"/>
  <c r="AR52" i="53"/>
  <c r="O68" i="53"/>
  <c r="AR68" i="53"/>
  <c r="AR70" i="53"/>
  <c r="O70" i="53"/>
  <c r="AR78" i="53"/>
  <c r="O78" i="53"/>
  <c r="AR86" i="53"/>
  <c r="O86" i="53"/>
  <c r="AR131" i="53"/>
  <c r="O131" i="53"/>
  <c r="AR19" i="53"/>
  <c r="AS35" i="53"/>
  <c r="P51" i="53"/>
  <c r="AS51" i="53"/>
  <c r="P67" i="53"/>
  <c r="AS67" i="53"/>
  <c r="AS95" i="53"/>
  <c r="P95" i="53"/>
  <c r="AS103" i="53"/>
  <c r="P103" i="53"/>
  <c r="AS129" i="53"/>
  <c r="P129" i="53"/>
  <c r="AS18" i="53"/>
  <c r="O38" i="53"/>
  <c r="AR38" i="53"/>
  <c r="O54" i="53"/>
  <c r="AR54" i="53"/>
  <c r="AS77" i="53"/>
  <c r="P77" i="53"/>
  <c r="AS85" i="53"/>
  <c r="P85" i="53"/>
  <c r="AR34" i="53"/>
  <c r="O50" i="53"/>
  <c r="AR50" i="53"/>
  <c r="O66" i="53"/>
  <c r="AR66" i="53"/>
  <c r="AS75" i="53"/>
  <c r="P75" i="53"/>
  <c r="AS87" i="53"/>
  <c r="P87" i="53"/>
  <c r="AR138" i="53"/>
  <c r="O138" i="53"/>
  <c r="AS37" i="53"/>
  <c r="P53" i="53"/>
  <c r="AS53" i="53"/>
  <c r="AR98" i="53"/>
  <c r="O98" i="53"/>
  <c r="AR106" i="53"/>
  <c r="O106" i="53"/>
  <c r="AS109" i="53"/>
  <c r="P109" i="53"/>
  <c r="AR128" i="53"/>
  <c r="O128" i="53"/>
  <c r="AS20" i="53"/>
  <c r="O40" i="53"/>
  <c r="AR40" i="53"/>
  <c r="O56" i="53"/>
  <c r="AR56" i="53"/>
  <c r="AR76" i="53"/>
  <c r="O76" i="53"/>
  <c r="AR84" i="53"/>
  <c r="O84" i="53"/>
  <c r="AR135" i="53"/>
  <c r="O135" i="53"/>
  <c r="AS31" i="53"/>
  <c r="P47" i="53"/>
  <c r="AS47" i="53"/>
  <c r="P63" i="53"/>
  <c r="AS63" i="53"/>
  <c r="P91" i="53"/>
  <c r="AS91" i="53"/>
  <c r="AS97" i="53"/>
  <c r="P97" i="53"/>
  <c r="AS105" i="53"/>
  <c r="P105" i="53"/>
  <c r="P120" i="53"/>
  <c r="AS120" i="53"/>
  <c r="AS123" i="53"/>
  <c r="P123" i="53"/>
  <c r="AS83" i="53"/>
  <c r="P83" i="53"/>
  <c r="AR17" i="53"/>
  <c r="AR29" i="53"/>
  <c r="P41" i="53"/>
  <c r="AS41" i="53"/>
  <c r="P57" i="53"/>
  <c r="AS57" i="53"/>
  <c r="AR92" i="53"/>
  <c r="O92" i="53"/>
  <c r="AR96" i="53"/>
  <c r="O96" i="53"/>
  <c r="AR104" i="53"/>
  <c r="O104" i="53"/>
  <c r="P114" i="53"/>
  <c r="AS114" i="53"/>
  <c r="AR126" i="53"/>
  <c r="O126" i="53"/>
  <c r="AR130" i="53"/>
  <c r="O130" i="53"/>
  <c r="AS24" i="53"/>
  <c r="O44" i="53"/>
  <c r="AR44" i="53"/>
  <c r="O60" i="53"/>
  <c r="AR60" i="53"/>
  <c r="AR74" i="53"/>
  <c r="O74" i="53"/>
  <c r="AR82" i="53"/>
  <c r="O82" i="53"/>
  <c r="AR90" i="53"/>
  <c r="O90" i="53"/>
  <c r="O110" i="53"/>
  <c r="AR110" i="53"/>
  <c r="AR112" i="53"/>
  <c r="O112" i="53"/>
  <c r="O117" i="53"/>
  <c r="AR117" i="53"/>
  <c r="AR133" i="53"/>
  <c r="O133" i="53"/>
  <c r="AS137" i="53"/>
  <c r="P137" i="53"/>
  <c r="AR30" i="53"/>
  <c r="AR27" i="53"/>
  <c r="P43" i="53"/>
  <c r="AS43" i="53"/>
  <c r="P59" i="53"/>
  <c r="AS59" i="53"/>
  <c r="AS99" i="53"/>
  <c r="P99" i="53"/>
  <c r="AS107" i="53"/>
  <c r="P107" i="53"/>
  <c r="P116" i="53"/>
  <c r="AS116" i="53"/>
  <c r="AS125" i="53"/>
  <c r="P125" i="53"/>
  <c r="AS26" i="53"/>
  <c r="O46" i="53"/>
  <c r="AR46" i="53"/>
  <c r="O62" i="53"/>
  <c r="AR62" i="53"/>
  <c r="AS73" i="53"/>
  <c r="P73" i="53"/>
  <c r="AS81" i="53"/>
  <c r="P81" i="53"/>
  <c r="AS89" i="53"/>
  <c r="P89" i="53"/>
  <c r="O119" i="53"/>
  <c r="AR119" i="53"/>
  <c r="AS132" i="53"/>
  <c r="P132" i="53"/>
  <c r="AS136" i="53"/>
  <c r="P136" i="53"/>
  <c r="AS127" i="53"/>
  <c r="P127" i="53"/>
  <c r="AS22" i="53"/>
  <c r="O42" i="53"/>
  <c r="AR42" i="53"/>
  <c r="O58" i="53"/>
  <c r="AR58" i="53"/>
  <c r="AS79" i="53"/>
  <c r="P79" i="53"/>
  <c r="AS113" i="53"/>
  <c r="P113" i="53"/>
  <c r="O115" i="53"/>
  <c r="AR115" i="53"/>
  <c r="AS134" i="53"/>
  <c r="P134" i="53"/>
  <c r="R127" i="54" l="1"/>
  <c r="Q169" i="54"/>
  <c r="R170" i="54"/>
  <c r="Q32" i="54"/>
  <c r="Q264" i="54"/>
  <c r="Q221" i="54"/>
  <c r="R32" i="54"/>
  <c r="Q75" i="54"/>
  <c r="R76" i="54"/>
  <c r="R222" i="54"/>
  <c r="Q126" i="54"/>
  <c r="R265" i="54"/>
  <c r="Q23" i="53"/>
  <c r="Q19" i="53"/>
  <c r="Q29" i="53"/>
  <c r="Q34" i="53"/>
  <c r="Q37" i="53"/>
  <c r="Q17" i="53"/>
  <c r="Q25" i="53"/>
  <c r="Q21" i="53"/>
  <c r="Q27" i="53"/>
  <c r="Q32" i="53"/>
  <c r="Q36" i="53"/>
  <c r="Q20" i="53"/>
  <c r="Q31" i="53"/>
  <c r="Q24" i="53"/>
  <c r="Q28" i="53"/>
  <c r="Q18" i="53"/>
  <c r="Q16" i="53"/>
  <c r="Q26" i="53"/>
  <c r="Q35" i="53"/>
  <c r="Q22" i="53"/>
  <c r="Q33" i="53"/>
  <c r="Q134" i="53"/>
  <c r="AT134" i="53"/>
  <c r="AS115" i="53"/>
  <c r="P115" i="53"/>
  <c r="Q113" i="53"/>
  <c r="AT113" i="53"/>
  <c r="Q136" i="53"/>
  <c r="AT136" i="53"/>
  <c r="AS46" i="53"/>
  <c r="P46" i="53"/>
  <c r="AT59" i="53"/>
  <c r="Q59" i="53"/>
  <c r="AS27" i="53"/>
  <c r="P133" i="53"/>
  <c r="AS133" i="53"/>
  <c r="AS117" i="53"/>
  <c r="P117" i="53"/>
  <c r="Q79" i="53"/>
  <c r="AT79" i="53"/>
  <c r="AS58" i="53"/>
  <c r="P58" i="53"/>
  <c r="AT22" i="53"/>
  <c r="Q127" i="53"/>
  <c r="AT127" i="53"/>
  <c r="Q132" i="53"/>
  <c r="AT132" i="53"/>
  <c r="AS119" i="53"/>
  <c r="P119" i="53"/>
  <c r="Q89" i="53"/>
  <c r="AT89" i="53"/>
  <c r="Q73" i="53"/>
  <c r="AT73" i="53"/>
  <c r="AS62" i="53"/>
  <c r="P62" i="53"/>
  <c r="AT26" i="53"/>
  <c r="Q125" i="53"/>
  <c r="AT125" i="53"/>
  <c r="AT116" i="53"/>
  <c r="Q116" i="53"/>
  <c r="Q107" i="53"/>
  <c r="AT107" i="53"/>
  <c r="AT43" i="53"/>
  <c r="Q43" i="53"/>
  <c r="AS30" i="53"/>
  <c r="AT137" i="53"/>
  <c r="Q137" i="53"/>
  <c r="P82" i="53"/>
  <c r="AS82" i="53"/>
  <c r="AS44" i="53"/>
  <c r="P44" i="53"/>
  <c r="P126" i="53"/>
  <c r="AS126" i="53"/>
  <c r="AT114" i="53"/>
  <c r="Q114" i="53"/>
  <c r="P104" i="53"/>
  <c r="AS104" i="53"/>
  <c r="AS92" i="53"/>
  <c r="P92" i="53"/>
  <c r="AT57" i="53"/>
  <c r="Q57" i="53"/>
  <c r="Q123" i="53"/>
  <c r="AT123" i="53"/>
  <c r="AT120" i="53"/>
  <c r="Q120" i="53"/>
  <c r="Q105" i="53"/>
  <c r="AT105" i="53"/>
  <c r="AT63" i="53"/>
  <c r="Q63" i="53"/>
  <c r="AT31" i="53"/>
  <c r="P135" i="53"/>
  <c r="AS135" i="53"/>
  <c r="P76" i="53"/>
  <c r="AS76" i="53"/>
  <c r="AS56" i="53"/>
  <c r="P56" i="53"/>
  <c r="AT20" i="53"/>
  <c r="P128" i="53"/>
  <c r="AS128" i="53"/>
  <c r="P106" i="53"/>
  <c r="AS106" i="53"/>
  <c r="AT37" i="53"/>
  <c r="P138" i="53"/>
  <c r="AS138" i="53"/>
  <c r="Q75" i="53"/>
  <c r="AT75" i="53"/>
  <c r="AS66" i="53"/>
  <c r="P66" i="53"/>
  <c r="AS34" i="53"/>
  <c r="Q85" i="53"/>
  <c r="AT85" i="53"/>
  <c r="AS38" i="53"/>
  <c r="P38" i="53"/>
  <c r="Q103" i="53"/>
  <c r="AT103" i="53"/>
  <c r="AT51" i="53"/>
  <c r="Q51" i="53"/>
  <c r="AS19" i="53"/>
  <c r="AS131" i="53"/>
  <c r="P131" i="53"/>
  <c r="P78" i="53"/>
  <c r="AS78" i="53"/>
  <c r="AS52" i="53"/>
  <c r="P52" i="53"/>
  <c r="AT16" i="53"/>
  <c r="AJ141" i="53"/>
  <c r="AJ12" i="53" s="1"/>
  <c r="AK15" i="53"/>
  <c r="AK141" i="53" s="1"/>
  <c r="AK12" i="53" s="1"/>
  <c r="AT111" i="53"/>
  <c r="Q111" i="53"/>
  <c r="P100" i="53"/>
  <c r="AS100" i="53"/>
  <c r="AT65" i="53"/>
  <c r="Q65" i="53"/>
  <c r="AT33" i="53"/>
  <c r="Q101" i="53"/>
  <c r="AT101" i="53"/>
  <c r="AT39" i="53"/>
  <c r="Q39" i="53"/>
  <c r="P122" i="53"/>
  <c r="AS122" i="53"/>
  <c r="P88" i="53"/>
  <c r="AS88" i="53"/>
  <c r="P72" i="53"/>
  <c r="AS72" i="53"/>
  <c r="AS64" i="53"/>
  <c r="P64" i="53"/>
  <c r="AS32" i="53"/>
  <c r="Q69" i="53"/>
  <c r="AT69" i="53"/>
  <c r="AT28" i="53"/>
  <c r="P124" i="53"/>
  <c r="AS124" i="53"/>
  <c r="AT118" i="53"/>
  <c r="Q118" i="53"/>
  <c r="P102" i="53"/>
  <c r="AS102" i="53"/>
  <c r="AT45" i="53"/>
  <c r="Q45" i="53"/>
  <c r="AR141" i="53"/>
  <c r="AR12" i="53" s="1"/>
  <c r="AS42" i="53"/>
  <c r="P42" i="53"/>
  <c r="Q81" i="53"/>
  <c r="AT81" i="53"/>
  <c r="Q99" i="53"/>
  <c r="AT99" i="53"/>
  <c r="P112" i="53"/>
  <c r="AS112" i="53"/>
  <c r="AS110" i="53"/>
  <c r="P110" i="53"/>
  <c r="P90" i="53"/>
  <c r="AS90" i="53"/>
  <c r="P74" i="53"/>
  <c r="AS74" i="53"/>
  <c r="AS60" i="53"/>
  <c r="P60" i="53"/>
  <c r="AT24" i="53"/>
  <c r="P130" i="53"/>
  <c r="AS130" i="53"/>
  <c r="P96" i="53"/>
  <c r="AS96" i="53"/>
  <c r="AT41" i="53"/>
  <c r="Q41" i="53"/>
  <c r="AS29" i="53"/>
  <c r="AS17" i="53"/>
  <c r="Q83" i="53"/>
  <c r="AT83" i="53"/>
  <c r="Q97" i="53"/>
  <c r="AT97" i="53"/>
  <c r="AT91" i="53"/>
  <c r="Q91" i="53"/>
  <c r="AT47" i="53"/>
  <c r="Q47" i="53"/>
  <c r="P84" i="53"/>
  <c r="AS84" i="53"/>
  <c r="AS40" i="53"/>
  <c r="P40" i="53"/>
  <c r="AT109" i="53"/>
  <c r="Q109" i="53"/>
  <c r="P98" i="53"/>
  <c r="AS98" i="53"/>
  <c r="AT53" i="53"/>
  <c r="Q53" i="53"/>
  <c r="Q87" i="53"/>
  <c r="AT87" i="53"/>
  <c r="AS50" i="53"/>
  <c r="P50" i="53"/>
  <c r="Q77" i="53"/>
  <c r="AT77" i="53"/>
  <c r="AS54" i="53"/>
  <c r="P54" i="53"/>
  <c r="AT18" i="53"/>
  <c r="Q129" i="53"/>
  <c r="AT129" i="53"/>
  <c r="Q95" i="53"/>
  <c r="AT95" i="53"/>
  <c r="AT67" i="53"/>
  <c r="Q67" i="53"/>
  <c r="AT35" i="53"/>
  <c r="P86" i="53"/>
  <c r="AS86" i="53"/>
  <c r="P70" i="53"/>
  <c r="AS70" i="53"/>
  <c r="AS68" i="53"/>
  <c r="P68" i="53"/>
  <c r="AS36" i="53"/>
  <c r="P108" i="53"/>
  <c r="AS108" i="53"/>
  <c r="AT49" i="53"/>
  <c r="Q49" i="53"/>
  <c r="AS25" i="53"/>
  <c r="Q71" i="53"/>
  <c r="AT71" i="53"/>
  <c r="Q93" i="53"/>
  <c r="AT93" i="53"/>
  <c r="AT55" i="53"/>
  <c r="Q55" i="53"/>
  <c r="AS23" i="53"/>
  <c r="Q139" i="53"/>
  <c r="AT139" i="53"/>
  <c r="AS121" i="53"/>
  <c r="P121" i="53"/>
  <c r="P80" i="53"/>
  <c r="AS80" i="53"/>
  <c r="AS48" i="53"/>
  <c r="P48" i="53"/>
  <c r="P94" i="53"/>
  <c r="AS94" i="53"/>
  <c r="AT61" i="53"/>
  <c r="Q61" i="53"/>
  <c r="AS21" i="53"/>
  <c r="O141" i="53"/>
  <c r="O12" i="53" s="1"/>
  <c r="AS15" i="53"/>
  <c r="R266" i="54" l="1"/>
  <c r="Q76" i="54"/>
  <c r="Q265" i="54"/>
  <c r="R128" i="54"/>
  <c r="Q127" i="54"/>
  <c r="R223" i="54"/>
  <c r="R77" i="54"/>
  <c r="R33" i="54"/>
  <c r="Q222" i="54"/>
  <c r="Q33" i="54"/>
  <c r="R171" i="54"/>
  <c r="Q170" i="54"/>
  <c r="AU61" i="53"/>
  <c r="AT94" i="53"/>
  <c r="Q94" i="53"/>
  <c r="Q48" i="53"/>
  <c r="AT48" i="53"/>
  <c r="AT80" i="53"/>
  <c r="Q80" i="53"/>
  <c r="AT121" i="53"/>
  <c r="Q121" i="53"/>
  <c r="AU139" i="53"/>
  <c r="AT23" i="53"/>
  <c r="AU71" i="53"/>
  <c r="AT25" i="53"/>
  <c r="Q68" i="53"/>
  <c r="AT68" i="53"/>
  <c r="AT70" i="53"/>
  <c r="Q70" i="53"/>
  <c r="AU67" i="53"/>
  <c r="AU95" i="53"/>
  <c r="Q54" i="53"/>
  <c r="AT54" i="53"/>
  <c r="AU77" i="53"/>
  <c r="Q50" i="53"/>
  <c r="AT50" i="53"/>
  <c r="AU87" i="53"/>
  <c r="AU53" i="53"/>
  <c r="AT98" i="53"/>
  <c r="Q98" i="53"/>
  <c r="AU109" i="53"/>
  <c r="AU91" i="53"/>
  <c r="AU97" i="53"/>
  <c r="AT29" i="53"/>
  <c r="AT130" i="53"/>
  <c r="Q130" i="53"/>
  <c r="AU24" i="53"/>
  <c r="AT90" i="53"/>
  <c r="Q90" i="53"/>
  <c r="Q110" i="53"/>
  <c r="AT110" i="53"/>
  <c r="AT112" i="53"/>
  <c r="Q112" i="53"/>
  <c r="AU81" i="53"/>
  <c r="Q42" i="53"/>
  <c r="AT42" i="53"/>
  <c r="Q64" i="53"/>
  <c r="AT64" i="53"/>
  <c r="AT72" i="53"/>
  <c r="Q72" i="53"/>
  <c r="AT122" i="53"/>
  <c r="Q122" i="53"/>
  <c r="AU39" i="53"/>
  <c r="AU101" i="53"/>
  <c r="AU33" i="53"/>
  <c r="AU111" i="53"/>
  <c r="AU16" i="53"/>
  <c r="AT19" i="53"/>
  <c r="Q66" i="53"/>
  <c r="AT66" i="53"/>
  <c r="AU75" i="53"/>
  <c r="AT128" i="53"/>
  <c r="Q128" i="53"/>
  <c r="AU20" i="53"/>
  <c r="AT135" i="53"/>
  <c r="Q135" i="53"/>
  <c r="AU31" i="53"/>
  <c r="AT92" i="53"/>
  <c r="Q92" i="53"/>
  <c r="AT104" i="53"/>
  <c r="Q104" i="53"/>
  <c r="AU114" i="53"/>
  <c r="AT126" i="53"/>
  <c r="Q126" i="53"/>
  <c r="Q44" i="53"/>
  <c r="AT44" i="53"/>
  <c r="AT82" i="53"/>
  <c r="Q82" i="53"/>
  <c r="AU43" i="53"/>
  <c r="AU107" i="53"/>
  <c r="AU116" i="53"/>
  <c r="AU125" i="53"/>
  <c r="AU26" i="53"/>
  <c r="AU89" i="53"/>
  <c r="Q119" i="53"/>
  <c r="AT119" i="53"/>
  <c r="AU132" i="53"/>
  <c r="Q58" i="53"/>
  <c r="AT58" i="53"/>
  <c r="AU79" i="53"/>
  <c r="Q117" i="53"/>
  <c r="AT117" i="53"/>
  <c r="AT133" i="53"/>
  <c r="Q133" i="53"/>
  <c r="AT27" i="53"/>
  <c r="Q46" i="53"/>
  <c r="AT46" i="53"/>
  <c r="AU136" i="53"/>
  <c r="P141" i="53"/>
  <c r="P12" i="53" s="1"/>
  <c r="AT15" i="53"/>
  <c r="AS141" i="53"/>
  <c r="AS12" i="53" s="1"/>
  <c r="AT21" i="53"/>
  <c r="AU55" i="53"/>
  <c r="AU93" i="53"/>
  <c r="AU49" i="53"/>
  <c r="AT108" i="53"/>
  <c r="Q108" i="53"/>
  <c r="AT36" i="53"/>
  <c r="AT86" i="53"/>
  <c r="Q86" i="53"/>
  <c r="AU35" i="53"/>
  <c r="AU129" i="53"/>
  <c r="AU18" i="53"/>
  <c r="Q40" i="53"/>
  <c r="AT40" i="53"/>
  <c r="AT84" i="53"/>
  <c r="Q84" i="53"/>
  <c r="AU47" i="53"/>
  <c r="AU83" i="53"/>
  <c r="AT17" i="53"/>
  <c r="AU41" i="53"/>
  <c r="AT96" i="53"/>
  <c r="Q96" i="53"/>
  <c r="Q60" i="53"/>
  <c r="AT60" i="53"/>
  <c r="AT74" i="53"/>
  <c r="Q74" i="53"/>
  <c r="AU99" i="53"/>
  <c r="AU45" i="53"/>
  <c r="AT102" i="53"/>
  <c r="Q102" i="53"/>
  <c r="AU118" i="53"/>
  <c r="AT124" i="53"/>
  <c r="Q124" i="53"/>
  <c r="AU28" i="53"/>
  <c r="AU69" i="53"/>
  <c r="AT32" i="53"/>
  <c r="AT88" i="53"/>
  <c r="Q88" i="53"/>
  <c r="AU65" i="53"/>
  <c r="AT100" i="53"/>
  <c r="Q100" i="53"/>
  <c r="Q52" i="53"/>
  <c r="AT52" i="53"/>
  <c r="AT78" i="53"/>
  <c r="Q78" i="53"/>
  <c r="AT131" i="53"/>
  <c r="Q131" i="53"/>
  <c r="AU51" i="53"/>
  <c r="AU103" i="53"/>
  <c r="Q38" i="53"/>
  <c r="AT38" i="53"/>
  <c r="AU85" i="53"/>
  <c r="AT34" i="53"/>
  <c r="AT138" i="53"/>
  <c r="Q138" i="53"/>
  <c r="AU37" i="53"/>
  <c r="AT106" i="53"/>
  <c r="Q106" i="53"/>
  <c r="Q56" i="53"/>
  <c r="AT56" i="53"/>
  <c r="AT76" i="53"/>
  <c r="Q76" i="53"/>
  <c r="AU63" i="53"/>
  <c r="AU105" i="53"/>
  <c r="AU120" i="53"/>
  <c r="AU123" i="53"/>
  <c r="AU57" i="53"/>
  <c r="AU137" i="53"/>
  <c r="AT30" i="53"/>
  <c r="Q62" i="53"/>
  <c r="AT62" i="53"/>
  <c r="AU73" i="53"/>
  <c r="AU127" i="53"/>
  <c r="AU22" i="53"/>
  <c r="AU59" i="53"/>
  <c r="AU113" i="53"/>
  <c r="Q115" i="53"/>
  <c r="AT115" i="53"/>
  <c r="AU134" i="53"/>
  <c r="Q223" i="54" l="1"/>
  <c r="R224" i="54"/>
  <c r="Q128" i="54"/>
  <c r="R129" i="54"/>
  <c r="Q77" i="54"/>
  <c r="Q171" i="54"/>
  <c r="R172" i="54"/>
  <c r="Q34" i="54"/>
  <c r="R34" i="54"/>
  <c r="R78" i="54"/>
  <c r="Q266" i="54"/>
  <c r="R267" i="54"/>
  <c r="AU30" i="53"/>
  <c r="AU38" i="53"/>
  <c r="AU131" i="53"/>
  <c r="AU88" i="53"/>
  <c r="AU32" i="53"/>
  <c r="AU124" i="53"/>
  <c r="AU74" i="53"/>
  <c r="AU60" i="53"/>
  <c r="AU96" i="53"/>
  <c r="AU17" i="53"/>
  <c r="AU84" i="53"/>
  <c r="AU40" i="53"/>
  <c r="AU86" i="53"/>
  <c r="AU36" i="53"/>
  <c r="AU108" i="53"/>
  <c r="AU21" i="53"/>
  <c r="Q141" i="53"/>
  <c r="Q12" i="53" s="1"/>
  <c r="AU15" i="53"/>
  <c r="AU46" i="53"/>
  <c r="AU58" i="53"/>
  <c r="AU104" i="53"/>
  <c r="AU135" i="53"/>
  <c r="AU19" i="53"/>
  <c r="AU122" i="53"/>
  <c r="AU42" i="53"/>
  <c r="AU112" i="53"/>
  <c r="AU110" i="53"/>
  <c r="AU90" i="53"/>
  <c r="AU29" i="53"/>
  <c r="AU54" i="53"/>
  <c r="AU70" i="53"/>
  <c r="AU68" i="53"/>
  <c r="AU23" i="53"/>
  <c r="AU115" i="53"/>
  <c r="AU76" i="53"/>
  <c r="AU56" i="53"/>
  <c r="AU106" i="53"/>
  <c r="AU62" i="53"/>
  <c r="AU138" i="53"/>
  <c r="AU34" i="53"/>
  <c r="AU78" i="53"/>
  <c r="AU52" i="53"/>
  <c r="AU100" i="53"/>
  <c r="AU102" i="53"/>
  <c r="AT141" i="53"/>
  <c r="AT12" i="53" s="1"/>
  <c r="AU27" i="53"/>
  <c r="AU133" i="53"/>
  <c r="AU117" i="53"/>
  <c r="AU119" i="53"/>
  <c r="AU82" i="53"/>
  <c r="AU44" i="53"/>
  <c r="AU126" i="53"/>
  <c r="AU92" i="53"/>
  <c r="AU128" i="53"/>
  <c r="AU66" i="53"/>
  <c r="AU72" i="53"/>
  <c r="AU64" i="53"/>
  <c r="AU130" i="53"/>
  <c r="AU98" i="53"/>
  <c r="AU50" i="53"/>
  <c r="AU25" i="53"/>
  <c r="AU121" i="53"/>
  <c r="AU80" i="53"/>
  <c r="AU48" i="53"/>
  <c r="AU94" i="53"/>
  <c r="R35" i="54" l="1"/>
  <c r="Q35" i="54"/>
  <c r="R173" i="54"/>
  <c r="Q78" i="54"/>
  <c r="R130" i="54"/>
  <c r="R225" i="54"/>
  <c r="Q224" i="54"/>
  <c r="R268" i="54"/>
  <c r="Q267" i="54"/>
  <c r="R79" i="54"/>
  <c r="Q172" i="54"/>
  <c r="Q129" i="54"/>
  <c r="AU141" i="53"/>
  <c r="AU12" i="53" s="1"/>
  <c r="Q130" i="54" l="1"/>
  <c r="Q173" i="54"/>
  <c r="R80" i="54"/>
  <c r="R269" i="54"/>
  <c r="Q225" i="54"/>
  <c r="R131" i="54"/>
  <c r="Q36" i="54"/>
  <c r="Q268" i="54"/>
  <c r="R226" i="54"/>
  <c r="Q79" i="54"/>
  <c r="R174" i="54"/>
  <c r="R36" i="54"/>
  <c r="J15" i="18"/>
  <c r="J16" i="18"/>
  <c r="R37" i="54" l="1"/>
  <c r="Q80" i="54"/>
  <c r="R227" i="54"/>
  <c r="Q269" i="54"/>
  <c r="R132" i="54"/>
  <c r="R270" i="54"/>
  <c r="Q174" i="54"/>
  <c r="R175" i="54"/>
  <c r="Q37" i="54"/>
  <c r="Q226" i="54"/>
  <c r="R81" i="54"/>
  <c r="Q131" i="54"/>
  <c r="I43" i="22"/>
  <c r="H45" i="22" s="1"/>
  <c r="F52" i="22"/>
  <c r="F47" i="22"/>
  <c r="D46" i="22"/>
  <c r="H46" i="22" s="1"/>
  <c r="Q227" i="54" l="1"/>
  <c r="Q38" i="54"/>
  <c r="R271" i="54"/>
  <c r="R133" i="54"/>
  <c r="R228" i="54"/>
  <c r="Q81" i="54"/>
  <c r="Q132" i="54"/>
  <c r="R82" i="54"/>
  <c r="R176" i="54"/>
  <c r="Q175" i="54"/>
  <c r="Q270" i="54"/>
  <c r="R38" i="54"/>
  <c r="H47" i="22"/>
  <c r="H25" i="22"/>
  <c r="I25" i="22" s="1"/>
  <c r="J25" i="22" s="1"/>
  <c r="K25" i="22" s="1"/>
  <c r="L25" i="22" s="1"/>
  <c r="H38" i="22"/>
  <c r="H37" i="22"/>
  <c r="R39" i="54" l="1"/>
  <c r="Q271" i="54"/>
  <c r="Q176" i="54"/>
  <c r="Q133" i="54"/>
  <c r="R229" i="54"/>
  <c r="R272" i="54"/>
  <c r="Q39" i="54"/>
  <c r="R177" i="54"/>
  <c r="R83" i="54"/>
  <c r="Q82" i="54"/>
  <c r="R134" i="54"/>
  <c r="Q228" i="54"/>
  <c r="I37" i="22"/>
  <c r="W115" i="29"/>
  <c r="W119" i="29"/>
  <c r="W123" i="29"/>
  <c r="W127" i="29"/>
  <c r="W131" i="29"/>
  <c r="W135" i="29"/>
  <c r="W139" i="29"/>
  <c r="W143" i="29"/>
  <c r="W147" i="29"/>
  <c r="W151" i="29"/>
  <c r="W125" i="29"/>
  <c r="W129" i="29"/>
  <c r="W133" i="29"/>
  <c r="W113" i="29"/>
  <c r="W117" i="29"/>
  <c r="W121" i="29"/>
  <c r="W137" i="29"/>
  <c r="W141" i="29"/>
  <c r="W145" i="29"/>
  <c r="W149" i="29"/>
  <c r="I38" i="22"/>
  <c r="W116" i="29"/>
  <c r="W120" i="29"/>
  <c r="W124" i="29"/>
  <c r="W128" i="29"/>
  <c r="W132" i="29"/>
  <c r="W136" i="29"/>
  <c r="W140" i="29"/>
  <c r="W144" i="29"/>
  <c r="W114" i="29"/>
  <c r="W118" i="29"/>
  <c r="W122" i="29"/>
  <c r="W138" i="29"/>
  <c r="W142" i="29"/>
  <c r="W146" i="29"/>
  <c r="W150" i="29"/>
  <c r="W126" i="29"/>
  <c r="W130" i="29"/>
  <c r="W134" i="29"/>
  <c r="W148" i="29"/>
  <c r="W152" i="29"/>
  <c r="E40" i="22"/>
  <c r="F40" i="22"/>
  <c r="Q229" i="54" l="1"/>
  <c r="R135" i="54"/>
  <c r="Q40" i="54"/>
  <c r="Q177" i="54"/>
  <c r="Q83" i="54"/>
  <c r="R84" i="54"/>
  <c r="R178" i="54"/>
  <c r="R273" i="54"/>
  <c r="R230" i="54"/>
  <c r="Q134" i="54"/>
  <c r="Q272" i="54"/>
  <c r="R40" i="54"/>
  <c r="J38" i="22"/>
  <c r="X140" i="29"/>
  <c r="X132" i="29"/>
  <c r="X124" i="29"/>
  <c r="X116" i="29"/>
  <c r="X148" i="29"/>
  <c r="X134" i="29"/>
  <c r="X126" i="29"/>
  <c r="X150" i="29"/>
  <c r="X142" i="29"/>
  <c r="X118" i="29"/>
  <c r="X144" i="29"/>
  <c r="X136" i="29"/>
  <c r="X128" i="29"/>
  <c r="X120" i="29"/>
  <c r="X152" i="29"/>
  <c r="X130" i="29"/>
  <c r="X146" i="29"/>
  <c r="X138" i="29"/>
  <c r="X122" i="29"/>
  <c r="X114" i="29"/>
  <c r="J37" i="22"/>
  <c r="X149" i="29"/>
  <c r="X147" i="29"/>
  <c r="X139" i="29"/>
  <c r="X131" i="29"/>
  <c r="X123" i="29"/>
  <c r="X115" i="29"/>
  <c r="X141" i="29"/>
  <c r="X117" i="29"/>
  <c r="X133" i="29"/>
  <c r="X125" i="29"/>
  <c r="X151" i="29"/>
  <c r="X143" i="29"/>
  <c r="X135" i="29"/>
  <c r="X127" i="29"/>
  <c r="X119" i="29"/>
  <c r="X145" i="29"/>
  <c r="X137" i="29"/>
  <c r="X121" i="29"/>
  <c r="X113" i="29"/>
  <c r="X129" i="29"/>
  <c r="R41" i="54" l="1"/>
  <c r="Q273" i="54"/>
  <c r="Q135" i="54"/>
  <c r="Q84" i="54"/>
  <c r="Q178" i="54"/>
  <c r="Q230" i="54"/>
  <c r="R231" i="54"/>
  <c r="R274" i="54"/>
  <c r="R179" i="54"/>
  <c r="R85" i="54"/>
  <c r="Q41" i="54"/>
  <c r="R136" i="54"/>
  <c r="K37" i="22"/>
  <c r="Y149" i="29"/>
  <c r="Y133" i="29"/>
  <c r="Y141" i="29"/>
  <c r="Y115" i="29"/>
  <c r="Y131" i="29"/>
  <c r="Y147" i="29"/>
  <c r="Y113" i="29"/>
  <c r="Y145" i="29"/>
  <c r="Y119" i="29"/>
  <c r="Y135" i="29"/>
  <c r="Y151" i="29"/>
  <c r="Y125" i="29"/>
  <c r="Y117" i="29"/>
  <c r="Y123" i="29"/>
  <c r="Y139" i="29"/>
  <c r="Y129" i="29"/>
  <c r="Y121" i="29"/>
  <c r="Y137" i="29"/>
  <c r="Y127" i="29"/>
  <c r="Y143" i="29"/>
  <c r="K38" i="22"/>
  <c r="Y118" i="29"/>
  <c r="Y150" i="29"/>
  <c r="Y126" i="29"/>
  <c r="Y124" i="29"/>
  <c r="Y140" i="29"/>
  <c r="Y122" i="29"/>
  <c r="Y138" i="29"/>
  <c r="Y130" i="29"/>
  <c r="Y128" i="29"/>
  <c r="Y144" i="29"/>
  <c r="Y142" i="29"/>
  <c r="Y134" i="29"/>
  <c r="Y148" i="29"/>
  <c r="Y116" i="29"/>
  <c r="Y132" i="29"/>
  <c r="Y114" i="29"/>
  <c r="Y146" i="29"/>
  <c r="Y152" i="29"/>
  <c r="Y120" i="29"/>
  <c r="Y136" i="29"/>
  <c r="J25" i="1"/>
  <c r="K25" i="1" s="1"/>
  <c r="L25" i="1" s="1"/>
  <c r="M25" i="1" s="1"/>
  <c r="N25" i="1" s="1"/>
  <c r="O25" i="1" s="1"/>
  <c r="I165" i="18"/>
  <c r="I269" i="18" s="1"/>
  <c r="J165" i="18"/>
  <c r="H165" i="18"/>
  <c r="H269" i="18" s="1"/>
  <c r="O17" i="13"/>
  <c r="O18" i="13"/>
  <c r="O19" i="13"/>
  <c r="O20" i="13"/>
  <c r="O21" i="13"/>
  <c r="O22" i="13"/>
  <c r="O23" i="13"/>
  <c r="O24" i="13"/>
  <c r="O25" i="13"/>
  <c r="O26" i="13"/>
  <c r="O27" i="13"/>
  <c r="O28" i="13"/>
  <c r="O29" i="13"/>
  <c r="O30" i="13"/>
  <c r="O31" i="13"/>
  <c r="O32" i="13"/>
  <c r="O33" i="13"/>
  <c r="O34" i="13"/>
  <c r="O35" i="13"/>
  <c r="M106" i="22"/>
  <c r="Q42" i="54" l="1"/>
  <c r="R86" i="54"/>
  <c r="R180" i="54"/>
  <c r="Q179" i="54"/>
  <c r="Q274" i="54"/>
  <c r="R137" i="54"/>
  <c r="R275" i="54"/>
  <c r="R232" i="54"/>
  <c r="Q231" i="54"/>
  <c r="Q85" i="54"/>
  <c r="Q136" i="54"/>
  <c r="R42" i="54"/>
  <c r="L38" i="22"/>
  <c r="Z136" i="29"/>
  <c r="Z120" i="29"/>
  <c r="Z152" i="29"/>
  <c r="Z146" i="29"/>
  <c r="Z114" i="29"/>
  <c r="Z132" i="29"/>
  <c r="Z116" i="29"/>
  <c r="Z148" i="29"/>
  <c r="Z134" i="29"/>
  <c r="Z142" i="29"/>
  <c r="Z144" i="29"/>
  <c r="Z128" i="29"/>
  <c r="Z130" i="29"/>
  <c r="Z138" i="29"/>
  <c r="Z122" i="29"/>
  <c r="Z140" i="29"/>
  <c r="Z124" i="29"/>
  <c r="Z126" i="29"/>
  <c r="Z150" i="29"/>
  <c r="Z118" i="29"/>
  <c r="L37" i="22"/>
  <c r="Z149" i="29"/>
  <c r="Z143" i="29"/>
  <c r="Z127" i="29"/>
  <c r="Z137" i="29"/>
  <c r="Z121" i="29"/>
  <c r="Z129" i="29"/>
  <c r="Z139" i="29"/>
  <c r="Z123" i="29"/>
  <c r="Z117" i="29"/>
  <c r="Z125" i="29"/>
  <c r="Z151" i="29"/>
  <c r="Z135" i="29"/>
  <c r="Z119" i="29"/>
  <c r="Z145" i="29"/>
  <c r="Z113" i="29"/>
  <c r="Z147" i="29"/>
  <c r="Z131" i="29"/>
  <c r="Z115" i="29"/>
  <c r="Z141" i="29"/>
  <c r="Z133" i="29"/>
  <c r="M88" i="22"/>
  <c r="H76" i="47" s="1"/>
  <c r="I76" i="47" s="1"/>
  <c r="K76" i="47" s="1"/>
  <c r="M89" i="22"/>
  <c r="H77" i="47" s="1"/>
  <c r="I77" i="47" s="1"/>
  <c r="K77" i="47" s="1"/>
  <c r="M90" i="22"/>
  <c r="H78" i="47" s="1"/>
  <c r="I78" i="47" s="1"/>
  <c r="K78" i="47" s="1"/>
  <c r="M91" i="22"/>
  <c r="H79" i="47" s="1"/>
  <c r="I79" i="47" s="1"/>
  <c r="K79" i="47" s="1"/>
  <c r="M87" i="22"/>
  <c r="H75" i="47" s="1"/>
  <c r="I75" i="47" s="1"/>
  <c r="X62" i="29"/>
  <c r="W64" i="29"/>
  <c r="X64" i="29"/>
  <c r="W65" i="29"/>
  <c r="X65" i="29"/>
  <c r="Y65" i="29"/>
  <c r="Z65" i="29"/>
  <c r="W67" i="29"/>
  <c r="X67" i="29"/>
  <c r="Y67" i="29"/>
  <c r="Z67" i="29"/>
  <c r="W69" i="29"/>
  <c r="X69" i="29"/>
  <c r="Y69" i="29"/>
  <c r="Z69" i="29"/>
  <c r="V65" i="29"/>
  <c r="V64" i="29"/>
  <c r="V63" i="29"/>
  <c r="V61" i="29"/>
  <c r="V60" i="29"/>
  <c r="V59" i="29"/>
  <c r="V58" i="29"/>
  <c r="V56" i="29"/>
  <c r="V54" i="29"/>
  <c r="I66" i="29"/>
  <c r="I68" i="29"/>
  <c r="J68" i="29" s="1"/>
  <c r="K68" i="29" s="1"/>
  <c r="L68" i="29" s="1"/>
  <c r="R43" i="54" l="1"/>
  <c r="Q137" i="54"/>
  <c r="Q232" i="54"/>
  <c r="R276" i="54"/>
  <c r="Q275" i="54"/>
  <c r="Q43" i="54"/>
  <c r="Q86" i="54"/>
  <c r="R233" i="54"/>
  <c r="R138" i="54"/>
  <c r="Q180" i="54"/>
  <c r="R181" i="54"/>
  <c r="R87" i="54"/>
  <c r="I80" i="47"/>
  <c r="K75" i="47"/>
  <c r="K80" i="47" s="1"/>
  <c r="J66" i="29"/>
  <c r="P71" i="18"/>
  <c r="P45" i="35"/>
  <c r="I274" i="18"/>
  <c r="H274" i="18"/>
  <c r="I267" i="18"/>
  <c r="H267" i="18"/>
  <c r="H260" i="18" s="1"/>
  <c r="P259" i="18"/>
  <c r="O259" i="18"/>
  <c r="N259" i="18"/>
  <c r="M259" i="18"/>
  <c r="L259" i="18"/>
  <c r="K259" i="18"/>
  <c r="R88" i="54" l="1"/>
  <c r="R89" i="54" s="1"/>
  <c r="R182" i="54"/>
  <c r="R234" i="54"/>
  <c r="Q87" i="54"/>
  <c r="Q138" i="54"/>
  <c r="Q181" i="54"/>
  <c r="R139" i="54"/>
  <c r="Q44" i="54"/>
  <c r="Q276" i="54"/>
  <c r="R277" i="54"/>
  <c r="Q233" i="54"/>
  <c r="R44" i="54"/>
  <c r="R45" i="54" s="1"/>
  <c r="K66" i="29"/>
  <c r="I260" i="18"/>
  <c r="H244" i="18"/>
  <c r="I56" i="18"/>
  <c r="I256" i="18" s="1"/>
  <c r="J56" i="18"/>
  <c r="K56" i="18"/>
  <c r="L56" i="18"/>
  <c r="M56" i="18"/>
  <c r="N56" i="18"/>
  <c r="O56" i="18"/>
  <c r="P56" i="18"/>
  <c r="H56" i="18"/>
  <c r="H256" i="18" s="1"/>
  <c r="I237" i="18"/>
  <c r="J237" i="18"/>
  <c r="H237" i="18"/>
  <c r="P256" i="18" l="1"/>
  <c r="P169" i="18"/>
  <c r="N256" i="18"/>
  <c r="N169" i="18"/>
  <c r="L256" i="18"/>
  <c r="L169" i="18"/>
  <c r="J256" i="18"/>
  <c r="J169" i="18"/>
  <c r="O256" i="18"/>
  <c r="O169" i="18"/>
  <c r="M256" i="18"/>
  <c r="M169" i="18"/>
  <c r="K256" i="18"/>
  <c r="K169" i="18"/>
  <c r="R46" i="54"/>
  <c r="Q45" i="54"/>
  <c r="R90" i="54"/>
  <c r="Q234" i="54"/>
  <c r="R278" i="54"/>
  <c r="Q277" i="54"/>
  <c r="R140" i="54"/>
  <c r="R141" i="54" s="1"/>
  <c r="Q139" i="54"/>
  <c r="Q88" i="54"/>
  <c r="R183" i="54"/>
  <c r="Q182" i="54"/>
  <c r="R235" i="54"/>
  <c r="L66" i="29"/>
  <c r="H147" i="18"/>
  <c r="H176" i="18" s="1"/>
  <c r="I147" i="18"/>
  <c r="I176" i="18" s="1"/>
  <c r="J147" i="18"/>
  <c r="J176" i="18" s="1"/>
  <c r="Q89" i="54" l="1"/>
  <c r="R142" i="54"/>
  <c r="R91" i="54"/>
  <c r="Q46" i="54"/>
  <c r="R47" i="54"/>
  <c r="R279" i="54"/>
  <c r="Q235" i="54"/>
  <c r="R236" i="54"/>
  <c r="Q183" i="54"/>
  <c r="R184" i="54"/>
  <c r="R185" i="54" s="1"/>
  <c r="Q140" i="54"/>
  <c r="Q278" i="54"/>
  <c r="I16" i="18"/>
  <c r="H16" i="18"/>
  <c r="I15" i="18"/>
  <c r="I58" i="18" s="1"/>
  <c r="H15" i="18"/>
  <c r="I8" i="18"/>
  <c r="J8" i="18"/>
  <c r="H8" i="18"/>
  <c r="H58" i="18" l="1"/>
  <c r="R186" i="54"/>
  <c r="R48" i="54"/>
  <c r="Q47" i="54"/>
  <c r="R92" i="54"/>
  <c r="Q90" i="54"/>
  <c r="Q141" i="54"/>
  <c r="R143" i="54"/>
  <c r="R237" i="54"/>
  <c r="R238" i="54" s="1"/>
  <c r="Q236" i="54"/>
  <c r="Q279" i="54"/>
  <c r="Q184" i="54"/>
  <c r="R280" i="54"/>
  <c r="J40" i="18"/>
  <c r="J27" i="18"/>
  <c r="H27" i="18"/>
  <c r="I27" i="18"/>
  <c r="J107" i="18"/>
  <c r="J83" i="18"/>
  <c r="H83" i="18"/>
  <c r="H107" i="18"/>
  <c r="I83" i="18"/>
  <c r="I107" i="18"/>
  <c r="Q185" i="54" l="1"/>
  <c r="R239" i="54"/>
  <c r="Q142" i="54"/>
  <c r="R93" i="54"/>
  <c r="Q48" i="54"/>
  <c r="R49" i="54"/>
  <c r="R187" i="54"/>
  <c r="R144" i="54"/>
  <c r="Q91" i="54"/>
  <c r="R281" i="54"/>
  <c r="R282" i="54" s="1"/>
  <c r="Q280" i="54"/>
  <c r="Q237" i="54"/>
  <c r="E17" i="22"/>
  <c r="J62" i="18"/>
  <c r="K62" i="18"/>
  <c r="L62" i="18"/>
  <c r="M62" i="18"/>
  <c r="N62" i="18"/>
  <c r="O62" i="18"/>
  <c r="P62" i="18"/>
  <c r="Q238" i="54" l="1"/>
  <c r="R283" i="54"/>
  <c r="R188" i="54"/>
  <c r="Q143" i="54"/>
  <c r="R240" i="54"/>
  <c r="Q186" i="54"/>
  <c r="Q92" i="54"/>
  <c r="R145" i="54"/>
  <c r="Q49" i="54"/>
  <c r="Q281" i="54"/>
  <c r="D100" i="22"/>
  <c r="E100" i="22"/>
  <c r="D104" i="22"/>
  <c r="E104" i="22"/>
  <c r="F83" i="22" s="1"/>
  <c r="Q282" i="54" l="1"/>
  <c r="Q93" i="54"/>
  <c r="Q187" i="54"/>
  <c r="R241" i="54"/>
  <c r="R284" i="54"/>
  <c r="Q239" i="54"/>
  <c r="U50" i="54"/>
  <c r="J13" i="44" s="1"/>
  <c r="K179" i="18" s="1"/>
  <c r="Y50" i="54"/>
  <c r="J23" i="44" s="1"/>
  <c r="Q144" i="54"/>
  <c r="Y94" i="54"/>
  <c r="K23" i="44" s="1"/>
  <c r="R189" i="54"/>
  <c r="K27" i="44" l="1"/>
  <c r="L163" i="35"/>
  <c r="K163" i="35"/>
  <c r="J27" i="44"/>
  <c r="Q145" i="54"/>
  <c r="Q188" i="54"/>
  <c r="U94" i="54"/>
  <c r="K13" i="44" s="1"/>
  <c r="K17" i="44" s="1"/>
  <c r="Q283" i="54"/>
  <c r="Y146" i="54"/>
  <c r="L23" i="44" s="1"/>
  <c r="J17" i="44"/>
  <c r="Q240" i="54"/>
  <c r="R285" i="54"/>
  <c r="R242" i="54"/>
  <c r="E32" i="22"/>
  <c r="E31" i="22"/>
  <c r="E29" i="22"/>
  <c r="V70" i="29"/>
  <c r="V57" i="29"/>
  <c r="V91" i="29"/>
  <c r="V89" i="29"/>
  <c r="V87" i="29"/>
  <c r="V85" i="29"/>
  <c r="V83" i="29"/>
  <c r="V81" i="29"/>
  <c r="V79" i="29"/>
  <c r="V77" i="29"/>
  <c r="V75" i="29"/>
  <c r="V73" i="29"/>
  <c r="V71" i="29"/>
  <c r="V68" i="29"/>
  <c r="V66" i="29"/>
  <c r="V94" i="29"/>
  <c r="V96" i="29"/>
  <c r="V98" i="29"/>
  <c r="V100" i="29"/>
  <c r="V102" i="29"/>
  <c r="V104" i="29"/>
  <c r="V106" i="29"/>
  <c r="V108" i="29"/>
  <c r="V110" i="29"/>
  <c r="V55" i="29"/>
  <c r="V92" i="29"/>
  <c r="V90" i="29"/>
  <c r="V88" i="29"/>
  <c r="V86" i="29"/>
  <c r="V84" i="29"/>
  <c r="V82" i="29"/>
  <c r="V80" i="29"/>
  <c r="V78" i="29"/>
  <c r="V76" i="29"/>
  <c r="V74" i="29"/>
  <c r="V72" i="29"/>
  <c r="V69" i="29"/>
  <c r="V67" i="29"/>
  <c r="V62" i="29"/>
  <c r="V95" i="29"/>
  <c r="V97" i="29"/>
  <c r="V99" i="29"/>
  <c r="V101" i="29"/>
  <c r="V103" i="29"/>
  <c r="V105" i="29"/>
  <c r="V107" i="29"/>
  <c r="V109" i="29"/>
  <c r="V111" i="29"/>
  <c r="F15" i="22"/>
  <c r="L179" i="18" l="1"/>
  <c r="R286" i="54"/>
  <c r="Q241" i="54"/>
  <c r="M163" i="35"/>
  <c r="L27" i="44"/>
  <c r="Y190" i="54"/>
  <c r="M23" i="44" s="1"/>
  <c r="Q284" i="54"/>
  <c r="Q189" i="54"/>
  <c r="U146" i="54"/>
  <c r="L13" i="44" s="1"/>
  <c r="V16" i="53"/>
  <c r="V18" i="53"/>
  <c r="V20" i="53"/>
  <c r="V22" i="53"/>
  <c r="V24" i="53"/>
  <c r="V26" i="53"/>
  <c r="V28" i="53"/>
  <c r="V30" i="53"/>
  <c r="V32" i="53"/>
  <c r="V34" i="53"/>
  <c r="V36" i="53"/>
  <c r="V38" i="53"/>
  <c r="V40" i="53"/>
  <c r="V42" i="53"/>
  <c r="V17" i="53"/>
  <c r="V19" i="53"/>
  <c r="V21" i="53"/>
  <c r="V23" i="53"/>
  <c r="V25" i="53"/>
  <c r="V27" i="53"/>
  <c r="V29" i="53"/>
  <c r="V31" i="53"/>
  <c r="V33" i="53"/>
  <c r="V35" i="53"/>
  <c r="V37" i="53"/>
  <c r="V39" i="53"/>
  <c r="V41" i="53"/>
  <c r="V43" i="53"/>
  <c r="V44" i="53"/>
  <c r="V46" i="53"/>
  <c r="V48" i="53"/>
  <c r="V50" i="53"/>
  <c r="V52" i="53"/>
  <c r="V54" i="53"/>
  <c r="V56" i="53"/>
  <c r="V58" i="53"/>
  <c r="V60" i="53"/>
  <c r="V62" i="53"/>
  <c r="V64" i="53"/>
  <c r="V66" i="53"/>
  <c r="V68" i="53"/>
  <c r="V70" i="53"/>
  <c r="V72" i="53"/>
  <c r="V74" i="53"/>
  <c r="V76" i="53"/>
  <c r="V78" i="53"/>
  <c r="V80" i="53"/>
  <c r="V82" i="53"/>
  <c r="V84" i="53"/>
  <c r="V86" i="53"/>
  <c r="V88" i="53"/>
  <c r="V90" i="53"/>
  <c r="V92" i="53"/>
  <c r="V94" i="53"/>
  <c r="V96" i="53"/>
  <c r="V98" i="53"/>
  <c r="V100" i="53"/>
  <c r="V45" i="53"/>
  <c r="V47" i="53"/>
  <c r="V49" i="53"/>
  <c r="V51" i="53"/>
  <c r="V53" i="53"/>
  <c r="V55" i="53"/>
  <c r="V57" i="53"/>
  <c r="V59" i="53"/>
  <c r="V61" i="53"/>
  <c r="V63" i="53"/>
  <c r="V65" i="53"/>
  <c r="V67" i="53"/>
  <c r="V69" i="53"/>
  <c r="V71" i="53"/>
  <c r="V73" i="53"/>
  <c r="V75" i="53"/>
  <c r="V77" i="53"/>
  <c r="V79" i="53"/>
  <c r="V81" i="53"/>
  <c r="V83" i="53"/>
  <c r="V85" i="53"/>
  <c r="V87" i="53"/>
  <c r="V89" i="53"/>
  <c r="V91" i="53"/>
  <c r="V93" i="53"/>
  <c r="V95" i="53"/>
  <c r="V97" i="53"/>
  <c r="V99" i="53"/>
  <c r="V101" i="53"/>
  <c r="V103" i="53"/>
  <c r="V105" i="53"/>
  <c r="V107" i="53"/>
  <c r="V109" i="53"/>
  <c r="V111" i="53"/>
  <c r="V113" i="53"/>
  <c r="V115" i="53"/>
  <c r="V117" i="53"/>
  <c r="V119" i="53"/>
  <c r="V121" i="53"/>
  <c r="V123" i="53"/>
  <c r="V125" i="53"/>
  <c r="V127" i="53"/>
  <c r="V129" i="53"/>
  <c r="V131" i="53"/>
  <c r="V133" i="53"/>
  <c r="V135" i="53"/>
  <c r="V137" i="53"/>
  <c r="V139" i="53"/>
  <c r="V102" i="53"/>
  <c r="V104" i="53"/>
  <c r="V106" i="53"/>
  <c r="V108" i="53"/>
  <c r="V110" i="53"/>
  <c r="V112" i="53"/>
  <c r="V114" i="53"/>
  <c r="V116" i="53"/>
  <c r="V118" i="53"/>
  <c r="V120" i="53"/>
  <c r="V122" i="53"/>
  <c r="V124" i="53"/>
  <c r="V126" i="53"/>
  <c r="V128" i="53"/>
  <c r="V130" i="53"/>
  <c r="V132" i="53"/>
  <c r="V134" i="53"/>
  <c r="V136" i="53"/>
  <c r="V138" i="53"/>
  <c r="V15" i="53"/>
  <c r="V49" i="29"/>
  <c r="G15" i="22"/>
  <c r="I111" i="29"/>
  <c r="W111" i="29" s="1"/>
  <c r="O111" i="29"/>
  <c r="I109" i="29"/>
  <c r="W109" i="29" s="1"/>
  <c r="O109" i="29"/>
  <c r="I107" i="29"/>
  <c r="W107" i="29" s="1"/>
  <c r="O107" i="29"/>
  <c r="I105" i="29"/>
  <c r="W105" i="29" s="1"/>
  <c r="O105" i="29"/>
  <c r="I103" i="29"/>
  <c r="W103" i="29" s="1"/>
  <c r="O103" i="29"/>
  <c r="I101" i="29"/>
  <c r="W101" i="29" s="1"/>
  <c r="O101" i="29"/>
  <c r="I99" i="29"/>
  <c r="W99" i="29" s="1"/>
  <c r="O99" i="29"/>
  <c r="I97" i="29"/>
  <c r="W97" i="29" s="1"/>
  <c r="O97" i="29"/>
  <c r="I95" i="29"/>
  <c r="W95" i="29" s="1"/>
  <c r="O95" i="29"/>
  <c r="W56" i="29"/>
  <c r="O56" i="29"/>
  <c r="W59" i="29"/>
  <c r="O59" i="29"/>
  <c r="W62" i="29"/>
  <c r="O62" i="29"/>
  <c r="O64" i="29"/>
  <c r="O67" i="29"/>
  <c r="O69" i="29"/>
  <c r="I72" i="29"/>
  <c r="W72" i="29" s="1"/>
  <c r="O72" i="29"/>
  <c r="I74" i="29"/>
  <c r="W74" i="29" s="1"/>
  <c r="O74" i="29"/>
  <c r="I76" i="29"/>
  <c r="W76" i="29" s="1"/>
  <c r="O76" i="29"/>
  <c r="I78" i="29"/>
  <c r="W78" i="29" s="1"/>
  <c r="O78" i="29"/>
  <c r="I80" i="29"/>
  <c r="W80" i="29" s="1"/>
  <c r="O80" i="29"/>
  <c r="I82" i="29"/>
  <c r="W82" i="29" s="1"/>
  <c r="O82" i="29"/>
  <c r="I84" i="29"/>
  <c r="W84" i="29" s="1"/>
  <c r="O84" i="29"/>
  <c r="I86" i="29"/>
  <c r="W86" i="29" s="1"/>
  <c r="O86" i="29"/>
  <c r="I88" i="29"/>
  <c r="W88" i="29" s="1"/>
  <c r="O88" i="29"/>
  <c r="I90" i="29"/>
  <c r="W90" i="29" s="1"/>
  <c r="O90" i="29"/>
  <c r="I92" i="29"/>
  <c r="W92" i="29" s="1"/>
  <c r="O92" i="29"/>
  <c r="W55" i="29"/>
  <c r="O55" i="29"/>
  <c r="I112" i="29"/>
  <c r="W112" i="29" s="1"/>
  <c r="O112" i="29"/>
  <c r="I110" i="29"/>
  <c r="W110" i="29" s="1"/>
  <c r="O110" i="29"/>
  <c r="I108" i="29"/>
  <c r="W108" i="29" s="1"/>
  <c r="O108" i="29"/>
  <c r="I106" i="29"/>
  <c r="W106" i="29" s="1"/>
  <c r="O106" i="29"/>
  <c r="I104" i="29"/>
  <c r="W104" i="29" s="1"/>
  <c r="O104" i="29"/>
  <c r="I102" i="29"/>
  <c r="W102" i="29" s="1"/>
  <c r="O102" i="29"/>
  <c r="I100" i="29"/>
  <c r="W100" i="29" s="1"/>
  <c r="O100" i="29"/>
  <c r="I98" i="29"/>
  <c r="W98" i="29" s="1"/>
  <c r="O98" i="29"/>
  <c r="I96" i="29"/>
  <c r="W96" i="29" s="1"/>
  <c r="O96" i="29"/>
  <c r="I94" i="29"/>
  <c r="W94" i="29" s="1"/>
  <c r="O94" i="29"/>
  <c r="W58" i="29"/>
  <c r="O58" i="29"/>
  <c r="W60" i="29"/>
  <c r="O60" i="29"/>
  <c r="W61" i="29"/>
  <c r="O61" i="29"/>
  <c r="W63" i="29"/>
  <c r="O63" i="29"/>
  <c r="W66" i="29"/>
  <c r="O66" i="29"/>
  <c r="W68" i="29"/>
  <c r="O68" i="29"/>
  <c r="I71" i="29"/>
  <c r="W71" i="29" s="1"/>
  <c r="O71" i="29"/>
  <c r="I73" i="29"/>
  <c r="W73" i="29" s="1"/>
  <c r="O73" i="29"/>
  <c r="I75" i="29"/>
  <c r="W75" i="29" s="1"/>
  <c r="O75" i="29"/>
  <c r="I77" i="29"/>
  <c r="W77" i="29" s="1"/>
  <c r="O77" i="29"/>
  <c r="I79" i="29"/>
  <c r="W79" i="29" s="1"/>
  <c r="O79" i="29"/>
  <c r="I81" i="29"/>
  <c r="W81" i="29" s="1"/>
  <c r="O81" i="29"/>
  <c r="I83" i="29"/>
  <c r="W83" i="29" s="1"/>
  <c r="O83" i="29"/>
  <c r="I85" i="29"/>
  <c r="W85" i="29" s="1"/>
  <c r="O85" i="29"/>
  <c r="I87" i="29"/>
  <c r="W87" i="29" s="1"/>
  <c r="O87" i="29"/>
  <c r="I89" i="29"/>
  <c r="W89" i="29" s="1"/>
  <c r="O89" i="29"/>
  <c r="I91" i="29"/>
  <c r="W91" i="29" s="1"/>
  <c r="O91" i="29"/>
  <c r="W54" i="29"/>
  <c r="O54" i="29"/>
  <c r="H49" i="29"/>
  <c r="W57" i="29"/>
  <c r="O57" i="29"/>
  <c r="I70" i="29"/>
  <c r="O70" i="29"/>
  <c r="O65" i="29"/>
  <c r="U190" i="54" l="1"/>
  <c r="M13" i="44" s="1"/>
  <c r="M17" i="44" s="1"/>
  <c r="Q285" i="54"/>
  <c r="Q242" i="54"/>
  <c r="M179" i="18"/>
  <c r="L17" i="44"/>
  <c r="N163" i="35"/>
  <c r="M27" i="44"/>
  <c r="Y243" i="54"/>
  <c r="N23" i="44" s="1"/>
  <c r="W17" i="53"/>
  <c r="W19" i="53"/>
  <c r="W21" i="53"/>
  <c r="W23" i="53"/>
  <c r="W25" i="53"/>
  <c r="W27" i="53"/>
  <c r="W29" i="53"/>
  <c r="W31" i="53"/>
  <c r="W33" i="53"/>
  <c r="W35" i="53"/>
  <c r="W37" i="53"/>
  <c r="W39" i="53"/>
  <c r="W41" i="53"/>
  <c r="W43" i="53"/>
  <c r="W16" i="53"/>
  <c r="W18" i="53"/>
  <c r="W20" i="53"/>
  <c r="W22" i="53"/>
  <c r="W24" i="53"/>
  <c r="W26" i="53"/>
  <c r="W28" i="53"/>
  <c r="W30" i="53"/>
  <c r="W32" i="53"/>
  <c r="W34" i="53"/>
  <c r="W36" i="53"/>
  <c r="W38" i="53"/>
  <c r="W40" i="53"/>
  <c r="W42" i="53"/>
  <c r="W45" i="53"/>
  <c r="W47" i="53"/>
  <c r="W49" i="53"/>
  <c r="W51" i="53"/>
  <c r="W53" i="53"/>
  <c r="W55" i="53"/>
  <c r="W57" i="53"/>
  <c r="W59" i="53"/>
  <c r="W61" i="53"/>
  <c r="W63" i="53"/>
  <c r="W65" i="53"/>
  <c r="W67" i="53"/>
  <c r="W69" i="53"/>
  <c r="W71" i="53"/>
  <c r="W73" i="53"/>
  <c r="W75" i="53"/>
  <c r="W77" i="53"/>
  <c r="W79" i="53"/>
  <c r="W81" i="53"/>
  <c r="W83" i="53"/>
  <c r="W85" i="53"/>
  <c r="W87" i="53"/>
  <c r="W89" i="53"/>
  <c r="W91" i="53"/>
  <c r="W93" i="53"/>
  <c r="W95" i="53"/>
  <c r="W97" i="53"/>
  <c r="W99" i="53"/>
  <c r="W44" i="53"/>
  <c r="W46" i="53"/>
  <c r="W48" i="53"/>
  <c r="W50" i="53"/>
  <c r="W52" i="53"/>
  <c r="W54" i="53"/>
  <c r="W56" i="53"/>
  <c r="W58" i="53"/>
  <c r="W60" i="53"/>
  <c r="W62" i="53"/>
  <c r="W64" i="53"/>
  <c r="W66" i="53"/>
  <c r="W68" i="53"/>
  <c r="W70" i="53"/>
  <c r="W72" i="53"/>
  <c r="W74" i="53"/>
  <c r="W76" i="53"/>
  <c r="W78" i="53"/>
  <c r="W80" i="53"/>
  <c r="W82" i="53"/>
  <c r="W84" i="53"/>
  <c r="W86" i="53"/>
  <c r="W88" i="53"/>
  <c r="W90" i="53"/>
  <c r="W92" i="53"/>
  <c r="W94" i="53"/>
  <c r="W96" i="53"/>
  <c r="W98" i="53"/>
  <c r="W100" i="53"/>
  <c r="W102" i="53"/>
  <c r="W104" i="53"/>
  <c r="W106" i="53"/>
  <c r="W108" i="53"/>
  <c r="W110" i="53"/>
  <c r="W112" i="53"/>
  <c r="W114" i="53"/>
  <c r="W116" i="53"/>
  <c r="W118" i="53"/>
  <c r="W120" i="53"/>
  <c r="W122" i="53"/>
  <c r="W124" i="53"/>
  <c r="W126" i="53"/>
  <c r="W128" i="53"/>
  <c r="W130" i="53"/>
  <c r="W132" i="53"/>
  <c r="W134" i="53"/>
  <c r="W136" i="53"/>
  <c r="W138" i="53"/>
  <c r="W15" i="53"/>
  <c r="W101" i="53"/>
  <c r="W103" i="53"/>
  <c r="W105" i="53"/>
  <c r="W107" i="53"/>
  <c r="W109" i="53"/>
  <c r="W111" i="53"/>
  <c r="W113" i="53"/>
  <c r="W115" i="53"/>
  <c r="W117" i="53"/>
  <c r="W119" i="53"/>
  <c r="W121" i="53"/>
  <c r="W123" i="53"/>
  <c r="W125" i="53"/>
  <c r="W127" i="53"/>
  <c r="W129" i="53"/>
  <c r="W131" i="53"/>
  <c r="W133" i="53"/>
  <c r="W135" i="53"/>
  <c r="W137" i="53"/>
  <c r="W139" i="53"/>
  <c r="L147" i="35"/>
  <c r="O26" i="29"/>
  <c r="W70" i="29"/>
  <c r="W49" i="29" s="1"/>
  <c r="O49" i="29"/>
  <c r="H15" i="22"/>
  <c r="X54" i="29"/>
  <c r="P54" i="29"/>
  <c r="I49" i="29"/>
  <c r="J91" i="29"/>
  <c r="X91" i="29" s="1"/>
  <c r="P91" i="29"/>
  <c r="J89" i="29"/>
  <c r="X89" i="29" s="1"/>
  <c r="P89" i="29"/>
  <c r="J87" i="29"/>
  <c r="X87" i="29" s="1"/>
  <c r="P87" i="29"/>
  <c r="J85" i="29"/>
  <c r="X85" i="29" s="1"/>
  <c r="P85" i="29"/>
  <c r="J83" i="29"/>
  <c r="X83" i="29" s="1"/>
  <c r="P83" i="29"/>
  <c r="J81" i="29"/>
  <c r="X81" i="29" s="1"/>
  <c r="P81" i="29"/>
  <c r="J79" i="29"/>
  <c r="X79" i="29" s="1"/>
  <c r="P79" i="29"/>
  <c r="J77" i="29"/>
  <c r="X77" i="29" s="1"/>
  <c r="P77" i="29"/>
  <c r="J75" i="29"/>
  <c r="X75" i="29" s="1"/>
  <c r="P75" i="29"/>
  <c r="J73" i="29"/>
  <c r="X73" i="29" s="1"/>
  <c r="P73" i="29"/>
  <c r="X68" i="29"/>
  <c r="P68" i="29"/>
  <c r="X66" i="29"/>
  <c r="P66" i="29"/>
  <c r="X63" i="29"/>
  <c r="P63" i="29"/>
  <c r="X61" i="29"/>
  <c r="P61" i="29"/>
  <c r="X60" i="29"/>
  <c r="P60" i="29"/>
  <c r="X58" i="29"/>
  <c r="P58" i="29"/>
  <c r="J94" i="29"/>
  <c r="X94" i="29" s="1"/>
  <c r="P94" i="29"/>
  <c r="J96" i="29"/>
  <c r="X96" i="29" s="1"/>
  <c r="P96" i="29"/>
  <c r="J98" i="29"/>
  <c r="X98" i="29" s="1"/>
  <c r="P98" i="29"/>
  <c r="J100" i="29"/>
  <c r="X100" i="29" s="1"/>
  <c r="P100" i="29"/>
  <c r="J102" i="29"/>
  <c r="X102" i="29" s="1"/>
  <c r="P102" i="29"/>
  <c r="J104" i="29"/>
  <c r="X104" i="29" s="1"/>
  <c r="P104" i="29"/>
  <c r="J106" i="29"/>
  <c r="X106" i="29" s="1"/>
  <c r="P106" i="29"/>
  <c r="J108" i="29"/>
  <c r="X108" i="29" s="1"/>
  <c r="P108" i="29"/>
  <c r="J110" i="29"/>
  <c r="X110" i="29" s="1"/>
  <c r="P110" i="29"/>
  <c r="J112" i="29"/>
  <c r="X112" i="29" s="1"/>
  <c r="P112" i="29"/>
  <c r="X55" i="29"/>
  <c r="P55" i="29"/>
  <c r="J92" i="29"/>
  <c r="X92" i="29" s="1"/>
  <c r="P92" i="29"/>
  <c r="J90" i="29"/>
  <c r="X90" i="29" s="1"/>
  <c r="P90" i="29"/>
  <c r="J88" i="29"/>
  <c r="X88" i="29" s="1"/>
  <c r="P88" i="29"/>
  <c r="J86" i="29"/>
  <c r="X86" i="29" s="1"/>
  <c r="P86" i="29"/>
  <c r="J84" i="29"/>
  <c r="X84" i="29" s="1"/>
  <c r="P84" i="29"/>
  <c r="J82" i="29"/>
  <c r="X82" i="29" s="1"/>
  <c r="P82" i="29"/>
  <c r="J80" i="29"/>
  <c r="X80" i="29" s="1"/>
  <c r="P80" i="29"/>
  <c r="J78" i="29"/>
  <c r="X78" i="29" s="1"/>
  <c r="P78" i="29"/>
  <c r="J76" i="29"/>
  <c r="X76" i="29" s="1"/>
  <c r="P76" i="29"/>
  <c r="J74" i="29"/>
  <c r="X74" i="29" s="1"/>
  <c r="P74" i="29"/>
  <c r="P65" i="29"/>
  <c r="J70" i="29"/>
  <c r="P70" i="29"/>
  <c r="X57" i="29"/>
  <c r="P57" i="29"/>
  <c r="J71" i="29"/>
  <c r="X71" i="29" s="1"/>
  <c r="P71" i="29"/>
  <c r="J72" i="29"/>
  <c r="X72" i="29" s="1"/>
  <c r="P72" i="29"/>
  <c r="P69" i="29"/>
  <c r="P67" i="29"/>
  <c r="P64" i="29"/>
  <c r="P62" i="29"/>
  <c r="X59" i="29"/>
  <c r="P59" i="29"/>
  <c r="X56" i="29"/>
  <c r="P56" i="29"/>
  <c r="J95" i="29"/>
  <c r="X95" i="29" s="1"/>
  <c r="P95" i="29"/>
  <c r="J97" i="29"/>
  <c r="X97" i="29" s="1"/>
  <c r="P97" i="29"/>
  <c r="J99" i="29"/>
  <c r="X99" i="29" s="1"/>
  <c r="P99" i="29"/>
  <c r="J101" i="29"/>
  <c r="X101" i="29" s="1"/>
  <c r="P101" i="29"/>
  <c r="J103" i="29"/>
  <c r="X103" i="29" s="1"/>
  <c r="P103" i="29"/>
  <c r="J105" i="29"/>
  <c r="X105" i="29" s="1"/>
  <c r="P105" i="29"/>
  <c r="J107" i="29"/>
  <c r="X107" i="29" s="1"/>
  <c r="P107" i="29"/>
  <c r="J109" i="29"/>
  <c r="X109" i="29" s="1"/>
  <c r="P109" i="29"/>
  <c r="J111" i="29"/>
  <c r="X111" i="29" s="1"/>
  <c r="P111" i="29"/>
  <c r="N179" i="18" l="1"/>
  <c r="Y287" i="54"/>
  <c r="O23" i="44" s="1"/>
  <c r="O163" i="35"/>
  <c r="N27" i="44"/>
  <c r="U243" i="54"/>
  <c r="N13" i="44" s="1"/>
  <c r="Q286" i="54"/>
  <c r="X16" i="53"/>
  <c r="X18" i="53"/>
  <c r="X20" i="53"/>
  <c r="X22" i="53"/>
  <c r="X24" i="53"/>
  <c r="X26" i="53"/>
  <c r="X28" i="53"/>
  <c r="X30" i="53"/>
  <c r="X32" i="53"/>
  <c r="X34" i="53"/>
  <c r="X36" i="53"/>
  <c r="X38" i="53"/>
  <c r="X40" i="53"/>
  <c r="X42" i="53"/>
  <c r="X17" i="53"/>
  <c r="X19" i="53"/>
  <c r="X21" i="53"/>
  <c r="X23" i="53"/>
  <c r="X25" i="53"/>
  <c r="X27" i="53"/>
  <c r="X29" i="53"/>
  <c r="X31" i="53"/>
  <c r="X33" i="53"/>
  <c r="X35" i="53"/>
  <c r="X37" i="53"/>
  <c r="X39" i="53"/>
  <c r="X41" i="53"/>
  <c r="X43" i="53"/>
  <c r="X44" i="53"/>
  <c r="X46" i="53"/>
  <c r="X48" i="53"/>
  <c r="X50" i="53"/>
  <c r="X52" i="53"/>
  <c r="X54" i="53"/>
  <c r="X56" i="53"/>
  <c r="X58" i="53"/>
  <c r="X60" i="53"/>
  <c r="X62" i="53"/>
  <c r="X64" i="53"/>
  <c r="X66" i="53"/>
  <c r="X68" i="53"/>
  <c r="X70" i="53"/>
  <c r="X72" i="53"/>
  <c r="X74" i="53"/>
  <c r="X76" i="53"/>
  <c r="X78" i="53"/>
  <c r="X80" i="53"/>
  <c r="X82" i="53"/>
  <c r="X84" i="53"/>
  <c r="X86" i="53"/>
  <c r="X88" i="53"/>
  <c r="X90" i="53"/>
  <c r="X92" i="53"/>
  <c r="X94" i="53"/>
  <c r="X96" i="53"/>
  <c r="X98" i="53"/>
  <c r="X45" i="53"/>
  <c r="X47" i="53"/>
  <c r="X49" i="53"/>
  <c r="X51" i="53"/>
  <c r="X53" i="53"/>
  <c r="X55" i="53"/>
  <c r="X57" i="53"/>
  <c r="X59" i="53"/>
  <c r="X61" i="53"/>
  <c r="X63" i="53"/>
  <c r="X65" i="53"/>
  <c r="X67" i="53"/>
  <c r="X69" i="53"/>
  <c r="X71" i="53"/>
  <c r="X73" i="53"/>
  <c r="X75" i="53"/>
  <c r="X77" i="53"/>
  <c r="X79" i="53"/>
  <c r="X81" i="53"/>
  <c r="X83" i="53"/>
  <c r="X85" i="53"/>
  <c r="X87" i="53"/>
  <c r="X89" i="53"/>
  <c r="X91" i="53"/>
  <c r="X93" i="53"/>
  <c r="X95" i="53"/>
  <c r="X97" i="53"/>
  <c r="X99" i="53"/>
  <c r="X101" i="53"/>
  <c r="X103" i="53"/>
  <c r="X105" i="53"/>
  <c r="X107" i="53"/>
  <c r="X109" i="53"/>
  <c r="X111" i="53"/>
  <c r="X113" i="53"/>
  <c r="X115" i="53"/>
  <c r="X117" i="53"/>
  <c r="X119" i="53"/>
  <c r="X121" i="53"/>
  <c r="X123" i="53"/>
  <c r="X125" i="53"/>
  <c r="X127" i="53"/>
  <c r="X129" i="53"/>
  <c r="X131" i="53"/>
  <c r="X133" i="53"/>
  <c r="X135" i="53"/>
  <c r="X137" i="53"/>
  <c r="X139" i="53"/>
  <c r="X100" i="53"/>
  <c r="X102" i="53"/>
  <c r="X104" i="53"/>
  <c r="X106" i="53"/>
  <c r="X108" i="53"/>
  <c r="X110" i="53"/>
  <c r="X112" i="53"/>
  <c r="X114" i="53"/>
  <c r="X116" i="53"/>
  <c r="X118" i="53"/>
  <c r="X120" i="53"/>
  <c r="X122" i="53"/>
  <c r="X124" i="53"/>
  <c r="X126" i="53"/>
  <c r="X128" i="53"/>
  <c r="X130" i="53"/>
  <c r="X132" i="53"/>
  <c r="X134" i="53"/>
  <c r="X136" i="53"/>
  <c r="X138" i="53"/>
  <c r="X15" i="53"/>
  <c r="M147" i="35"/>
  <c r="P26" i="29"/>
  <c r="L150" i="18"/>
  <c r="O13" i="29"/>
  <c r="X70" i="29"/>
  <c r="X49" i="29" s="1"/>
  <c r="I15" i="22"/>
  <c r="P49" i="29"/>
  <c r="K111" i="29"/>
  <c r="Y111" i="29" s="1"/>
  <c r="Q111" i="29"/>
  <c r="K109" i="29"/>
  <c r="Y109" i="29" s="1"/>
  <c r="Q109" i="29"/>
  <c r="K107" i="29"/>
  <c r="Y107" i="29" s="1"/>
  <c r="Q107" i="29"/>
  <c r="K105" i="29"/>
  <c r="Y105" i="29" s="1"/>
  <c r="Q105" i="29"/>
  <c r="K103" i="29"/>
  <c r="Y103" i="29" s="1"/>
  <c r="Q103" i="29"/>
  <c r="K101" i="29"/>
  <c r="Y101" i="29" s="1"/>
  <c r="Q101" i="29"/>
  <c r="K99" i="29"/>
  <c r="Y99" i="29" s="1"/>
  <c r="Q99" i="29"/>
  <c r="K97" i="29"/>
  <c r="Y97" i="29" s="1"/>
  <c r="Q97" i="29"/>
  <c r="K95" i="29"/>
  <c r="Y95" i="29" s="1"/>
  <c r="Q95" i="29"/>
  <c r="Y56" i="29"/>
  <c r="Q56" i="29"/>
  <c r="Y59" i="29"/>
  <c r="Q59" i="29"/>
  <c r="Y62" i="29"/>
  <c r="Q62" i="29"/>
  <c r="Y64" i="29"/>
  <c r="Q64" i="29"/>
  <c r="Q67" i="29"/>
  <c r="Q69" i="29"/>
  <c r="K72" i="29"/>
  <c r="Y72" i="29" s="1"/>
  <c r="Q72" i="29"/>
  <c r="K71" i="29"/>
  <c r="Y71" i="29" s="1"/>
  <c r="Q71" i="29"/>
  <c r="Y57" i="29"/>
  <c r="Q57" i="29"/>
  <c r="K70" i="29"/>
  <c r="Q70" i="29"/>
  <c r="Q65" i="29"/>
  <c r="K74" i="29"/>
  <c r="Y74" i="29" s="1"/>
  <c r="Q74" i="29"/>
  <c r="K76" i="29"/>
  <c r="Y76" i="29" s="1"/>
  <c r="Q76" i="29"/>
  <c r="K78" i="29"/>
  <c r="Y78" i="29" s="1"/>
  <c r="Q78" i="29"/>
  <c r="K80" i="29"/>
  <c r="Y80" i="29" s="1"/>
  <c r="Q80" i="29"/>
  <c r="K82" i="29"/>
  <c r="Y82" i="29" s="1"/>
  <c r="Q82" i="29"/>
  <c r="K84" i="29"/>
  <c r="Y84" i="29" s="1"/>
  <c r="Q84" i="29"/>
  <c r="K86" i="29"/>
  <c r="Y86" i="29" s="1"/>
  <c r="Q86" i="29"/>
  <c r="K88" i="29"/>
  <c r="Y88" i="29" s="1"/>
  <c r="Q88" i="29"/>
  <c r="K90" i="29"/>
  <c r="Y90" i="29" s="1"/>
  <c r="Q90" i="29"/>
  <c r="K92" i="29"/>
  <c r="Y92" i="29" s="1"/>
  <c r="Q92" i="29"/>
  <c r="Y55" i="29"/>
  <c r="Q55" i="29"/>
  <c r="K112" i="29"/>
  <c r="Y112" i="29" s="1"/>
  <c r="Q112" i="29"/>
  <c r="K110" i="29"/>
  <c r="Y110" i="29" s="1"/>
  <c r="Q110" i="29"/>
  <c r="K108" i="29"/>
  <c r="Y108" i="29" s="1"/>
  <c r="Q108" i="29"/>
  <c r="K106" i="29"/>
  <c r="Y106" i="29" s="1"/>
  <c r="Q106" i="29"/>
  <c r="K104" i="29"/>
  <c r="Y104" i="29" s="1"/>
  <c r="Q104" i="29"/>
  <c r="K102" i="29"/>
  <c r="Y102" i="29" s="1"/>
  <c r="Q102" i="29"/>
  <c r="K100" i="29"/>
  <c r="Y100" i="29" s="1"/>
  <c r="Q100" i="29"/>
  <c r="K98" i="29"/>
  <c r="Y98" i="29" s="1"/>
  <c r="Q98" i="29"/>
  <c r="K96" i="29"/>
  <c r="Y96" i="29" s="1"/>
  <c r="Q96" i="29"/>
  <c r="K94" i="29"/>
  <c r="Y94" i="29" s="1"/>
  <c r="Q94" i="29"/>
  <c r="Y58" i="29"/>
  <c r="Q58" i="29"/>
  <c r="Y60" i="29"/>
  <c r="Q60" i="29"/>
  <c r="Y61" i="29"/>
  <c r="Q61" i="29"/>
  <c r="Y63" i="29"/>
  <c r="Q63" i="29"/>
  <c r="Y66" i="29"/>
  <c r="Q66" i="29"/>
  <c r="Y68" i="29"/>
  <c r="Q68" i="29"/>
  <c r="K73" i="29"/>
  <c r="Y73" i="29" s="1"/>
  <c r="Q73" i="29"/>
  <c r="K75" i="29"/>
  <c r="Y75" i="29" s="1"/>
  <c r="Q75" i="29"/>
  <c r="K77" i="29"/>
  <c r="Y77" i="29" s="1"/>
  <c r="Q77" i="29"/>
  <c r="K79" i="29"/>
  <c r="Y79" i="29" s="1"/>
  <c r="Q79" i="29"/>
  <c r="K81" i="29"/>
  <c r="Y81" i="29" s="1"/>
  <c r="Q81" i="29"/>
  <c r="K83" i="29"/>
  <c r="Y83" i="29" s="1"/>
  <c r="Q83" i="29"/>
  <c r="K85" i="29"/>
  <c r="Y85" i="29" s="1"/>
  <c r="Q85" i="29"/>
  <c r="K87" i="29"/>
  <c r="Y87" i="29" s="1"/>
  <c r="Q87" i="29"/>
  <c r="K89" i="29"/>
  <c r="Y89" i="29" s="1"/>
  <c r="Q89" i="29"/>
  <c r="K91" i="29"/>
  <c r="Y91" i="29" s="1"/>
  <c r="Q91" i="29"/>
  <c r="Y54" i="29"/>
  <c r="Q54" i="29"/>
  <c r="J49" i="29"/>
  <c r="U195" i="22"/>
  <c r="U194" i="22"/>
  <c r="U193" i="22"/>
  <c r="U192" i="22"/>
  <c r="U191" i="22"/>
  <c r="U190" i="22"/>
  <c r="U189" i="22"/>
  <c r="U188" i="22"/>
  <c r="U187" i="22"/>
  <c r="U186" i="22"/>
  <c r="U185" i="22"/>
  <c r="U184" i="22"/>
  <c r="U183" i="22"/>
  <c r="U180" i="22"/>
  <c r="U181" i="22"/>
  <c r="U182" i="22"/>
  <c r="U179" i="22"/>
  <c r="U203" i="22"/>
  <c r="U202" i="22"/>
  <c r="U201" i="22"/>
  <c r="U200" i="22"/>
  <c r="U199" i="22"/>
  <c r="U198" i="22"/>
  <c r="U197" i="22"/>
  <c r="U196" i="22"/>
  <c r="D171" i="22"/>
  <c r="S203" i="22"/>
  <c r="B203" i="22" s="1"/>
  <c r="S202" i="22"/>
  <c r="B202" i="22" s="1"/>
  <c r="S201" i="22"/>
  <c r="B201" i="22" s="1"/>
  <c r="D200" i="22"/>
  <c r="S200" i="22" s="1"/>
  <c r="B200" i="22" s="1"/>
  <c r="S199" i="22"/>
  <c r="B199" i="22" s="1"/>
  <c r="S198" i="22"/>
  <c r="B198" i="22" s="1"/>
  <c r="S197" i="22"/>
  <c r="B197" i="22" s="1"/>
  <c r="S196" i="22"/>
  <c r="B196" i="22" s="1"/>
  <c r="S195" i="22"/>
  <c r="B195" i="22" s="1"/>
  <c r="S194" i="22"/>
  <c r="B194" i="22" s="1"/>
  <c r="S193" i="22"/>
  <c r="B193" i="22" s="1"/>
  <c r="S192" i="22"/>
  <c r="B192" i="22" s="1"/>
  <c r="S191" i="22"/>
  <c r="B191" i="22" s="1"/>
  <c r="S190" i="22"/>
  <c r="B190" i="22" s="1"/>
  <c r="S189" i="22"/>
  <c r="B189" i="22" s="1"/>
  <c r="S188" i="22"/>
  <c r="B188" i="22" s="1"/>
  <c r="S187" i="22"/>
  <c r="B187" i="22" s="1"/>
  <c r="S186" i="22"/>
  <c r="B186" i="22" s="1"/>
  <c r="S185" i="22"/>
  <c r="B185" i="22" s="1"/>
  <c r="S184" i="22"/>
  <c r="B184" i="22" s="1"/>
  <c r="S183" i="22"/>
  <c r="B183" i="22" s="1"/>
  <c r="S182" i="22"/>
  <c r="B182" i="22" s="1"/>
  <c r="S181" i="22"/>
  <c r="B181" i="22" s="1"/>
  <c r="S180" i="22"/>
  <c r="B180" i="22" s="1"/>
  <c r="S179" i="22"/>
  <c r="B179" i="22" s="1"/>
  <c r="O179" i="18" l="1"/>
  <c r="N17" i="44"/>
  <c r="O27" i="44"/>
  <c r="P163" i="35"/>
  <c r="U287" i="54"/>
  <c r="O13" i="44" s="1"/>
  <c r="O17" i="44" s="1"/>
  <c r="X141" i="53"/>
  <c r="X12" i="53" s="1"/>
  <c r="Y17" i="53"/>
  <c r="Y19" i="53"/>
  <c r="Y21" i="53"/>
  <c r="Y23" i="53"/>
  <c r="Y25" i="53"/>
  <c r="Y27" i="53"/>
  <c r="Y29" i="53"/>
  <c r="Y31" i="53"/>
  <c r="Y33" i="53"/>
  <c r="Y35" i="53"/>
  <c r="Y37" i="53"/>
  <c r="Y39" i="53"/>
  <c r="Y41" i="53"/>
  <c r="Y43" i="53"/>
  <c r="Y16" i="53"/>
  <c r="Y18" i="53"/>
  <c r="Y20" i="53"/>
  <c r="Y22" i="53"/>
  <c r="Y24" i="53"/>
  <c r="Y26" i="53"/>
  <c r="Y28" i="53"/>
  <c r="Y30" i="53"/>
  <c r="Y32" i="53"/>
  <c r="Y34" i="53"/>
  <c r="Y36" i="53"/>
  <c r="Y38" i="53"/>
  <c r="Y40" i="53"/>
  <c r="Y42" i="53"/>
  <c r="Y45" i="53"/>
  <c r="Y47" i="53"/>
  <c r="Y49" i="53"/>
  <c r="Y51" i="53"/>
  <c r="Y53" i="53"/>
  <c r="Y55" i="53"/>
  <c r="Y57" i="53"/>
  <c r="Y59" i="53"/>
  <c r="Y61" i="53"/>
  <c r="Y63" i="53"/>
  <c r="Y65" i="53"/>
  <c r="Y67" i="53"/>
  <c r="Y69" i="53"/>
  <c r="Y71" i="53"/>
  <c r="Y73" i="53"/>
  <c r="Y75" i="53"/>
  <c r="Y77" i="53"/>
  <c r="Y79" i="53"/>
  <c r="Y81" i="53"/>
  <c r="Y83" i="53"/>
  <c r="Y85" i="53"/>
  <c r="Y87" i="53"/>
  <c r="Y89" i="53"/>
  <c r="Y91" i="53"/>
  <c r="Y93" i="53"/>
  <c r="Y95" i="53"/>
  <c r="Y97" i="53"/>
  <c r="Y99" i="53"/>
  <c r="Y44" i="53"/>
  <c r="Y46" i="53"/>
  <c r="Y48" i="53"/>
  <c r="Y50" i="53"/>
  <c r="Y52" i="53"/>
  <c r="Y54" i="53"/>
  <c r="Y56" i="53"/>
  <c r="Y58" i="53"/>
  <c r="Y60" i="53"/>
  <c r="Y62" i="53"/>
  <c r="Y64" i="53"/>
  <c r="Y66" i="53"/>
  <c r="Y68" i="53"/>
  <c r="Y70" i="53"/>
  <c r="Y72" i="53"/>
  <c r="Y74" i="53"/>
  <c r="Y76" i="53"/>
  <c r="Y78" i="53"/>
  <c r="Y80" i="53"/>
  <c r="Y82" i="53"/>
  <c r="Y84" i="53"/>
  <c r="Y86" i="53"/>
  <c r="Y88" i="53"/>
  <c r="Y90" i="53"/>
  <c r="Y92" i="53"/>
  <c r="Y94" i="53"/>
  <c r="Y96" i="53"/>
  <c r="Y98" i="53"/>
  <c r="Y100" i="53"/>
  <c r="Y102" i="53"/>
  <c r="Y104" i="53"/>
  <c r="Y106" i="53"/>
  <c r="Y108" i="53"/>
  <c r="Y110" i="53"/>
  <c r="Y112" i="53"/>
  <c r="Y114" i="53"/>
  <c r="Y116" i="53"/>
  <c r="Y118" i="53"/>
  <c r="Y120" i="53"/>
  <c r="Y122" i="53"/>
  <c r="Y124" i="53"/>
  <c r="Y126" i="53"/>
  <c r="Y128" i="53"/>
  <c r="Y130" i="53"/>
  <c r="Y132" i="53"/>
  <c r="Y134" i="53"/>
  <c r="Y136" i="53"/>
  <c r="Y138" i="53"/>
  <c r="Y101" i="53"/>
  <c r="Y103" i="53"/>
  <c r="Y105" i="53"/>
  <c r="Y107" i="53"/>
  <c r="Y109" i="53"/>
  <c r="Y111" i="53"/>
  <c r="Y113" i="53"/>
  <c r="Y115" i="53"/>
  <c r="Y117" i="53"/>
  <c r="Y119" i="53"/>
  <c r="Y121" i="53"/>
  <c r="Y123" i="53"/>
  <c r="Y125" i="53"/>
  <c r="Y127" i="53"/>
  <c r="Y129" i="53"/>
  <c r="Y131" i="53"/>
  <c r="Y133" i="53"/>
  <c r="Y135" i="53"/>
  <c r="Y137" i="53"/>
  <c r="Y139" i="53"/>
  <c r="Y15" i="53"/>
  <c r="N147" i="35"/>
  <c r="Q26" i="29"/>
  <c r="M150" i="18"/>
  <c r="P13" i="29"/>
  <c r="Q49" i="29"/>
  <c r="Y70" i="29"/>
  <c r="Y49" i="29" s="1"/>
  <c r="R26" i="29" s="1"/>
  <c r="J15" i="22"/>
  <c r="Z54" i="29"/>
  <c r="R54" i="29"/>
  <c r="K49" i="29"/>
  <c r="L91" i="29"/>
  <c r="Z91" i="29" s="1"/>
  <c r="R91" i="29"/>
  <c r="L89" i="29"/>
  <c r="Z89" i="29" s="1"/>
  <c r="R89" i="29"/>
  <c r="L87" i="29"/>
  <c r="Z87" i="29" s="1"/>
  <c r="R87" i="29"/>
  <c r="L85" i="29"/>
  <c r="Z85" i="29" s="1"/>
  <c r="R85" i="29"/>
  <c r="L83" i="29"/>
  <c r="Z83" i="29" s="1"/>
  <c r="R83" i="29"/>
  <c r="L81" i="29"/>
  <c r="Z81" i="29" s="1"/>
  <c r="R81" i="29"/>
  <c r="L79" i="29"/>
  <c r="Z79" i="29" s="1"/>
  <c r="R79" i="29"/>
  <c r="L77" i="29"/>
  <c r="Z77" i="29" s="1"/>
  <c r="R77" i="29"/>
  <c r="L75" i="29"/>
  <c r="Z75" i="29" s="1"/>
  <c r="R75" i="29"/>
  <c r="L73" i="29"/>
  <c r="Z73" i="29" s="1"/>
  <c r="R73" i="29"/>
  <c r="Z68" i="29"/>
  <c r="R68" i="29"/>
  <c r="Z66" i="29"/>
  <c r="R66" i="29"/>
  <c r="Z63" i="29"/>
  <c r="R63" i="29"/>
  <c r="Z61" i="29"/>
  <c r="R61" i="29"/>
  <c r="Z60" i="29"/>
  <c r="R60" i="29"/>
  <c r="Z58" i="29"/>
  <c r="R58" i="29"/>
  <c r="L94" i="29"/>
  <c r="Z94" i="29" s="1"/>
  <c r="R94" i="29"/>
  <c r="L96" i="29"/>
  <c r="Z96" i="29" s="1"/>
  <c r="R96" i="29"/>
  <c r="L98" i="29"/>
  <c r="Z98" i="29" s="1"/>
  <c r="R98" i="29"/>
  <c r="L100" i="29"/>
  <c r="Z100" i="29" s="1"/>
  <c r="R100" i="29"/>
  <c r="L102" i="29"/>
  <c r="Z102" i="29" s="1"/>
  <c r="R102" i="29"/>
  <c r="L104" i="29"/>
  <c r="Z104" i="29" s="1"/>
  <c r="R104" i="29"/>
  <c r="L106" i="29"/>
  <c r="Z106" i="29" s="1"/>
  <c r="R106" i="29"/>
  <c r="L108" i="29"/>
  <c r="Z108" i="29" s="1"/>
  <c r="R108" i="29"/>
  <c r="L110" i="29"/>
  <c r="Z110" i="29" s="1"/>
  <c r="R110" i="29"/>
  <c r="L112" i="29"/>
  <c r="Z112" i="29" s="1"/>
  <c r="R112" i="29"/>
  <c r="Z55" i="29"/>
  <c r="R55" i="29"/>
  <c r="L92" i="29"/>
  <c r="Z92" i="29" s="1"/>
  <c r="R92" i="29"/>
  <c r="L90" i="29"/>
  <c r="Z90" i="29" s="1"/>
  <c r="R90" i="29"/>
  <c r="L88" i="29"/>
  <c r="Z88" i="29" s="1"/>
  <c r="R88" i="29"/>
  <c r="L86" i="29"/>
  <c r="Z86" i="29" s="1"/>
  <c r="R86" i="29"/>
  <c r="L84" i="29"/>
  <c r="Z84" i="29" s="1"/>
  <c r="R84" i="29"/>
  <c r="L82" i="29"/>
  <c r="Z82" i="29" s="1"/>
  <c r="R82" i="29"/>
  <c r="L80" i="29"/>
  <c r="Z80" i="29" s="1"/>
  <c r="R80" i="29"/>
  <c r="L78" i="29"/>
  <c r="Z78" i="29" s="1"/>
  <c r="R78" i="29"/>
  <c r="L76" i="29"/>
  <c r="Z76" i="29" s="1"/>
  <c r="R76" i="29"/>
  <c r="L74" i="29"/>
  <c r="Z74" i="29" s="1"/>
  <c r="R74" i="29"/>
  <c r="R65" i="29"/>
  <c r="L70" i="29"/>
  <c r="R70" i="29"/>
  <c r="Z57" i="29"/>
  <c r="R57" i="29"/>
  <c r="L71" i="29"/>
  <c r="Z71" i="29" s="1"/>
  <c r="R71" i="29"/>
  <c r="L72" i="29"/>
  <c r="Z72" i="29" s="1"/>
  <c r="R72" i="29"/>
  <c r="R69" i="29"/>
  <c r="R67" i="29"/>
  <c r="Z64" i="29"/>
  <c r="R64" i="29"/>
  <c r="Z62" i="29"/>
  <c r="R62" i="29"/>
  <c r="Z59" i="29"/>
  <c r="R59" i="29"/>
  <c r="Z56" i="29"/>
  <c r="R56" i="29"/>
  <c r="L95" i="29"/>
  <c r="Z95" i="29" s="1"/>
  <c r="R95" i="29"/>
  <c r="L97" i="29"/>
  <c r="Z97" i="29" s="1"/>
  <c r="R97" i="29"/>
  <c r="L99" i="29"/>
  <c r="Z99" i="29" s="1"/>
  <c r="R99" i="29"/>
  <c r="L101" i="29"/>
  <c r="Z101" i="29" s="1"/>
  <c r="R101" i="29"/>
  <c r="L103" i="29"/>
  <c r="Z103" i="29" s="1"/>
  <c r="R103" i="29"/>
  <c r="L105" i="29"/>
  <c r="Z105" i="29" s="1"/>
  <c r="R105" i="29"/>
  <c r="L107" i="29"/>
  <c r="Z107" i="29" s="1"/>
  <c r="R107" i="29"/>
  <c r="L109" i="29"/>
  <c r="Z109" i="29" s="1"/>
  <c r="R109" i="29"/>
  <c r="L111" i="29"/>
  <c r="Z111" i="29" s="1"/>
  <c r="R111" i="29"/>
  <c r="E111" i="22"/>
  <c r="I71" i="22"/>
  <c r="I72" i="22"/>
  <c r="I70" i="22"/>
  <c r="P179" i="18" l="1"/>
  <c r="Y141" i="53"/>
  <c r="Y12" i="53" s="1"/>
  <c r="Z16" i="53"/>
  <c r="Z18" i="53"/>
  <c r="Z20" i="53"/>
  <c r="Z22" i="53"/>
  <c r="Z24" i="53"/>
  <c r="Z26" i="53"/>
  <c r="Z28" i="53"/>
  <c r="Z30" i="53"/>
  <c r="Z32" i="53"/>
  <c r="Z34" i="53"/>
  <c r="Z36" i="53"/>
  <c r="Z38" i="53"/>
  <c r="Z40" i="53"/>
  <c r="Z42" i="53"/>
  <c r="Z17" i="53"/>
  <c r="Z19" i="53"/>
  <c r="Z21" i="53"/>
  <c r="Z23" i="53"/>
  <c r="Z25" i="53"/>
  <c r="Z27" i="53"/>
  <c r="Z29" i="53"/>
  <c r="Z31" i="53"/>
  <c r="Z33" i="53"/>
  <c r="Z35" i="53"/>
  <c r="Z37" i="53"/>
  <c r="Z39" i="53"/>
  <c r="Z41" i="53"/>
  <c r="Z44" i="53"/>
  <c r="Z46" i="53"/>
  <c r="Z48" i="53"/>
  <c r="Z50" i="53"/>
  <c r="Z52" i="53"/>
  <c r="Z54" i="53"/>
  <c r="Z56" i="53"/>
  <c r="Z58" i="53"/>
  <c r="Z60" i="53"/>
  <c r="Z62" i="53"/>
  <c r="Z64" i="53"/>
  <c r="Z66" i="53"/>
  <c r="Z68" i="53"/>
  <c r="Z70" i="53"/>
  <c r="Z72" i="53"/>
  <c r="Z74" i="53"/>
  <c r="Z76" i="53"/>
  <c r="Z78" i="53"/>
  <c r="Z80" i="53"/>
  <c r="Z82" i="53"/>
  <c r="Z84" i="53"/>
  <c r="Z86" i="53"/>
  <c r="Z88" i="53"/>
  <c r="Z90" i="53"/>
  <c r="Z92" i="53"/>
  <c r="Z94" i="53"/>
  <c r="Z96" i="53"/>
  <c r="Z98" i="53"/>
  <c r="Z43" i="53"/>
  <c r="Z45" i="53"/>
  <c r="Z47" i="53"/>
  <c r="Z49" i="53"/>
  <c r="Z51" i="53"/>
  <c r="Z53" i="53"/>
  <c r="Z55" i="53"/>
  <c r="Z57" i="53"/>
  <c r="Z59" i="53"/>
  <c r="Z61" i="53"/>
  <c r="Z63" i="53"/>
  <c r="Z65" i="53"/>
  <c r="Z67" i="53"/>
  <c r="Z69" i="53"/>
  <c r="Z71" i="53"/>
  <c r="Z73" i="53"/>
  <c r="Z75" i="53"/>
  <c r="Z77" i="53"/>
  <c r="Z79" i="53"/>
  <c r="Z81" i="53"/>
  <c r="Z83" i="53"/>
  <c r="Z85" i="53"/>
  <c r="Z87" i="53"/>
  <c r="Z89" i="53"/>
  <c r="Z91" i="53"/>
  <c r="Z93" i="53"/>
  <c r="Z95" i="53"/>
  <c r="Z97" i="53"/>
  <c r="Z99" i="53"/>
  <c r="Z101" i="53"/>
  <c r="Z103" i="53"/>
  <c r="Z105" i="53"/>
  <c r="Z107" i="53"/>
  <c r="Z109" i="53"/>
  <c r="Z111" i="53"/>
  <c r="Z113" i="53"/>
  <c r="Z115" i="53"/>
  <c r="Z117" i="53"/>
  <c r="Z119" i="53"/>
  <c r="Z121" i="53"/>
  <c r="Z123" i="53"/>
  <c r="Z125" i="53"/>
  <c r="Z127" i="53"/>
  <c r="Z129" i="53"/>
  <c r="Z131" i="53"/>
  <c r="Z133" i="53"/>
  <c r="Z135" i="53"/>
  <c r="Z137" i="53"/>
  <c r="Z139" i="53"/>
  <c r="Z100" i="53"/>
  <c r="Z102" i="53"/>
  <c r="Z104" i="53"/>
  <c r="Z106" i="53"/>
  <c r="Z108" i="53"/>
  <c r="Z110" i="53"/>
  <c r="Z112" i="53"/>
  <c r="Z114" i="53"/>
  <c r="Z116" i="53"/>
  <c r="Z118" i="53"/>
  <c r="Z120" i="53"/>
  <c r="Z122" i="53"/>
  <c r="Z124" i="53"/>
  <c r="Z126" i="53"/>
  <c r="Z128" i="53"/>
  <c r="Z130" i="53"/>
  <c r="Z132" i="53"/>
  <c r="Z134" i="53"/>
  <c r="Z136" i="53"/>
  <c r="Z138" i="53"/>
  <c r="Z15" i="53"/>
  <c r="N150" i="18"/>
  <c r="Q13" i="29"/>
  <c r="Z70" i="29"/>
  <c r="Z49" i="29" s="1"/>
  <c r="O147" i="35"/>
  <c r="K15" i="22"/>
  <c r="R49" i="29"/>
  <c r="M111" i="29"/>
  <c r="S111" i="29"/>
  <c r="M109" i="29"/>
  <c r="S109" i="29"/>
  <c r="M107" i="29"/>
  <c r="S107" i="29"/>
  <c r="M105" i="29"/>
  <c r="S105" i="29"/>
  <c r="M103" i="29"/>
  <c r="S103" i="29"/>
  <c r="M101" i="29"/>
  <c r="S101" i="29"/>
  <c r="M99" i="29"/>
  <c r="S99" i="29"/>
  <c r="M97" i="29"/>
  <c r="S97" i="29"/>
  <c r="M95" i="29"/>
  <c r="S95" i="29"/>
  <c r="M56" i="29"/>
  <c r="S56" i="29"/>
  <c r="M59" i="29"/>
  <c r="S59" i="29"/>
  <c r="M62" i="29"/>
  <c r="S62" i="29"/>
  <c r="M64" i="29"/>
  <c r="S64" i="29"/>
  <c r="M67" i="29"/>
  <c r="S67" i="29"/>
  <c r="M69" i="29"/>
  <c r="S69" i="29"/>
  <c r="M72" i="29"/>
  <c r="S72" i="29"/>
  <c r="M71" i="29"/>
  <c r="S71" i="29"/>
  <c r="M57" i="29"/>
  <c r="S57" i="29"/>
  <c r="M70" i="29"/>
  <c r="S70" i="29"/>
  <c r="M65" i="29"/>
  <c r="S65" i="29"/>
  <c r="M74" i="29"/>
  <c r="S74" i="29"/>
  <c r="M76" i="29"/>
  <c r="S76" i="29"/>
  <c r="M78" i="29"/>
  <c r="S78" i="29"/>
  <c r="M80" i="29"/>
  <c r="S80" i="29"/>
  <c r="M82" i="29"/>
  <c r="S82" i="29"/>
  <c r="M84" i="29"/>
  <c r="S84" i="29"/>
  <c r="M86" i="29"/>
  <c r="S86" i="29"/>
  <c r="M88" i="29"/>
  <c r="S88" i="29"/>
  <c r="M90" i="29"/>
  <c r="S90" i="29"/>
  <c r="M92" i="29"/>
  <c r="S92" i="29"/>
  <c r="M55" i="29"/>
  <c r="S55" i="29"/>
  <c r="M112" i="29"/>
  <c r="S112" i="29"/>
  <c r="M110" i="29"/>
  <c r="S110" i="29"/>
  <c r="M108" i="29"/>
  <c r="S108" i="29"/>
  <c r="M106" i="29"/>
  <c r="S106" i="29"/>
  <c r="M104" i="29"/>
  <c r="S104" i="29"/>
  <c r="M102" i="29"/>
  <c r="S102" i="29"/>
  <c r="M100" i="29"/>
  <c r="S100" i="29"/>
  <c r="M98" i="29"/>
  <c r="S98" i="29"/>
  <c r="M96" i="29"/>
  <c r="S96" i="29"/>
  <c r="M94" i="29"/>
  <c r="S94" i="29"/>
  <c r="M58" i="29"/>
  <c r="S58" i="29"/>
  <c r="M60" i="29"/>
  <c r="S60" i="29"/>
  <c r="M61" i="29"/>
  <c r="S61" i="29"/>
  <c r="M63" i="29"/>
  <c r="S63" i="29"/>
  <c r="M66" i="29"/>
  <c r="S66" i="29"/>
  <c r="M68" i="29"/>
  <c r="S68" i="29"/>
  <c r="M73" i="29"/>
  <c r="S73" i="29"/>
  <c r="M75" i="29"/>
  <c r="S75" i="29"/>
  <c r="M77" i="29"/>
  <c r="S77" i="29"/>
  <c r="M79" i="29"/>
  <c r="S79" i="29"/>
  <c r="M81" i="29"/>
  <c r="S81" i="29"/>
  <c r="M83" i="29"/>
  <c r="S83" i="29"/>
  <c r="M85" i="29"/>
  <c r="S85" i="29"/>
  <c r="M87" i="29"/>
  <c r="S87" i="29"/>
  <c r="M89" i="29"/>
  <c r="S89" i="29"/>
  <c r="M91" i="29"/>
  <c r="S91" i="29"/>
  <c r="M54" i="29"/>
  <c r="S54" i="29"/>
  <c r="L49" i="29"/>
  <c r="S49" i="29" l="1"/>
  <c r="Z141" i="53"/>
  <c r="Z12" i="53" s="1"/>
  <c r="AA17" i="53"/>
  <c r="AA19" i="53"/>
  <c r="AA21" i="53"/>
  <c r="AA23" i="53"/>
  <c r="AA25" i="53"/>
  <c r="AA27" i="53"/>
  <c r="AA29" i="53"/>
  <c r="AA31" i="53"/>
  <c r="AA33" i="53"/>
  <c r="AA35" i="53"/>
  <c r="AA37" i="53"/>
  <c r="AA39" i="53"/>
  <c r="AA41" i="53"/>
  <c r="AA16" i="53"/>
  <c r="AA18" i="53"/>
  <c r="AA20" i="53"/>
  <c r="AA22" i="53"/>
  <c r="AA24" i="53"/>
  <c r="AA26" i="53"/>
  <c r="AA28" i="53"/>
  <c r="AA30" i="53"/>
  <c r="AA32" i="53"/>
  <c r="AA34" i="53"/>
  <c r="AA36" i="53"/>
  <c r="AA38" i="53"/>
  <c r="AA40" i="53"/>
  <c r="AA42" i="53"/>
  <c r="AA43" i="53"/>
  <c r="AA45" i="53"/>
  <c r="AA47" i="53"/>
  <c r="AA49" i="53"/>
  <c r="AA51" i="53"/>
  <c r="AA53" i="53"/>
  <c r="AA55" i="53"/>
  <c r="AA57" i="53"/>
  <c r="AA59" i="53"/>
  <c r="AA61" i="53"/>
  <c r="AA63" i="53"/>
  <c r="AA65" i="53"/>
  <c r="AA67" i="53"/>
  <c r="AA69" i="53"/>
  <c r="AA71" i="53"/>
  <c r="AA73" i="53"/>
  <c r="AA75" i="53"/>
  <c r="AA77" i="53"/>
  <c r="AA79" i="53"/>
  <c r="AA81" i="53"/>
  <c r="AA83" i="53"/>
  <c r="AA85" i="53"/>
  <c r="AA87" i="53"/>
  <c r="AA89" i="53"/>
  <c r="AA91" i="53"/>
  <c r="AA93" i="53"/>
  <c r="AA95" i="53"/>
  <c r="AA97" i="53"/>
  <c r="AA99" i="53"/>
  <c r="AA44" i="53"/>
  <c r="AA46" i="53"/>
  <c r="AA48" i="53"/>
  <c r="AA50" i="53"/>
  <c r="AA52" i="53"/>
  <c r="AA54" i="53"/>
  <c r="AA56" i="53"/>
  <c r="AA58" i="53"/>
  <c r="AA60" i="53"/>
  <c r="AA62" i="53"/>
  <c r="AA64" i="53"/>
  <c r="AA66" i="53"/>
  <c r="AA68" i="53"/>
  <c r="AA70" i="53"/>
  <c r="AA72" i="53"/>
  <c r="AA74" i="53"/>
  <c r="AA76" i="53"/>
  <c r="AA78" i="53"/>
  <c r="AA80" i="53"/>
  <c r="AA82" i="53"/>
  <c r="AA84" i="53"/>
  <c r="AA86" i="53"/>
  <c r="AA88" i="53"/>
  <c r="AA90" i="53"/>
  <c r="AA92" i="53"/>
  <c r="AA94" i="53"/>
  <c r="AA96" i="53"/>
  <c r="AA98" i="53"/>
  <c r="AA100" i="53"/>
  <c r="AA102" i="53"/>
  <c r="AA104" i="53"/>
  <c r="AA106" i="53"/>
  <c r="AA108" i="53"/>
  <c r="AA110" i="53"/>
  <c r="AA112" i="53"/>
  <c r="AA114" i="53"/>
  <c r="AA116" i="53"/>
  <c r="AA118" i="53"/>
  <c r="AA120" i="53"/>
  <c r="AA122" i="53"/>
  <c r="AA124" i="53"/>
  <c r="AA126" i="53"/>
  <c r="AA128" i="53"/>
  <c r="AA130" i="53"/>
  <c r="AA132" i="53"/>
  <c r="AA134" i="53"/>
  <c r="AA136" i="53"/>
  <c r="AA138" i="53"/>
  <c r="AA101" i="53"/>
  <c r="AA103" i="53"/>
  <c r="AA105" i="53"/>
  <c r="AA107" i="53"/>
  <c r="AA109" i="53"/>
  <c r="AA111" i="53"/>
  <c r="AA113" i="53"/>
  <c r="AA115" i="53"/>
  <c r="AA117" i="53"/>
  <c r="AA119" i="53"/>
  <c r="AA121" i="53"/>
  <c r="AA123" i="53"/>
  <c r="AA125" i="53"/>
  <c r="AA127" i="53"/>
  <c r="AA129" i="53"/>
  <c r="AA131" i="53"/>
  <c r="AA133" i="53"/>
  <c r="AA135" i="53"/>
  <c r="AA137" i="53"/>
  <c r="AA139" i="53"/>
  <c r="AA15" i="53"/>
  <c r="P147" i="35"/>
  <c r="S26" i="29"/>
  <c r="P150" i="18"/>
  <c r="S13" i="29"/>
  <c r="O150" i="18"/>
  <c r="R13" i="29"/>
  <c r="L15" i="22"/>
  <c r="M49" i="29"/>
  <c r="O103" i="22"/>
  <c r="O104" i="22" s="1"/>
  <c r="M112" i="22"/>
  <c r="N101" i="22"/>
  <c r="N103" i="22" s="1"/>
  <c r="N104" i="22" s="1"/>
  <c r="M100" i="22"/>
  <c r="F69" i="22"/>
  <c r="K32" i="31"/>
  <c r="M103" i="22" l="1"/>
  <c r="M104" i="22" s="1"/>
  <c r="AA141" i="53"/>
  <c r="AA12" i="53" s="1"/>
  <c r="K67" i="31"/>
  <c r="J32" i="31" l="1"/>
  <c r="L32" i="31"/>
  <c r="J33" i="31"/>
  <c r="K33" i="31"/>
  <c r="L33" i="31"/>
  <c r="J34" i="31"/>
  <c r="K34" i="31"/>
  <c r="L34" i="31"/>
  <c r="I34" i="31"/>
  <c r="I33" i="31"/>
  <c r="I32" i="31"/>
  <c r="M92" i="22" l="1"/>
  <c r="M86" i="22" l="1"/>
  <c r="J67" i="31" l="1"/>
  <c r="I67" i="31"/>
  <c r="M81" i="31"/>
  <c r="AV18" i="43"/>
  <c r="AW18" i="43" s="1"/>
  <c r="AX18" i="43" s="1"/>
  <c r="AY18" i="43" s="1"/>
  <c r="AZ18" i="43" s="1"/>
  <c r="BA18" i="43" s="1"/>
  <c r="BB18" i="43" s="1"/>
  <c r="BC18" i="43" s="1"/>
  <c r="AV19" i="43"/>
  <c r="AW19" i="43" s="1"/>
  <c r="AX19" i="43"/>
  <c r="AY19" i="43" s="1"/>
  <c r="AZ19" i="43" s="1"/>
  <c r="BA19" i="43" s="1"/>
  <c r="BB19" i="43" s="1"/>
  <c r="BC19" i="43" s="1"/>
  <c r="AV20" i="43"/>
  <c r="AW20" i="43" s="1"/>
  <c r="AX20" i="43"/>
  <c r="AY20" i="43" s="1"/>
  <c r="AZ20" i="43" s="1"/>
  <c r="BA20" i="43" s="1"/>
  <c r="BB20" i="43" s="1"/>
  <c r="BC20" i="43" s="1"/>
  <c r="AV21" i="43"/>
  <c r="AW21" i="43" s="1"/>
  <c r="AX21" i="43"/>
  <c r="AY21" i="43" s="1"/>
  <c r="AZ21" i="43" s="1"/>
  <c r="BA21" i="43" s="1"/>
  <c r="BB21" i="43" s="1"/>
  <c r="BC21" i="43" s="1"/>
  <c r="AV22" i="43"/>
  <c r="AW22" i="43" s="1"/>
  <c r="AX22" i="43"/>
  <c r="AY22" i="43" s="1"/>
  <c r="AZ22" i="43" s="1"/>
  <c r="BA22" i="43" s="1"/>
  <c r="BB22" i="43" s="1"/>
  <c r="BC22" i="43" s="1"/>
  <c r="AV23" i="43"/>
  <c r="AW23" i="43" s="1"/>
  <c r="AX23" i="43"/>
  <c r="AY23" i="43" s="1"/>
  <c r="AZ23" i="43" s="1"/>
  <c r="BA23" i="43" s="1"/>
  <c r="BB23" i="43" s="1"/>
  <c r="BC23" i="43" s="1"/>
  <c r="AV24" i="43"/>
  <c r="AW24" i="43" s="1"/>
  <c r="AX24" i="43"/>
  <c r="AY24" i="43" s="1"/>
  <c r="AZ24" i="43" s="1"/>
  <c r="BA24" i="43" s="1"/>
  <c r="BB24" i="43" s="1"/>
  <c r="BC24" i="43" s="1"/>
  <c r="AV25" i="43"/>
  <c r="AW25" i="43" s="1"/>
  <c r="AX25" i="43"/>
  <c r="AY25" i="43" s="1"/>
  <c r="AZ25" i="43" s="1"/>
  <c r="BA25" i="43" s="1"/>
  <c r="BB25" i="43" s="1"/>
  <c r="BC25" i="43" s="1"/>
  <c r="AV26" i="43"/>
  <c r="AW26" i="43" s="1"/>
  <c r="AX26" i="43"/>
  <c r="AY26" i="43" s="1"/>
  <c r="AZ26" i="43" s="1"/>
  <c r="BA26" i="43" s="1"/>
  <c r="BB26" i="43" s="1"/>
  <c r="BC26" i="43" s="1"/>
  <c r="AV27" i="43"/>
  <c r="AW27" i="43" s="1"/>
  <c r="AX27" i="43"/>
  <c r="AY27" i="43" s="1"/>
  <c r="AZ27" i="43" s="1"/>
  <c r="BA27" i="43" s="1"/>
  <c r="BB27" i="43" s="1"/>
  <c r="BC27" i="43" s="1"/>
  <c r="AV28" i="43"/>
  <c r="AW28" i="43" s="1"/>
  <c r="AX28" i="43"/>
  <c r="AY28" i="43" s="1"/>
  <c r="AZ28" i="43" s="1"/>
  <c r="BA28" i="43" s="1"/>
  <c r="BB28" i="43" s="1"/>
  <c r="BC28" i="43" s="1"/>
  <c r="AV29" i="43"/>
  <c r="AW29" i="43" s="1"/>
  <c r="AX29" i="43"/>
  <c r="AY29" i="43" s="1"/>
  <c r="AZ29" i="43" s="1"/>
  <c r="BA29" i="43" s="1"/>
  <c r="BB29" i="43" s="1"/>
  <c r="BC29" i="43" s="1"/>
  <c r="AV30" i="43"/>
  <c r="AW30" i="43" s="1"/>
  <c r="AX30" i="43"/>
  <c r="AY30" i="43" s="1"/>
  <c r="AZ30" i="43" s="1"/>
  <c r="BA30" i="43" s="1"/>
  <c r="BB30" i="43" s="1"/>
  <c r="BC30" i="43" s="1"/>
  <c r="AV31" i="43"/>
  <c r="AW31" i="43" s="1"/>
  <c r="AX31" i="43"/>
  <c r="AY31" i="43" s="1"/>
  <c r="AZ31" i="43" s="1"/>
  <c r="BA31" i="43" s="1"/>
  <c r="BB31" i="43" s="1"/>
  <c r="BC31" i="43" s="1"/>
  <c r="AV32" i="43"/>
  <c r="AW32" i="43" s="1"/>
  <c r="AX32" i="43"/>
  <c r="AY32" i="43" s="1"/>
  <c r="AZ32" i="43" s="1"/>
  <c r="BA32" i="43" s="1"/>
  <c r="BB32" i="43"/>
  <c r="BC32" i="43" s="1"/>
  <c r="AV33" i="43"/>
  <c r="AW33" i="43" s="1"/>
  <c r="AX33" i="43"/>
  <c r="AY33" i="43" s="1"/>
  <c r="AZ33" i="43" s="1"/>
  <c r="BA33" i="43" s="1"/>
  <c r="BB33" i="43" s="1"/>
  <c r="BC33" i="43" s="1"/>
  <c r="AV34" i="43"/>
  <c r="AW34" i="43" s="1"/>
  <c r="AX34" i="43"/>
  <c r="AY34" i="43" s="1"/>
  <c r="AZ34" i="43" s="1"/>
  <c r="BA34" i="43" s="1"/>
  <c r="BB34" i="43"/>
  <c r="BC34" i="43" s="1"/>
  <c r="AV35" i="43"/>
  <c r="AW35" i="43" s="1"/>
  <c r="AX35" i="43"/>
  <c r="AY35" i="43" s="1"/>
  <c r="AZ35" i="43" s="1"/>
  <c r="BA35" i="43" s="1"/>
  <c r="BB35" i="43" s="1"/>
  <c r="BC35" i="43" s="1"/>
  <c r="AV36" i="43"/>
  <c r="AW36" i="43" s="1"/>
  <c r="AX36" i="43"/>
  <c r="AY36" i="43" s="1"/>
  <c r="AZ36" i="43" s="1"/>
  <c r="BA36" i="43" s="1"/>
  <c r="BB36" i="43"/>
  <c r="BC36" i="43" s="1"/>
  <c r="AV37" i="43"/>
  <c r="AW37" i="43" s="1"/>
  <c r="AX37" i="43"/>
  <c r="AY37" i="43" s="1"/>
  <c r="AZ37" i="43" s="1"/>
  <c r="BA37" i="43" s="1"/>
  <c r="BB37" i="43" s="1"/>
  <c r="BC37" i="43" s="1"/>
  <c r="AV38" i="43"/>
  <c r="AW38" i="43" s="1"/>
  <c r="AX38" i="43"/>
  <c r="AY38" i="43" s="1"/>
  <c r="AZ38" i="43" s="1"/>
  <c r="BA38" i="43" s="1"/>
  <c r="BB38" i="43"/>
  <c r="BC38" i="43" s="1"/>
  <c r="AV39" i="43"/>
  <c r="AW39" i="43" s="1"/>
  <c r="AX39" i="43"/>
  <c r="AY39" i="43" s="1"/>
  <c r="AZ39" i="43" s="1"/>
  <c r="BA39" i="43" s="1"/>
  <c r="BB39" i="43" s="1"/>
  <c r="BC39" i="43" s="1"/>
  <c r="AV40" i="43"/>
  <c r="AW40" i="43" s="1"/>
  <c r="AX40" i="43"/>
  <c r="AY40" i="43" s="1"/>
  <c r="AZ40" i="43" s="1"/>
  <c r="BA40" i="43" s="1"/>
  <c r="BB40" i="43" s="1"/>
  <c r="BC40" i="43" s="1"/>
  <c r="AV41" i="43"/>
  <c r="AW41" i="43" s="1"/>
  <c r="AX41" i="43"/>
  <c r="AY41" i="43" s="1"/>
  <c r="AZ41" i="43" s="1"/>
  <c r="BA41" i="43" s="1"/>
  <c r="BB41" i="43" s="1"/>
  <c r="BC41" i="43" s="1"/>
  <c r="AV42" i="43"/>
  <c r="AW42" i="43" s="1"/>
  <c r="AX42" i="43"/>
  <c r="AY42" i="43" s="1"/>
  <c r="AZ42" i="43" s="1"/>
  <c r="BA42" i="43" s="1"/>
  <c r="BB42" i="43" s="1"/>
  <c r="BC42" i="43" s="1"/>
  <c r="AV43" i="43"/>
  <c r="AW43" i="43" s="1"/>
  <c r="AX43" i="43"/>
  <c r="AY43" i="43" s="1"/>
  <c r="AZ43" i="43" s="1"/>
  <c r="BA43" i="43" s="1"/>
  <c r="BB43" i="43" s="1"/>
  <c r="BC43" i="43" s="1"/>
  <c r="AV44" i="43"/>
  <c r="AW44" i="43" s="1"/>
  <c r="AX44" i="43"/>
  <c r="AY44" i="43" s="1"/>
  <c r="AZ44" i="43" s="1"/>
  <c r="BA44" i="43" s="1"/>
  <c r="BB44" i="43" s="1"/>
  <c r="BC44" i="43" s="1"/>
  <c r="AV45" i="43"/>
  <c r="AW45" i="43" s="1"/>
  <c r="AX45" i="43"/>
  <c r="AY45" i="43" s="1"/>
  <c r="AZ45" i="43" s="1"/>
  <c r="BA45" i="43" s="1"/>
  <c r="BB45" i="43" s="1"/>
  <c r="BC45" i="43" s="1"/>
  <c r="AV46" i="43"/>
  <c r="AW46" i="43" s="1"/>
  <c r="AX46" i="43"/>
  <c r="AY46" i="43" s="1"/>
  <c r="AZ46" i="43" s="1"/>
  <c r="BA46" i="43" s="1"/>
  <c r="BB46" i="43" s="1"/>
  <c r="BC46" i="43" s="1"/>
  <c r="AV47" i="43"/>
  <c r="AW47" i="43" s="1"/>
  <c r="AX47" i="43"/>
  <c r="AY47" i="43" s="1"/>
  <c r="AZ47" i="43" s="1"/>
  <c r="BA47" i="43" s="1"/>
  <c r="BB47" i="43" s="1"/>
  <c r="BC47" i="43" s="1"/>
  <c r="AV48" i="43"/>
  <c r="AW48" i="43" s="1"/>
  <c r="AX48" i="43"/>
  <c r="AY48" i="43" s="1"/>
  <c r="AZ48" i="43" s="1"/>
  <c r="BA48" i="43" s="1"/>
  <c r="BB48" i="43" s="1"/>
  <c r="BC48" i="43" s="1"/>
  <c r="AV49" i="43"/>
  <c r="AW49" i="43" s="1"/>
  <c r="AX49" i="43"/>
  <c r="AY49" i="43" s="1"/>
  <c r="AZ49" i="43" s="1"/>
  <c r="BA49" i="43" s="1"/>
  <c r="BB49" i="43" s="1"/>
  <c r="BC49" i="43" s="1"/>
  <c r="AV50" i="43"/>
  <c r="AW50" i="43" s="1"/>
  <c r="AX50" i="43"/>
  <c r="AY50" i="43" s="1"/>
  <c r="AZ50" i="43" s="1"/>
  <c r="BA50" i="43" s="1"/>
  <c r="BB50" i="43" s="1"/>
  <c r="BC50" i="43" s="1"/>
  <c r="AV51" i="43"/>
  <c r="AW51" i="43" s="1"/>
  <c r="AX51" i="43"/>
  <c r="AY51" i="43" s="1"/>
  <c r="AZ51" i="43" s="1"/>
  <c r="BA51" i="43" s="1"/>
  <c r="BB51" i="43" s="1"/>
  <c r="BC51" i="43" s="1"/>
  <c r="AV52" i="43"/>
  <c r="AW52" i="43" s="1"/>
  <c r="AX52" i="43"/>
  <c r="AY52" i="43" s="1"/>
  <c r="AZ52" i="43" s="1"/>
  <c r="BA52" i="43" s="1"/>
  <c r="BB52" i="43" s="1"/>
  <c r="BC52" i="43" s="1"/>
  <c r="AV53" i="43"/>
  <c r="AW53" i="43" s="1"/>
  <c r="AX53" i="43"/>
  <c r="AY53" i="43" s="1"/>
  <c r="AZ53" i="43" s="1"/>
  <c r="BA53" i="43" s="1"/>
  <c r="BB53" i="43" s="1"/>
  <c r="BC53" i="43" s="1"/>
  <c r="AV54" i="43"/>
  <c r="AW54" i="43" s="1"/>
  <c r="AX54" i="43"/>
  <c r="AY54" i="43" s="1"/>
  <c r="AZ54" i="43" s="1"/>
  <c r="BA54" i="43" s="1"/>
  <c r="BB54" i="43" s="1"/>
  <c r="BC54" i="43" s="1"/>
  <c r="AV55" i="43"/>
  <c r="AW55" i="43" s="1"/>
  <c r="AX55" i="43"/>
  <c r="AY55" i="43" s="1"/>
  <c r="AZ55" i="43" s="1"/>
  <c r="BA55" i="43" s="1"/>
  <c r="BB55" i="43" s="1"/>
  <c r="BC55" i="43" s="1"/>
  <c r="AV56" i="43"/>
  <c r="AW56" i="43" s="1"/>
  <c r="AX56" i="43"/>
  <c r="AY56" i="43" s="1"/>
  <c r="AZ56" i="43" s="1"/>
  <c r="BA56" i="43" s="1"/>
  <c r="BB56" i="43" s="1"/>
  <c r="BC56" i="43" s="1"/>
  <c r="AV57" i="43"/>
  <c r="AW57" i="43" s="1"/>
  <c r="AX57" i="43"/>
  <c r="AY57" i="43" s="1"/>
  <c r="AZ57" i="43" s="1"/>
  <c r="BA57" i="43" s="1"/>
  <c r="BB57" i="43" s="1"/>
  <c r="BC57" i="43" s="1"/>
  <c r="AV58" i="43"/>
  <c r="AW58" i="43" s="1"/>
  <c r="AX58" i="43"/>
  <c r="AY58" i="43" s="1"/>
  <c r="AZ58" i="43" s="1"/>
  <c r="BA58" i="43" s="1"/>
  <c r="BB58" i="43" s="1"/>
  <c r="BC58" i="43" s="1"/>
  <c r="AV59" i="43"/>
  <c r="AW59" i="43" s="1"/>
  <c r="AX59" i="43"/>
  <c r="AY59" i="43" s="1"/>
  <c r="AZ59" i="43" s="1"/>
  <c r="BA59" i="43" s="1"/>
  <c r="BB59" i="43" s="1"/>
  <c r="BC59" i="43" s="1"/>
  <c r="AV60" i="43"/>
  <c r="AW60" i="43" s="1"/>
  <c r="AX60" i="43"/>
  <c r="AY60" i="43" s="1"/>
  <c r="AZ60" i="43" s="1"/>
  <c r="BA60" i="43" s="1"/>
  <c r="BB60" i="43" s="1"/>
  <c r="BC60" i="43" s="1"/>
  <c r="AV61" i="43"/>
  <c r="AW61" i="43" s="1"/>
  <c r="AX61" i="43"/>
  <c r="AY61" i="43" s="1"/>
  <c r="AZ61" i="43" s="1"/>
  <c r="BA61" i="43" s="1"/>
  <c r="BB61" i="43" s="1"/>
  <c r="BC61" i="43" s="1"/>
  <c r="AV62" i="43"/>
  <c r="AW62" i="43" s="1"/>
  <c r="AX62" i="43"/>
  <c r="AY62" i="43" s="1"/>
  <c r="AZ62" i="43" s="1"/>
  <c r="BA62" i="43" s="1"/>
  <c r="BB62" i="43" s="1"/>
  <c r="BC62" i="43" s="1"/>
  <c r="AV63" i="43"/>
  <c r="AW63" i="43" s="1"/>
  <c r="AX63" i="43"/>
  <c r="AY63" i="43" s="1"/>
  <c r="AZ63" i="43" s="1"/>
  <c r="BA63" i="43" s="1"/>
  <c r="BB63" i="43" s="1"/>
  <c r="BC63" i="43" s="1"/>
  <c r="AV64" i="43"/>
  <c r="AW64" i="43" s="1"/>
  <c r="AX64" i="43"/>
  <c r="AY64" i="43" s="1"/>
  <c r="AZ64" i="43" s="1"/>
  <c r="BA64" i="43" s="1"/>
  <c r="BB64" i="43" s="1"/>
  <c r="BC64" i="43" s="1"/>
  <c r="AV65" i="43"/>
  <c r="AW65" i="43" s="1"/>
  <c r="AX65" i="43"/>
  <c r="AY65" i="43" s="1"/>
  <c r="AZ65" i="43" s="1"/>
  <c r="BA65" i="43" s="1"/>
  <c r="BB65" i="43" s="1"/>
  <c r="BC65" i="43" s="1"/>
  <c r="AV66" i="43"/>
  <c r="AW66" i="43" s="1"/>
  <c r="AX66" i="43"/>
  <c r="AY66" i="43" s="1"/>
  <c r="AZ66" i="43" s="1"/>
  <c r="BA66" i="43" s="1"/>
  <c r="BB66" i="43" s="1"/>
  <c r="BC66" i="43" s="1"/>
  <c r="AV67" i="43"/>
  <c r="AW67" i="43" s="1"/>
  <c r="AX67" i="43"/>
  <c r="AY67" i="43" s="1"/>
  <c r="AZ67" i="43" s="1"/>
  <c r="BA67" i="43" s="1"/>
  <c r="BB67" i="43" s="1"/>
  <c r="BC67" i="43" s="1"/>
  <c r="AV68" i="43"/>
  <c r="AW68" i="43" s="1"/>
  <c r="AX68" i="43"/>
  <c r="AY68" i="43" s="1"/>
  <c r="AZ68" i="43" s="1"/>
  <c r="BA68" i="43" s="1"/>
  <c r="BB68" i="43" s="1"/>
  <c r="BC68" i="43" s="1"/>
  <c r="AV69" i="43"/>
  <c r="AW69" i="43" s="1"/>
  <c r="AX69" i="43"/>
  <c r="AY69" i="43" s="1"/>
  <c r="AZ69" i="43" s="1"/>
  <c r="BA69" i="43" s="1"/>
  <c r="BB69" i="43" s="1"/>
  <c r="BC69" i="43" s="1"/>
  <c r="AV70" i="43"/>
  <c r="AW70" i="43" s="1"/>
  <c r="AX70" i="43"/>
  <c r="AY70" i="43" s="1"/>
  <c r="AZ70" i="43" s="1"/>
  <c r="BA70" i="43" s="1"/>
  <c r="BB70" i="43" s="1"/>
  <c r="BC70" i="43" s="1"/>
  <c r="AV71" i="43"/>
  <c r="AW71" i="43" s="1"/>
  <c r="AX71" i="43"/>
  <c r="AY71" i="43" s="1"/>
  <c r="AZ71" i="43" s="1"/>
  <c r="BA71" i="43" s="1"/>
  <c r="BB71" i="43" s="1"/>
  <c r="BC71" i="43" s="1"/>
  <c r="AV72" i="43"/>
  <c r="AW72" i="43" s="1"/>
  <c r="AX72" i="43"/>
  <c r="AY72" i="43" s="1"/>
  <c r="AZ72" i="43" s="1"/>
  <c r="BA72" i="43" s="1"/>
  <c r="BB72" i="43" s="1"/>
  <c r="BC72" i="43" s="1"/>
  <c r="AV73" i="43"/>
  <c r="AW73" i="43" s="1"/>
  <c r="AX73" i="43"/>
  <c r="AY73" i="43" s="1"/>
  <c r="AZ73" i="43" s="1"/>
  <c r="BA73" i="43" s="1"/>
  <c r="BB73" i="43" s="1"/>
  <c r="BC73" i="43" s="1"/>
  <c r="AV74" i="43"/>
  <c r="AW74" i="43" s="1"/>
  <c r="AX74" i="43"/>
  <c r="AY74" i="43" s="1"/>
  <c r="AZ74" i="43" s="1"/>
  <c r="BA74" i="43" s="1"/>
  <c r="BB74" i="43" s="1"/>
  <c r="BC74" i="43" s="1"/>
  <c r="AV75" i="43"/>
  <c r="AW75" i="43" s="1"/>
  <c r="AX75" i="43"/>
  <c r="AY75" i="43" s="1"/>
  <c r="AZ75" i="43" s="1"/>
  <c r="BA75" i="43" s="1"/>
  <c r="BB75" i="43" s="1"/>
  <c r="BC75" i="43" s="1"/>
  <c r="AV76" i="43"/>
  <c r="AW76" i="43" s="1"/>
  <c r="AX76" i="43"/>
  <c r="AY76" i="43" s="1"/>
  <c r="AZ76" i="43" s="1"/>
  <c r="BA76" i="43" s="1"/>
  <c r="BB76" i="43" s="1"/>
  <c r="BC76" i="43" s="1"/>
  <c r="AV77" i="43"/>
  <c r="AW77" i="43"/>
  <c r="AX77" i="43" s="1"/>
  <c r="AY77" i="43" s="1"/>
  <c r="AZ77" i="43" s="1"/>
  <c r="BA77" i="43" s="1"/>
  <c r="BB77" i="43" s="1"/>
  <c r="BC77" i="43" s="1"/>
  <c r="AV78" i="43"/>
  <c r="AW78" i="43"/>
  <c r="AX78" i="43" s="1"/>
  <c r="AY78" i="43" s="1"/>
  <c r="AZ78" i="43" s="1"/>
  <c r="BA78" i="43" s="1"/>
  <c r="BB78" i="43" s="1"/>
  <c r="BC78" i="43" s="1"/>
  <c r="AV79" i="43"/>
  <c r="AW79" i="43"/>
  <c r="AX79" i="43" s="1"/>
  <c r="AY79" i="43" s="1"/>
  <c r="AZ79" i="43" s="1"/>
  <c r="BA79" i="43" s="1"/>
  <c r="BB79" i="43" s="1"/>
  <c r="BC79" i="43" s="1"/>
  <c r="AV80" i="43"/>
  <c r="AW80" i="43"/>
  <c r="AX80" i="43" s="1"/>
  <c r="AY80" i="43" s="1"/>
  <c r="AZ80" i="43" s="1"/>
  <c r="BA80" i="43" s="1"/>
  <c r="BB80" i="43" s="1"/>
  <c r="BC80" i="43" s="1"/>
  <c r="AV81" i="43"/>
  <c r="AW81" i="43"/>
  <c r="AX81" i="43" s="1"/>
  <c r="AY81" i="43" s="1"/>
  <c r="AZ81" i="43" s="1"/>
  <c r="BA81" i="43" s="1"/>
  <c r="BB81" i="43" s="1"/>
  <c r="BC81" i="43" s="1"/>
  <c r="AV82" i="43"/>
  <c r="AW82" i="43"/>
  <c r="AX82" i="43" s="1"/>
  <c r="AY82" i="43" s="1"/>
  <c r="AZ82" i="43" s="1"/>
  <c r="BA82" i="43" s="1"/>
  <c r="BB82" i="43" s="1"/>
  <c r="BC82" i="43" s="1"/>
  <c r="AV83" i="43"/>
  <c r="AW83" i="43"/>
  <c r="AX83" i="43" s="1"/>
  <c r="AY83" i="43" s="1"/>
  <c r="AZ83" i="43" s="1"/>
  <c r="BA83" i="43" s="1"/>
  <c r="BB83" i="43" s="1"/>
  <c r="BC83" i="43" s="1"/>
  <c r="AV84" i="43"/>
  <c r="AW84" i="43"/>
  <c r="AX84" i="43" s="1"/>
  <c r="AY84" i="43" s="1"/>
  <c r="AZ84" i="43" s="1"/>
  <c r="BA84" i="43" s="1"/>
  <c r="BB84" i="43" s="1"/>
  <c r="BC84" i="43" s="1"/>
  <c r="AV85" i="43"/>
  <c r="AW85" i="43"/>
  <c r="AX85" i="43" s="1"/>
  <c r="AY85" i="43" s="1"/>
  <c r="AZ85" i="43" s="1"/>
  <c r="BA85" i="43" s="1"/>
  <c r="BB85" i="43" s="1"/>
  <c r="BC85" i="43" s="1"/>
  <c r="AV86" i="43"/>
  <c r="AW86" i="43"/>
  <c r="AX86" i="43" s="1"/>
  <c r="AY86" i="43" s="1"/>
  <c r="AZ86" i="43" s="1"/>
  <c r="BA86" i="43" s="1"/>
  <c r="BB86" i="43" s="1"/>
  <c r="BC86" i="43" s="1"/>
  <c r="AV87" i="43"/>
  <c r="AW87" i="43"/>
  <c r="AX87" i="43" s="1"/>
  <c r="AY87" i="43" s="1"/>
  <c r="AZ87" i="43" s="1"/>
  <c r="BA87" i="43" s="1"/>
  <c r="BB87" i="43" s="1"/>
  <c r="BC87" i="43" s="1"/>
  <c r="AV88" i="43"/>
  <c r="AW88" i="43"/>
  <c r="AX88" i="43" s="1"/>
  <c r="AY88" i="43" s="1"/>
  <c r="AZ88" i="43" s="1"/>
  <c r="BA88" i="43" s="1"/>
  <c r="BB88" i="43" s="1"/>
  <c r="BC88" i="43" s="1"/>
  <c r="AV89" i="43"/>
  <c r="AW89" i="43"/>
  <c r="AX89" i="43" s="1"/>
  <c r="AY89" i="43" s="1"/>
  <c r="AZ89" i="43" s="1"/>
  <c r="BA89" i="43" s="1"/>
  <c r="BB89" i="43" s="1"/>
  <c r="BC89" i="43" s="1"/>
  <c r="AV90" i="43"/>
  <c r="AW90" i="43"/>
  <c r="AX90" i="43" s="1"/>
  <c r="AY90" i="43" s="1"/>
  <c r="AZ90" i="43" s="1"/>
  <c r="BA90" i="43" s="1"/>
  <c r="BB90" i="43" s="1"/>
  <c r="BC90" i="43" s="1"/>
  <c r="AV91" i="43"/>
  <c r="AW91" i="43"/>
  <c r="AX91" i="43" s="1"/>
  <c r="AY91" i="43" s="1"/>
  <c r="AZ91" i="43" s="1"/>
  <c r="BA91" i="43" s="1"/>
  <c r="BB91" i="43" s="1"/>
  <c r="BC91" i="43" s="1"/>
  <c r="AV92" i="43"/>
  <c r="AW92" i="43"/>
  <c r="AX92" i="43" s="1"/>
  <c r="AY92" i="43" s="1"/>
  <c r="AZ92" i="43" s="1"/>
  <c r="BA92" i="43" s="1"/>
  <c r="BB92" i="43" s="1"/>
  <c r="BC92" i="43" s="1"/>
  <c r="AV93" i="43"/>
  <c r="AW93" i="43"/>
  <c r="AX93" i="43" s="1"/>
  <c r="AY93" i="43" s="1"/>
  <c r="AZ93" i="43" s="1"/>
  <c r="BA93" i="43" s="1"/>
  <c r="BB93" i="43" s="1"/>
  <c r="BC93" i="43" s="1"/>
  <c r="AV94" i="43"/>
  <c r="AW94" i="43"/>
  <c r="AX94" i="43" s="1"/>
  <c r="AY94" i="43" s="1"/>
  <c r="AZ94" i="43" s="1"/>
  <c r="BA94" i="43" s="1"/>
  <c r="BB94" i="43" s="1"/>
  <c r="BC94" i="43" s="1"/>
  <c r="AV95" i="43"/>
  <c r="AW95" i="43"/>
  <c r="AX95" i="43" s="1"/>
  <c r="AY95" i="43" s="1"/>
  <c r="AZ95" i="43" s="1"/>
  <c r="BA95" i="43" s="1"/>
  <c r="BB95" i="43" s="1"/>
  <c r="BC95" i="43" s="1"/>
  <c r="AV96" i="43"/>
  <c r="AW96" i="43"/>
  <c r="AX96" i="43" s="1"/>
  <c r="AY96" i="43" s="1"/>
  <c r="AZ96" i="43" s="1"/>
  <c r="BA96" i="43" s="1"/>
  <c r="BB96" i="43" s="1"/>
  <c r="BC96" i="43" s="1"/>
  <c r="AV97" i="43"/>
  <c r="AW97" i="43"/>
  <c r="AX97" i="43" s="1"/>
  <c r="AY97" i="43" s="1"/>
  <c r="AZ97" i="43" s="1"/>
  <c r="BA97" i="43" s="1"/>
  <c r="BB97" i="43" s="1"/>
  <c r="BC97" i="43" s="1"/>
  <c r="AV98" i="43"/>
  <c r="AW98" i="43"/>
  <c r="AX98" i="43" s="1"/>
  <c r="AY98" i="43" s="1"/>
  <c r="AZ98" i="43" s="1"/>
  <c r="BA98" i="43" s="1"/>
  <c r="BB98" i="43" s="1"/>
  <c r="BC98" i="43" s="1"/>
  <c r="AV99" i="43"/>
  <c r="AW99" i="43"/>
  <c r="AX99" i="43" s="1"/>
  <c r="AY99" i="43" s="1"/>
  <c r="AZ99" i="43" s="1"/>
  <c r="BA99" i="43" s="1"/>
  <c r="BB99" i="43" s="1"/>
  <c r="BC99" i="43" s="1"/>
  <c r="AV100" i="43"/>
  <c r="AW100" i="43"/>
  <c r="AX100" i="43" s="1"/>
  <c r="AY100" i="43" s="1"/>
  <c r="AZ100" i="43" s="1"/>
  <c r="BA100" i="43" s="1"/>
  <c r="BB100" i="43" s="1"/>
  <c r="BC100" i="43" s="1"/>
  <c r="AV101" i="43"/>
  <c r="AW101" i="43"/>
  <c r="AX101" i="43" s="1"/>
  <c r="AY101" i="43" s="1"/>
  <c r="AZ101" i="43" s="1"/>
  <c r="BA101" i="43" s="1"/>
  <c r="BB101" i="43" s="1"/>
  <c r="BC101" i="43" s="1"/>
  <c r="AV102" i="43"/>
  <c r="AW102" i="43"/>
  <c r="AX102" i="43" s="1"/>
  <c r="AY102" i="43" s="1"/>
  <c r="AZ102" i="43" s="1"/>
  <c r="BA102" i="43" s="1"/>
  <c r="BB102" i="43" s="1"/>
  <c r="BC102" i="43" s="1"/>
  <c r="AV103" i="43"/>
  <c r="AW103" i="43"/>
  <c r="AX103" i="43" s="1"/>
  <c r="AY103" i="43" s="1"/>
  <c r="AZ103" i="43" s="1"/>
  <c r="BA103" i="43" s="1"/>
  <c r="BB103" i="43" s="1"/>
  <c r="BC103" i="43" s="1"/>
  <c r="AV104" i="43"/>
  <c r="AW104" i="43"/>
  <c r="AX104" i="43" s="1"/>
  <c r="AY104" i="43" s="1"/>
  <c r="AZ104" i="43" s="1"/>
  <c r="BA104" i="43" s="1"/>
  <c r="BB104" i="43" s="1"/>
  <c r="BC104" i="43" s="1"/>
  <c r="AV105" i="43"/>
  <c r="AW105" i="43"/>
  <c r="AX105" i="43" s="1"/>
  <c r="AY105" i="43" s="1"/>
  <c r="AZ105" i="43" s="1"/>
  <c r="BA105" i="43" s="1"/>
  <c r="BB105" i="43" s="1"/>
  <c r="BC105" i="43" s="1"/>
  <c r="AV106" i="43"/>
  <c r="AW106" i="43"/>
  <c r="AX106" i="43" s="1"/>
  <c r="AY106" i="43" s="1"/>
  <c r="AZ106" i="43" s="1"/>
  <c r="BA106" i="43" s="1"/>
  <c r="BB106" i="43" s="1"/>
  <c r="BC106" i="43" s="1"/>
  <c r="AV107" i="43"/>
  <c r="AW107" i="43"/>
  <c r="AX107" i="43" s="1"/>
  <c r="AY107" i="43" s="1"/>
  <c r="AZ107" i="43" s="1"/>
  <c r="BA107" i="43" s="1"/>
  <c r="BB107" i="43" s="1"/>
  <c r="BC107" i="43" s="1"/>
  <c r="AV108" i="43"/>
  <c r="AW108" i="43"/>
  <c r="AX108" i="43" s="1"/>
  <c r="AY108" i="43" s="1"/>
  <c r="AZ108" i="43" s="1"/>
  <c r="BA108" i="43" s="1"/>
  <c r="BB108" i="43" s="1"/>
  <c r="BC108" i="43" s="1"/>
  <c r="AV109" i="43"/>
  <c r="AW109" i="43"/>
  <c r="AX109" i="43" s="1"/>
  <c r="AY109" i="43" s="1"/>
  <c r="AZ109" i="43" s="1"/>
  <c r="BA109" i="43" s="1"/>
  <c r="BB109" i="43" s="1"/>
  <c r="BC109" i="43" s="1"/>
  <c r="AV110" i="43"/>
  <c r="AW110" i="43"/>
  <c r="AX110" i="43" s="1"/>
  <c r="AY110" i="43" s="1"/>
  <c r="AZ110" i="43" s="1"/>
  <c r="BA110" i="43" s="1"/>
  <c r="BB110" i="43" s="1"/>
  <c r="BC110" i="43" s="1"/>
  <c r="AV111" i="43"/>
  <c r="AW111" i="43"/>
  <c r="AX111" i="43" s="1"/>
  <c r="AY111" i="43" s="1"/>
  <c r="AZ111" i="43" s="1"/>
  <c r="BA111" i="43" s="1"/>
  <c r="BB111" i="43" s="1"/>
  <c r="BC111" i="43" s="1"/>
  <c r="AV112" i="43"/>
  <c r="AW112" i="43"/>
  <c r="AX112" i="43" s="1"/>
  <c r="AY112" i="43" s="1"/>
  <c r="AZ112" i="43" s="1"/>
  <c r="BA112" i="43" s="1"/>
  <c r="BB112" i="43" s="1"/>
  <c r="BC112" i="43" s="1"/>
  <c r="AV113" i="43"/>
  <c r="AW113" i="43"/>
  <c r="AX113" i="43" s="1"/>
  <c r="AY113" i="43" s="1"/>
  <c r="AZ113" i="43" s="1"/>
  <c r="BA113" i="43" s="1"/>
  <c r="BB113" i="43" s="1"/>
  <c r="BC113" i="43" s="1"/>
  <c r="AV114" i="43"/>
  <c r="AW114" i="43"/>
  <c r="AX114" i="43" s="1"/>
  <c r="AY114" i="43" s="1"/>
  <c r="AZ114" i="43" s="1"/>
  <c r="BA114" i="43" s="1"/>
  <c r="BB114" i="43" s="1"/>
  <c r="BC114" i="43" s="1"/>
  <c r="AV115" i="43"/>
  <c r="AW115" i="43"/>
  <c r="AX115" i="43" s="1"/>
  <c r="AY115" i="43" s="1"/>
  <c r="AZ115" i="43" s="1"/>
  <c r="BA115" i="43" s="1"/>
  <c r="BB115" i="43" s="1"/>
  <c r="BC115" i="43" s="1"/>
  <c r="AV116" i="43"/>
  <c r="AW116" i="43"/>
  <c r="AX116" i="43" s="1"/>
  <c r="AY116" i="43" s="1"/>
  <c r="AZ116" i="43" s="1"/>
  <c r="BA116" i="43" s="1"/>
  <c r="BB116" i="43" s="1"/>
  <c r="BC116" i="43" s="1"/>
  <c r="AV117" i="43"/>
  <c r="AW117" i="43"/>
  <c r="AX117" i="43" s="1"/>
  <c r="AY117" i="43" s="1"/>
  <c r="AZ117" i="43" s="1"/>
  <c r="BA117" i="43" s="1"/>
  <c r="BB117" i="43" s="1"/>
  <c r="BC117" i="43" s="1"/>
  <c r="AV118" i="43"/>
  <c r="AW118" i="43"/>
  <c r="AX118" i="43" s="1"/>
  <c r="AY118" i="43" s="1"/>
  <c r="AZ118" i="43" s="1"/>
  <c r="BA118" i="43" s="1"/>
  <c r="BB118" i="43" s="1"/>
  <c r="BC118" i="43" s="1"/>
  <c r="AV119" i="43"/>
  <c r="AW119" i="43"/>
  <c r="AX119" i="43" s="1"/>
  <c r="AY119" i="43"/>
  <c r="AZ119" i="43" s="1"/>
  <c r="BA119" i="43" s="1"/>
  <c r="BB119" i="43" s="1"/>
  <c r="BC119" i="43" s="1"/>
  <c r="AV120" i="43"/>
  <c r="AW120" i="43"/>
  <c r="AX120" i="43" s="1"/>
  <c r="AY120" i="43" s="1"/>
  <c r="AZ120" i="43" s="1"/>
  <c r="BA120" i="43" s="1"/>
  <c r="BB120" i="43" s="1"/>
  <c r="BC120" i="43" s="1"/>
  <c r="AV121" i="43"/>
  <c r="AW121" i="43"/>
  <c r="AX121" i="43" s="1"/>
  <c r="AY121" i="43"/>
  <c r="AZ121" i="43" s="1"/>
  <c r="BA121" i="43" s="1"/>
  <c r="BB121" i="43" s="1"/>
  <c r="BC121" i="43" s="1"/>
  <c r="AV122" i="43"/>
  <c r="AW122" i="43"/>
  <c r="AX122" i="43" s="1"/>
  <c r="AY122" i="43" s="1"/>
  <c r="AZ122" i="43" s="1"/>
  <c r="BA122" i="43" s="1"/>
  <c r="BB122" i="43" s="1"/>
  <c r="BC122" i="43" s="1"/>
  <c r="AV123" i="43"/>
  <c r="AW123" i="43"/>
  <c r="AX123" i="43" s="1"/>
  <c r="AY123" i="43"/>
  <c r="AZ123" i="43" s="1"/>
  <c r="BA123" i="43" s="1"/>
  <c r="BB123" i="43" s="1"/>
  <c r="BC123" i="43" s="1"/>
  <c r="AV124" i="43"/>
  <c r="AW124" i="43"/>
  <c r="AX124" i="43" s="1"/>
  <c r="AY124" i="43" s="1"/>
  <c r="AZ124" i="43" s="1"/>
  <c r="BA124" i="43" s="1"/>
  <c r="BB124" i="43" s="1"/>
  <c r="BC124" i="43" s="1"/>
  <c r="AV125" i="43"/>
  <c r="AW125" i="43"/>
  <c r="AX125" i="43" s="1"/>
  <c r="AY125" i="43"/>
  <c r="AZ125" i="43" s="1"/>
  <c r="BA125" i="43" s="1"/>
  <c r="BB125" i="43" s="1"/>
  <c r="BC125" i="43" s="1"/>
  <c r="AV126" i="43"/>
  <c r="AW126" i="43"/>
  <c r="AX126" i="43" s="1"/>
  <c r="AY126" i="43" s="1"/>
  <c r="AZ126" i="43" s="1"/>
  <c r="BA126" i="43" s="1"/>
  <c r="BB126" i="43" s="1"/>
  <c r="BC126" i="43" s="1"/>
  <c r="AV127" i="43"/>
  <c r="AW127" i="43"/>
  <c r="AX127" i="43" s="1"/>
  <c r="AY127" i="43"/>
  <c r="AZ127" i="43" s="1"/>
  <c r="BA127" i="43" s="1"/>
  <c r="BB127" i="43" s="1"/>
  <c r="BC127" i="43" s="1"/>
  <c r="AV128" i="43"/>
  <c r="AW128" i="43"/>
  <c r="AX128" i="43" s="1"/>
  <c r="AY128" i="43" s="1"/>
  <c r="AZ128" i="43" s="1"/>
  <c r="BA128" i="43" s="1"/>
  <c r="BB128" i="43" s="1"/>
  <c r="BC128" i="43" s="1"/>
  <c r="AV129" i="43"/>
  <c r="AW129" i="43"/>
  <c r="AX129" i="43" s="1"/>
  <c r="AY129" i="43"/>
  <c r="AZ129" i="43" s="1"/>
  <c r="BA129" i="43" s="1"/>
  <c r="BB129" i="43" s="1"/>
  <c r="BC129" i="43" s="1"/>
  <c r="AV130" i="43"/>
  <c r="AW130" i="43"/>
  <c r="AX130" i="43" s="1"/>
  <c r="AY130" i="43" s="1"/>
  <c r="AZ130" i="43" s="1"/>
  <c r="BA130" i="43" s="1"/>
  <c r="BB130" i="43" s="1"/>
  <c r="BC130" i="43" s="1"/>
  <c r="AV131" i="43"/>
  <c r="AW131" i="43"/>
  <c r="AX131" i="43" s="1"/>
  <c r="AY131" i="43"/>
  <c r="AZ131" i="43" s="1"/>
  <c r="BA131" i="43" s="1"/>
  <c r="BB131" i="43" s="1"/>
  <c r="BC131" i="43" s="1"/>
  <c r="AV132" i="43"/>
  <c r="AW132" i="43"/>
  <c r="AX132" i="43" s="1"/>
  <c r="AY132" i="43" s="1"/>
  <c r="AZ132" i="43" s="1"/>
  <c r="BA132" i="43" s="1"/>
  <c r="BB132" i="43" s="1"/>
  <c r="BC132" i="43" s="1"/>
  <c r="AV133" i="43"/>
  <c r="AW133" i="43"/>
  <c r="AX133" i="43" s="1"/>
  <c r="AY133" i="43"/>
  <c r="AZ133" i="43" s="1"/>
  <c r="BA133" i="43" s="1"/>
  <c r="BB133" i="43" s="1"/>
  <c r="BC133" i="43" s="1"/>
  <c r="AV134" i="43"/>
  <c r="AW134" i="43"/>
  <c r="AX134" i="43" s="1"/>
  <c r="AY134" i="43" s="1"/>
  <c r="AZ134" i="43" s="1"/>
  <c r="BA134" i="43" s="1"/>
  <c r="BB134" i="43" s="1"/>
  <c r="BC134" i="43" s="1"/>
  <c r="AV135" i="43"/>
  <c r="AW135" i="43"/>
  <c r="AX135" i="43" s="1"/>
  <c r="AY135" i="43"/>
  <c r="AZ135" i="43" s="1"/>
  <c r="BA135" i="43" s="1"/>
  <c r="BB135" i="43" s="1"/>
  <c r="BC135" i="43" s="1"/>
  <c r="AV136" i="43"/>
  <c r="AW136" i="43"/>
  <c r="AX136" i="43" s="1"/>
  <c r="AY136" i="43" s="1"/>
  <c r="AZ136" i="43" s="1"/>
  <c r="BA136" i="43" s="1"/>
  <c r="BB136" i="43" s="1"/>
  <c r="BC136" i="43" s="1"/>
  <c r="AV137" i="43"/>
  <c r="AW137" i="43"/>
  <c r="AX137" i="43" s="1"/>
  <c r="AY137" i="43"/>
  <c r="AZ137" i="43" s="1"/>
  <c r="BA137" i="43" s="1"/>
  <c r="BB137" i="43" s="1"/>
  <c r="BC137" i="43" s="1"/>
  <c r="AV138" i="43"/>
  <c r="AW138" i="43"/>
  <c r="AX138" i="43" s="1"/>
  <c r="AY138" i="43" s="1"/>
  <c r="AZ138" i="43" s="1"/>
  <c r="BA138" i="43" s="1"/>
  <c r="BB138" i="43" s="1"/>
  <c r="BC138" i="43" s="1"/>
  <c r="AV139" i="43"/>
  <c r="AW139" i="43"/>
  <c r="AX139" i="43" s="1"/>
  <c r="AY139" i="43"/>
  <c r="AZ139" i="43" s="1"/>
  <c r="BA139" i="43" s="1"/>
  <c r="BB139" i="43" s="1"/>
  <c r="BC139" i="43" s="1"/>
  <c r="AV16" i="43"/>
  <c r="AW16" i="43" s="1"/>
  <c r="AX16" i="43" s="1"/>
  <c r="AY16" i="43" s="1"/>
  <c r="AZ16" i="43" s="1"/>
  <c r="BA16" i="43" s="1"/>
  <c r="BB16" i="43" s="1"/>
  <c r="BC16" i="43" s="1"/>
  <c r="AV17" i="43"/>
  <c r="AW17" i="43" s="1"/>
  <c r="AX17" i="43" s="1"/>
  <c r="AY17" i="43" s="1"/>
  <c r="AZ17" i="43" s="1"/>
  <c r="BA17" i="43" s="1"/>
  <c r="BB17" i="43" s="1"/>
  <c r="BC17" i="43" s="1"/>
  <c r="AV15" i="43"/>
  <c r="AW15" i="43" s="1"/>
  <c r="AX15" i="43" s="1"/>
  <c r="AY15" i="43" s="1"/>
  <c r="AZ15" i="43" s="1"/>
  <c r="AU10" i="43"/>
  <c r="AV10" i="43"/>
  <c r="AU141" i="43"/>
  <c r="AU12" i="43" s="1"/>
  <c r="AV141" i="43"/>
  <c r="AV12" i="43" s="1"/>
  <c r="AK10" i="43"/>
  <c r="AL10" i="43"/>
  <c r="AK15" i="43"/>
  <c r="AK16" i="43"/>
  <c r="AK17" i="43"/>
  <c r="AK18" i="43"/>
  <c r="AK19" i="43"/>
  <c r="AK20" i="43"/>
  <c r="AK21" i="43"/>
  <c r="AK22" i="43"/>
  <c r="AK23" i="43"/>
  <c r="AK24" i="43"/>
  <c r="AK25" i="43"/>
  <c r="AK26" i="43"/>
  <c r="AK27" i="43"/>
  <c r="AK28" i="43"/>
  <c r="AK29" i="43"/>
  <c r="AK30" i="43"/>
  <c r="AK31" i="43"/>
  <c r="AK32" i="43"/>
  <c r="AK33" i="43"/>
  <c r="AK34" i="43"/>
  <c r="AK35" i="43"/>
  <c r="AK36" i="43"/>
  <c r="AK37" i="43"/>
  <c r="AK38" i="43"/>
  <c r="AK39" i="43"/>
  <c r="AK40" i="43"/>
  <c r="AK41" i="43"/>
  <c r="AK42" i="43"/>
  <c r="AK43" i="43"/>
  <c r="AK44" i="43"/>
  <c r="AK45" i="43"/>
  <c r="AK46" i="43"/>
  <c r="AK47" i="43"/>
  <c r="AK48" i="43"/>
  <c r="AK49" i="43"/>
  <c r="AK50" i="43"/>
  <c r="AK51" i="43"/>
  <c r="AK52" i="43"/>
  <c r="AK53" i="43"/>
  <c r="AK54" i="43"/>
  <c r="AK55" i="43"/>
  <c r="AK56" i="43"/>
  <c r="AK57" i="43"/>
  <c r="AK58" i="43"/>
  <c r="AK59" i="43"/>
  <c r="AK60" i="43"/>
  <c r="AK61" i="43"/>
  <c r="AK62" i="43"/>
  <c r="AK63" i="43"/>
  <c r="AK64" i="43"/>
  <c r="AK65" i="43"/>
  <c r="AK66" i="43"/>
  <c r="AK67" i="43"/>
  <c r="AK68" i="43"/>
  <c r="AK69" i="43"/>
  <c r="AK70" i="43"/>
  <c r="AK71" i="43"/>
  <c r="AK72" i="43"/>
  <c r="AK73" i="43"/>
  <c r="AK74" i="43"/>
  <c r="AK75" i="43"/>
  <c r="AK76" i="43"/>
  <c r="AK77" i="43"/>
  <c r="AK78" i="43"/>
  <c r="AK79" i="43"/>
  <c r="AK80" i="43"/>
  <c r="AK81" i="43"/>
  <c r="AK82" i="43"/>
  <c r="AK83" i="43"/>
  <c r="AK84" i="43"/>
  <c r="AK85" i="43"/>
  <c r="AK86" i="43"/>
  <c r="AK87" i="43"/>
  <c r="AK88" i="43"/>
  <c r="AK89" i="43"/>
  <c r="AK90" i="43"/>
  <c r="AK91" i="43"/>
  <c r="AK92" i="43"/>
  <c r="AK93" i="43"/>
  <c r="AK94" i="43"/>
  <c r="AK95" i="43"/>
  <c r="AK96" i="43"/>
  <c r="AK97" i="43"/>
  <c r="AK98" i="43"/>
  <c r="AK99" i="43"/>
  <c r="AK100" i="43"/>
  <c r="AL100" i="43"/>
  <c r="AK101" i="43"/>
  <c r="AL101" i="43"/>
  <c r="AK102" i="43"/>
  <c r="AL102" i="43"/>
  <c r="AK103" i="43"/>
  <c r="AL103" i="43"/>
  <c r="AK104" i="43"/>
  <c r="AL104" i="43"/>
  <c r="AK105" i="43"/>
  <c r="AL105" i="43"/>
  <c r="AK106" i="43"/>
  <c r="AL106" i="43"/>
  <c r="AK107" i="43"/>
  <c r="AL107" i="43"/>
  <c r="AK108" i="43"/>
  <c r="AL108" i="43"/>
  <c r="AK109" i="43"/>
  <c r="AL109" i="43"/>
  <c r="AK110" i="43"/>
  <c r="AL110" i="43"/>
  <c r="AK111" i="43"/>
  <c r="AL111" i="43"/>
  <c r="AK112" i="43"/>
  <c r="AL112" i="43"/>
  <c r="AK113" i="43"/>
  <c r="AL113" i="43"/>
  <c r="AK114" i="43"/>
  <c r="AL114" i="43"/>
  <c r="AK115" i="43"/>
  <c r="AL115" i="43"/>
  <c r="AK116" i="43"/>
  <c r="AL116" i="43"/>
  <c r="AK117" i="43"/>
  <c r="AL117" i="43"/>
  <c r="AK118" i="43"/>
  <c r="AL118" i="43"/>
  <c r="AK119" i="43"/>
  <c r="AL119" i="43"/>
  <c r="AK120" i="43"/>
  <c r="AL120" i="43"/>
  <c r="AK121" i="43"/>
  <c r="AL121" i="43"/>
  <c r="AK122" i="43"/>
  <c r="AL122" i="43"/>
  <c r="AK123" i="43"/>
  <c r="AL123" i="43"/>
  <c r="AK124" i="43"/>
  <c r="AL124" i="43"/>
  <c r="AK125" i="43"/>
  <c r="AL125" i="43"/>
  <c r="AK126" i="43"/>
  <c r="AL126" i="43"/>
  <c r="AK127" i="43"/>
  <c r="AL127" i="43"/>
  <c r="AK128" i="43"/>
  <c r="AL128" i="43"/>
  <c r="AK129" i="43"/>
  <c r="AL129" i="43"/>
  <c r="AK130" i="43"/>
  <c r="AL130" i="43"/>
  <c r="AK131" i="43"/>
  <c r="AL131" i="43"/>
  <c r="AK132" i="43"/>
  <c r="AL132" i="43"/>
  <c r="AK133" i="43"/>
  <c r="AL133" i="43"/>
  <c r="AK134" i="43"/>
  <c r="AL134" i="43"/>
  <c r="AK135" i="43"/>
  <c r="AL135" i="43"/>
  <c r="AK136" i="43"/>
  <c r="AL136" i="43"/>
  <c r="AK137" i="43"/>
  <c r="AL137" i="43"/>
  <c r="AK138" i="43"/>
  <c r="AL138" i="43"/>
  <c r="AK139" i="43"/>
  <c r="AL139" i="43"/>
  <c r="AB16" i="43"/>
  <c r="AC16" i="43" s="1"/>
  <c r="AB17" i="43"/>
  <c r="AC17" i="43" s="1"/>
  <c r="AB18" i="43"/>
  <c r="AC18" i="43" s="1"/>
  <c r="AB19" i="43"/>
  <c r="AC19" i="43" s="1"/>
  <c r="AB20" i="43"/>
  <c r="AC20" i="43" s="1"/>
  <c r="AB21" i="43"/>
  <c r="AC21" i="43" s="1"/>
  <c r="AB22" i="43"/>
  <c r="AC22" i="43" s="1"/>
  <c r="AB23" i="43"/>
  <c r="AC23" i="43" s="1"/>
  <c r="AB24" i="43"/>
  <c r="AC24" i="43" s="1"/>
  <c r="AB25" i="43"/>
  <c r="AC25" i="43" s="1"/>
  <c r="AB26" i="43"/>
  <c r="AC26" i="43" s="1"/>
  <c r="AB27" i="43"/>
  <c r="AC27" i="43" s="1"/>
  <c r="AB28" i="43"/>
  <c r="AC28" i="43" s="1"/>
  <c r="AB29" i="43"/>
  <c r="AC29" i="43" s="1"/>
  <c r="AB30" i="43"/>
  <c r="AC30" i="43" s="1"/>
  <c r="AB31" i="43"/>
  <c r="AC31" i="43" s="1"/>
  <c r="AB32" i="43"/>
  <c r="AC32" i="43" s="1"/>
  <c r="AB33" i="43"/>
  <c r="AC33" i="43" s="1"/>
  <c r="AB34" i="43"/>
  <c r="AC34" i="43" s="1"/>
  <c r="AB35" i="43"/>
  <c r="AC35" i="43" s="1"/>
  <c r="AB36" i="43"/>
  <c r="AC36" i="43" s="1"/>
  <c r="AB37" i="43"/>
  <c r="AC37" i="43" s="1"/>
  <c r="AB38" i="43"/>
  <c r="AC38" i="43" s="1"/>
  <c r="AB39" i="43"/>
  <c r="AC39" i="43" s="1"/>
  <c r="AB40" i="43"/>
  <c r="AC40" i="43" s="1"/>
  <c r="AB41" i="43"/>
  <c r="AC41" i="43" s="1"/>
  <c r="AB42" i="43"/>
  <c r="AC42" i="43" s="1"/>
  <c r="AB43" i="43"/>
  <c r="AC43" i="43" s="1"/>
  <c r="AB44" i="43"/>
  <c r="AC44" i="43" s="1"/>
  <c r="AB45" i="43"/>
  <c r="AC45" i="43" s="1"/>
  <c r="AB46" i="43"/>
  <c r="AC46" i="43" s="1"/>
  <c r="AB47" i="43"/>
  <c r="AC47" i="43" s="1"/>
  <c r="AB48" i="43"/>
  <c r="AC48" i="43" s="1"/>
  <c r="AB49" i="43"/>
  <c r="AC49" i="43" s="1"/>
  <c r="AB50" i="43"/>
  <c r="AC50" i="43" s="1"/>
  <c r="AB51" i="43"/>
  <c r="AC51" i="43" s="1"/>
  <c r="AB52" i="43"/>
  <c r="AC52" i="43" s="1"/>
  <c r="AB53" i="43"/>
  <c r="AC53" i="43" s="1"/>
  <c r="AB54" i="43"/>
  <c r="AC54" i="43" s="1"/>
  <c r="AB55" i="43"/>
  <c r="AC55" i="43" s="1"/>
  <c r="AB56" i="43"/>
  <c r="AC56" i="43" s="1"/>
  <c r="AB57" i="43"/>
  <c r="AC57" i="43" s="1"/>
  <c r="AB58" i="43"/>
  <c r="AC58" i="43" s="1"/>
  <c r="AB59" i="43"/>
  <c r="AC59" i="43" s="1"/>
  <c r="AB60" i="43"/>
  <c r="AC60" i="43" s="1"/>
  <c r="AB61" i="43"/>
  <c r="AC61" i="43" s="1"/>
  <c r="AB62" i="43"/>
  <c r="AC62" i="43" s="1"/>
  <c r="AB63" i="43"/>
  <c r="AC63" i="43" s="1"/>
  <c r="AB64" i="43"/>
  <c r="AC64" i="43" s="1"/>
  <c r="AB65" i="43"/>
  <c r="AC65" i="43" s="1"/>
  <c r="AB66" i="43"/>
  <c r="AC66" i="43" s="1"/>
  <c r="AB67" i="43"/>
  <c r="AC67" i="43" s="1"/>
  <c r="AB68" i="43"/>
  <c r="AC68" i="43" s="1"/>
  <c r="AB69" i="43"/>
  <c r="AC69" i="43" s="1"/>
  <c r="AB70" i="43"/>
  <c r="AC70" i="43" s="1"/>
  <c r="AB71" i="43"/>
  <c r="AC71" i="43" s="1"/>
  <c r="AB72" i="43"/>
  <c r="AC72" i="43" s="1"/>
  <c r="AB73" i="43"/>
  <c r="AC73" i="43" s="1"/>
  <c r="AB74" i="43"/>
  <c r="AC74" i="43" s="1"/>
  <c r="AB75" i="43"/>
  <c r="AC75" i="43" s="1"/>
  <c r="AB76" i="43"/>
  <c r="AC76" i="43" s="1"/>
  <c r="AB77" i="43"/>
  <c r="AC77" i="43" s="1"/>
  <c r="AB78" i="43"/>
  <c r="AC78" i="43" s="1"/>
  <c r="AB79" i="43"/>
  <c r="AC79" i="43" s="1"/>
  <c r="AB80" i="43"/>
  <c r="AC80" i="43" s="1"/>
  <c r="AB81" i="43"/>
  <c r="AC81" i="43" s="1"/>
  <c r="AB82" i="43"/>
  <c r="AC82" i="43" s="1"/>
  <c r="AB83" i="43"/>
  <c r="AC83" i="43" s="1"/>
  <c r="AB84" i="43"/>
  <c r="AC84" i="43" s="1"/>
  <c r="AB85" i="43"/>
  <c r="AC85" i="43" s="1"/>
  <c r="AB86" i="43"/>
  <c r="AC86" i="43" s="1"/>
  <c r="AB87" i="43"/>
  <c r="AC87" i="43" s="1"/>
  <c r="AB88" i="43"/>
  <c r="AC88" i="43" s="1"/>
  <c r="AB89" i="43"/>
  <c r="AC89" i="43" s="1"/>
  <c r="AB90" i="43"/>
  <c r="AC90" i="43" s="1"/>
  <c r="AB91" i="43"/>
  <c r="AC91" i="43" s="1"/>
  <c r="AB92" i="43"/>
  <c r="AC92" i="43" s="1"/>
  <c r="AB93" i="43"/>
  <c r="AC93" i="43" s="1"/>
  <c r="AB94" i="43"/>
  <c r="AC94" i="43" s="1"/>
  <c r="AB95" i="43"/>
  <c r="AC95" i="43" s="1"/>
  <c r="AB96" i="43"/>
  <c r="AC96" i="43" s="1"/>
  <c r="AB97" i="43"/>
  <c r="AC97" i="43" s="1"/>
  <c r="AB98" i="43"/>
  <c r="AC98" i="43" s="1"/>
  <c r="AB99" i="43"/>
  <c r="AC99" i="43" s="1"/>
  <c r="AB100" i="43"/>
  <c r="AC100" i="43" s="1"/>
  <c r="AB101" i="43"/>
  <c r="AC101" i="43" s="1"/>
  <c r="AB102" i="43"/>
  <c r="AC102" i="43" s="1"/>
  <c r="AB103" i="43"/>
  <c r="AC103" i="43" s="1"/>
  <c r="AB104" i="43"/>
  <c r="AC104" i="43" s="1"/>
  <c r="AB105" i="43"/>
  <c r="AC105" i="43" s="1"/>
  <c r="AB106" i="43"/>
  <c r="AC106" i="43" s="1"/>
  <c r="AB107" i="43"/>
  <c r="AC107" i="43" s="1"/>
  <c r="AB108" i="43"/>
  <c r="AC108" i="43" s="1"/>
  <c r="AB109" i="43"/>
  <c r="AC109" i="43" s="1"/>
  <c r="AB110" i="43"/>
  <c r="AC110" i="43" s="1"/>
  <c r="AB111" i="43"/>
  <c r="AC111" i="43" s="1"/>
  <c r="AB112" i="43"/>
  <c r="AC112" i="43" s="1"/>
  <c r="AB113" i="43"/>
  <c r="AC113" i="43" s="1"/>
  <c r="AB114" i="43"/>
  <c r="AC114" i="43" s="1"/>
  <c r="AB115" i="43"/>
  <c r="AC115" i="43" s="1"/>
  <c r="AB116" i="43"/>
  <c r="AC116" i="43" s="1"/>
  <c r="AB117" i="43"/>
  <c r="AC117" i="43" s="1"/>
  <c r="AB118" i="43"/>
  <c r="AC118" i="43" s="1"/>
  <c r="AB119" i="43"/>
  <c r="AC119" i="43" s="1"/>
  <c r="AB120" i="43"/>
  <c r="AC120" i="43" s="1"/>
  <c r="AB121" i="43"/>
  <c r="AC121" i="43" s="1"/>
  <c r="AB122" i="43"/>
  <c r="AC122" i="43" s="1"/>
  <c r="AB123" i="43"/>
  <c r="AC123" i="43" s="1"/>
  <c r="AB124" i="43"/>
  <c r="AC124" i="43" s="1"/>
  <c r="AB125" i="43"/>
  <c r="AC125" i="43" s="1"/>
  <c r="AB126" i="43"/>
  <c r="AC126" i="43" s="1"/>
  <c r="AB127" i="43"/>
  <c r="AC127" i="43" s="1"/>
  <c r="AB128" i="43"/>
  <c r="AC128" i="43" s="1"/>
  <c r="AB129" i="43"/>
  <c r="AC129" i="43" s="1"/>
  <c r="AB130" i="43"/>
  <c r="AC130" i="43" s="1"/>
  <c r="AB131" i="43"/>
  <c r="AC131" i="43" s="1"/>
  <c r="AB132" i="43"/>
  <c r="AC132" i="43" s="1"/>
  <c r="AB133" i="43"/>
  <c r="AC133" i="43" s="1"/>
  <c r="AB134" i="43"/>
  <c r="AC134" i="43" s="1"/>
  <c r="AB135" i="43"/>
  <c r="AC135" i="43" s="1"/>
  <c r="AB136" i="43"/>
  <c r="AC136" i="43" s="1"/>
  <c r="AB137" i="43"/>
  <c r="AC137" i="43" s="1"/>
  <c r="AB138" i="43"/>
  <c r="AC138" i="43" s="1"/>
  <c r="AB139" i="43"/>
  <c r="AC139" i="43" s="1"/>
  <c r="AC15" i="43"/>
  <c r="AB15" i="43"/>
  <c r="AA10" i="43"/>
  <c r="AB10" i="43"/>
  <c r="AA141" i="43"/>
  <c r="AA12" i="43" s="1"/>
  <c r="Q10" i="43"/>
  <c r="R10" i="43"/>
  <c r="Q141" i="43"/>
  <c r="Q12" i="43" s="1"/>
  <c r="R141" i="43"/>
  <c r="R12" i="43" s="1"/>
  <c r="I139" i="43"/>
  <c r="H139" i="43"/>
  <c r="I138" i="43"/>
  <c r="H138" i="43"/>
  <c r="I137" i="43"/>
  <c r="H137" i="43"/>
  <c r="I136" i="43"/>
  <c r="H136" i="43"/>
  <c r="I135" i="43"/>
  <c r="H135" i="43"/>
  <c r="I134" i="43"/>
  <c r="H134" i="43"/>
  <c r="I133" i="43"/>
  <c r="H133" i="43"/>
  <c r="I132" i="43"/>
  <c r="H132" i="43"/>
  <c r="I131" i="43"/>
  <c r="H131" i="43"/>
  <c r="I130" i="43"/>
  <c r="H130" i="43"/>
  <c r="I129" i="43"/>
  <c r="H129" i="43"/>
  <c r="I128" i="43"/>
  <c r="H128" i="43"/>
  <c r="I127" i="43"/>
  <c r="H127" i="43"/>
  <c r="I126" i="43"/>
  <c r="H126" i="43"/>
  <c r="I125" i="43"/>
  <c r="H125" i="43"/>
  <c r="I124" i="43"/>
  <c r="H124" i="43"/>
  <c r="I123" i="43"/>
  <c r="H123" i="43"/>
  <c r="I122" i="43"/>
  <c r="H122" i="43"/>
  <c r="I121" i="43"/>
  <c r="H121" i="43"/>
  <c r="I120" i="43"/>
  <c r="H120" i="43"/>
  <c r="I119" i="43"/>
  <c r="H119" i="43"/>
  <c r="I118" i="43"/>
  <c r="H118" i="43"/>
  <c r="I117" i="43"/>
  <c r="H117" i="43"/>
  <c r="I116" i="43"/>
  <c r="H116" i="43"/>
  <c r="I115" i="43"/>
  <c r="H115" i="43"/>
  <c r="I114" i="43"/>
  <c r="H114" i="43"/>
  <c r="I113" i="43"/>
  <c r="H113" i="43"/>
  <c r="I112" i="43"/>
  <c r="H112" i="43"/>
  <c r="I111" i="43"/>
  <c r="H111" i="43"/>
  <c r="I110" i="43"/>
  <c r="H110" i="43"/>
  <c r="I109" i="43"/>
  <c r="H109" i="43"/>
  <c r="I108" i="43"/>
  <c r="H108" i="43"/>
  <c r="I107" i="43"/>
  <c r="H107" i="43"/>
  <c r="I106" i="43"/>
  <c r="H106" i="43"/>
  <c r="I105" i="43"/>
  <c r="H105" i="43"/>
  <c r="I104" i="43"/>
  <c r="H104" i="43"/>
  <c r="I103" i="43"/>
  <c r="H103" i="43"/>
  <c r="I102" i="43"/>
  <c r="H102" i="43"/>
  <c r="I101" i="43"/>
  <c r="H101" i="43"/>
  <c r="I100" i="43"/>
  <c r="H100" i="43"/>
  <c r="I99" i="43"/>
  <c r="H99" i="43"/>
  <c r="AL99" i="43" s="1"/>
  <c r="I98" i="43"/>
  <c r="H98" i="43"/>
  <c r="AL98" i="43" s="1"/>
  <c r="I97" i="43"/>
  <c r="H97" i="43"/>
  <c r="AL97" i="43" s="1"/>
  <c r="I96" i="43"/>
  <c r="H96" i="43"/>
  <c r="AL96" i="43" s="1"/>
  <c r="I95" i="43"/>
  <c r="H95" i="43"/>
  <c r="AL95" i="43" s="1"/>
  <c r="I94" i="43"/>
  <c r="H94" i="43"/>
  <c r="AL94" i="43" s="1"/>
  <c r="I93" i="43"/>
  <c r="H93" i="43"/>
  <c r="AL93" i="43" s="1"/>
  <c r="I92" i="43"/>
  <c r="H92" i="43"/>
  <c r="AL92" i="43" s="1"/>
  <c r="I91" i="43"/>
  <c r="H91" i="43"/>
  <c r="AL91" i="43" s="1"/>
  <c r="I90" i="43"/>
  <c r="H90" i="43"/>
  <c r="AL90" i="43" s="1"/>
  <c r="I89" i="43"/>
  <c r="H89" i="43"/>
  <c r="AL89" i="43" s="1"/>
  <c r="I88" i="43"/>
  <c r="H88" i="43"/>
  <c r="AL88" i="43" s="1"/>
  <c r="I87" i="43"/>
  <c r="H87" i="43"/>
  <c r="AL87" i="43" s="1"/>
  <c r="I86" i="43"/>
  <c r="H86" i="43"/>
  <c r="AL86" i="43" s="1"/>
  <c r="I85" i="43"/>
  <c r="H85" i="43"/>
  <c r="AL85" i="43" s="1"/>
  <c r="I84" i="43"/>
  <c r="H84" i="43"/>
  <c r="AL84" i="43" s="1"/>
  <c r="I83" i="43"/>
  <c r="H83" i="43"/>
  <c r="AL83" i="43" s="1"/>
  <c r="I82" i="43"/>
  <c r="H82" i="43"/>
  <c r="AL82" i="43" s="1"/>
  <c r="I81" i="43"/>
  <c r="H81" i="43"/>
  <c r="AL81" i="43" s="1"/>
  <c r="I80" i="43"/>
  <c r="H80" i="43"/>
  <c r="AL80" i="43" s="1"/>
  <c r="I79" i="43"/>
  <c r="H79" i="43"/>
  <c r="AL79" i="43" s="1"/>
  <c r="I78" i="43"/>
  <c r="H78" i="43"/>
  <c r="AL78" i="43" s="1"/>
  <c r="I77" i="43"/>
  <c r="H77" i="43"/>
  <c r="AL77" i="43" s="1"/>
  <c r="I76" i="43"/>
  <c r="H76" i="43"/>
  <c r="AL76" i="43" s="1"/>
  <c r="I75" i="43"/>
  <c r="H75" i="43"/>
  <c r="AL75" i="43" s="1"/>
  <c r="I74" i="43"/>
  <c r="H74" i="43"/>
  <c r="AL74" i="43" s="1"/>
  <c r="I73" i="43"/>
  <c r="H73" i="43"/>
  <c r="AL73" i="43" s="1"/>
  <c r="I72" i="43"/>
  <c r="H72" i="43"/>
  <c r="AL72" i="43" s="1"/>
  <c r="I71" i="43"/>
  <c r="H71" i="43"/>
  <c r="AL71" i="43" s="1"/>
  <c r="I70" i="43"/>
  <c r="H70" i="43"/>
  <c r="AL70" i="43" s="1"/>
  <c r="I69" i="43"/>
  <c r="H69" i="43"/>
  <c r="AL69" i="43" s="1"/>
  <c r="I68" i="43"/>
  <c r="H68" i="43"/>
  <c r="AL68" i="43" s="1"/>
  <c r="I67" i="43"/>
  <c r="H67" i="43"/>
  <c r="AL67" i="43" s="1"/>
  <c r="I66" i="43"/>
  <c r="H66" i="43"/>
  <c r="AL66" i="43" s="1"/>
  <c r="I65" i="43"/>
  <c r="H65" i="43"/>
  <c r="AL65" i="43" s="1"/>
  <c r="I64" i="43"/>
  <c r="H64" i="43"/>
  <c r="AL64" i="43" s="1"/>
  <c r="I63" i="43"/>
  <c r="H63" i="43"/>
  <c r="AL63" i="43" s="1"/>
  <c r="I62" i="43"/>
  <c r="H62" i="43"/>
  <c r="AL62" i="43" s="1"/>
  <c r="I61" i="43"/>
  <c r="H61" i="43"/>
  <c r="AL61" i="43" s="1"/>
  <c r="I60" i="43"/>
  <c r="H60" i="43"/>
  <c r="AL60" i="43" s="1"/>
  <c r="I59" i="43"/>
  <c r="H59" i="43"/>
  <c r="AL59" i="43" s="1"/>
  <c r="I58" i="43"/>
  <c r="H58" i="43"/>
  <c r="AL58" i="43" s="1"/>
  <c r="I57" i="43"/>
  <c r="H57" i="43"/>
  <c r="AL57" i="43" s="1"/>
  <c r="I56" i="43"/>
  <c r="H56" i="43"/>
  <c r="AL56" i="43" s="1"/>
  <c r="I55" i="43"/>
  <c r="H55" i="43"/>
  <c r="AL55" i="43" s="1"/>
  <c r="I54" i="43"/>
  <c r="H54" i="43"/>
  <c r="AL54" i="43" s="1"/>
  <c r="I53" i="43"/>
  <c r="H53" i="43"/>
  <c r="AL53" i="43" s="1"/>
  <c r="I52" i="43"/>
  <c r="H52" i="43"/>
  <c r="AL52" i="43" s="1"/>
  <c r="I51" i="43"/>
  <c r="H51" i="43"/>
  <c r="AL51" i="43" s="1"/>
  <c r="I50" i="43"/>
  <c r="H50" i="43"/>
  <c r="AL50" i="43" s="1"/>
  <c r="I49" i="43"/>
  <c r="H49" i="43"/>
  <c r="AL49" i="43" s="1"/>
  <c r="I48" i="43"/>
  <c r="H48" i="43"/>
  <c r="AL48" i="43" s="1"/>
  <c r="I47" i="43"/>
  <c r="H47" i="43"/>
  <c r="AL47" i="43" s="1"/>
  <c r="I46" i="43"/>
  <c r="H46" i="43"/>
  <c r="AL46" i="43" s="1"/>
  <c r="I45" i="43"/>
  <c r="H45" i="43"/>
  <c r="AL45" i="43" s="1"/>
  <c r="I44" i="43"/>
  <c r="H44" i="43"/>
  <c r="AL44" i="43" s="1"/>
  <c r="I43" i="43"/>
  <c r="H43" i="43"/>
  <c r="AL43" i="43" s="1"/>
  <c r="I42" i="43"/>
  <c r="H42" i="43"/>
  <c r="AL42" i="43" s="1"/>
  <c r="I41" i="43"/>
  <c r="H41" i="43"/>
  <c r="AL41" i="43" s="1"/>
  <c r="I40" i="43"/>
  <c r="H40" i="43"/>
  <c r="AL40" i="43" s="1"/>
  <c r="I39" i="43"/>
  <c r="H39" i="43"/>
  <c r="AL39" i="43" s="1"/>
  <c r="I38" i="43"/>
  <c r="H38" i="43"/>
  <c r="AL38" i="43" s="1"/>
  <c r="H37" i="43"/>
  <c r="AL37" i="43" s="1"/>
  <c r="H16" i="43"/>
  <c r="H17" i="43"/>
  <c r="H18" i="43"/>
  <c r="H19" i="43"/>
  <c r="H20" i="43"/>
  <c r="H21" i="43"/>
  <c r="H22" i="43"/>
  <c r="H23" i="43"/>
  <c r="H24" i="43"/>
  <c r="H25" i="43"/>
  <c r="H26" i="43"/>
  <c r="H27" i="43"/>
  <c r="H28" i="43"/>
  <c r="H29" i="43"/>
  <c r="H30" i="43"/>
  <c r="H31" i="43"/>
  <c r="H32" i="43"/>
  <c r="H33" i="43"/>
  <c r="H34" i="43"/>
  <c r="H35" i="43"/>
  <c r="H36" i="43"/>
  <c r="H15" i="43"/>
  <c r="G141" i="43"/>
  <c r="G12" i="43" s="1"/>
  <c r="G42" i="28"/>
  <c r="H42" i="28"/>
  <c r="I42" i="28"/>
  <c r="J42" i="28"/>
  <c r="F42" i="28"/>
  <c r="G32" i="28"/>
  <c r="H32" i="28"/>
  <c r="I32" i="28"/>
  <c r="J32" i="28"/>
  <c r="F32" i="28"/>
  <c r="C5" i="28"/>
  <c r="N48" i="31"/>
  <c r="O48" i="31" s="1"/>
  <c r="P48" i="31" s="1"/>
  <c r="Q48" i="31" s="1"/>
  <c r="R48" i="31" s="1"/>
  <c r="N81" i="31" l="1"/>
  <c r="AK141" i="43"/>
  <c r="AK12" i="43" s="1"/>
  <c r="AL35" i="43"/>
  <c r="AL33" i="43"/>
  <c r="AL31" i="43"/>
  <c r="AL29" i="43"/>
  <c r="AL27" i="43"/>
  <c r="AL25" i="43"/>
  <c r="AL23" i="43"/>
  <c r="AL21" i="43"/>
  <c r="AL19" i="43"/>
  <c r="AL17" i="43"/>
  <c r="AL15" i="43"/>
  <c r="AL36" i="43"/>
  <c r="AL34" i="43"/>
  <c r="AL32" i="43"/>
  <c r="AL30" i="43"/>
  <c r="AL28" i="43"/>
  <c r="AL26" i="43"/>
  <c r="AL24" i="43"/>
  <c r="AL22" i="43"/>
  <c r="AL20" i="43"/>
  <c r="AL18" i="43"/>
  <c r="AL16" i="43"/>
  <c r="AB141" i="43"/>
  <c r="AB12" i="43" s="1"/>
  <c r="H141" i="43"/>
  <c r="H12" i="43" s="1"/>
  <c r="D113" i="13"/>
  <c r="D114" i="13"/>
  <c r="D115" i="13"/>
  <c r="D116" i="13"/>
  <c r="D117" i="13"/>
  <c r="D118" i="13"/>
  <c r="D119" i="13"/>
  <c r="D120" i="13"/>
  <c r="D121" i="13"/>
  <c r="D122" i="13"/>
  <c r="D123" i="13"/>
  <c r="D124" i="13"/>
  <c r="D125" i="13"/>
  <c r="D126" i="13"/>
  <c r="D127" i="13"/>
  <c r="D128" i="13"/>
  <c r="D129" i="13"/>
  <c r="D130" i="13"/>
  <c r="D131" i="13"/>
  <c r="D81" i="13"/>
  <c r="D82" i="13"/>
  <c r="D83" i="13"/>
  <c r="D84" i="13"/>
  <c r="D85" i="13"/>
  <c r="D86" i="13"/>
  <c r="D87" i="13"/>
  <c r="D88" i="13"/>
  <c r="D89" i="13"/>
  <c r="D90" i="13"/>
  <c r="D91" i="13"/>
  <c r="D92" i="13"/>
  <c r="D93" i="13"/>
  <c r="D94" i="13"/>
  <c r="D95" i="13"/>
  <c r="D96" i="13"/>
  <c r="D97" i="13"/>
  <c r="D98" i="13"/>
  <c r="D99" i="13"/>
  <c r="D49" i="13"/>
  <c r="E49" i="13"/>
  <c r="E81" i="13" s="1"/>
  <c r="F49" i="13"/>
  <c r="F81" i="13" s="1"/>
  <c r="F113" i="13" s="1"/>
  <c r="G49" i="13"/>
  <c r="G81" i="13" s="1"/>
  <c r="G113" i="13" s="1"/>
  <c r="H49" i="13"/>
  <c r="H81" i="13" s="1"/>
  <c r="H113" i="13" s="1"/>
  <c r="I49" i="13"/>
  <c r="K49" i="13"/>
  <c r="K81" i="13" s="1"/>
  <c r="K113" i="13" s="1"/>
  <c r="L49" i="13"/>
  <c r="L81" i="13" s="1"/>
  <c r="L113" i="13" s="1"/>
  <c r="D50" i="13"/>
  <c r="E50" i="13"/>
  <c r="E82" i="13" s="1"/>
  <c r="F50" i="13"/>
  <c r="F82" i="13" s="1"/>
  <c r="F114" i="13" s="1"/>
  <c r="G50" i="13"/>
  <c r="G82" i="13" s="1"/>
  <c r="G114" i="13" s="1"/>
  <c r="H50" i="13"/>
  <c r="H82" i="13" s="1"/>
  <c r="H114" i="13" s="1"/>
  <c r="I50" i="13"/>
  <c r="K50" i="13"/>
  <c r="K82" i="13" s="1"/>
  <c r="K114" i="13" s="1"/>
  <c r="L50" i="13"/>
  <c r="L82" i="13" s="1"/>
  <c r="L114" i="13" s="1"/>
  <c r="D51" i="13"/>
  <c r="E51" i="13"/>
  <c r="F51" i="13"/>
  <c r="F83" i="13" s="1"/>
  <c r="F115" i="13" s="1"/>
  <c r="G51" i="13"/>
  <c r="G83" i="13" s="1"/>
  <c r="G115" i="13" s="1"/>
  <c r="H51" i="13"/>
  <c r="H83" i="13" s="1"/>
  <c r="H115" i="13" s="1"/>
  <c r="I51" i="13"/>
  <c r="K51" i="13"/>
  <c r="K83" i="13" s="1"/>
  <c r="K115" i="13" s="1"/>
  <c r="L51" i="13"/>
  <c r="L83" i="13" s="1"/>
  <c r="L115" i="13" s="1"/>
  <c r="D52" i="13"/>
  <c r="E52" i="13"/>
  <c r="F52" i="13"/>
  <c r="F84" i="13" s="1"/>
  <c r="F116" i="13" s="1"/>
  <c r="G52" i="13"/>
  <c r="G84" i="13" s="1"/>
  <c r="G116" i="13" s="1"/>
  <c r="H52" i="13"/>
  <c r="H84" i="13" s="1"/>
  <c r="H116" i="13" s="1"/>
  <c r="I52" i="13"/>
  <c r="K52" i="13"/>
  <c r="K84" i="13" s="1"/>
  <c r="K116" i="13" s="1"/>
  <c r="L52" i="13"/>
  <c r="L84" i="13" s="1"/>
  <c r="L116" i="13" s="1"/>
  <c r="D53" i="13"/>
  <c r="E53" i="13"/>
  <c r="F53" i="13"/>
  <c r="F85" i="13" s="1"/>
  <c r="F117" i="13" s="1"/>
  <c r="G53" i="13"/>
  <c r="G85" i="13" s="1"/>
  <c r="G117" i="13" s="1"/>
  <c r="H53" i="13"/>
  <c r="H85" i="13" s="1"/>
  <c r="H117" i="13" s="1"/>
  <c r="I53" i="13"/>
  <c r="K53" i="13"/>
  <c r="K85" i="13" s="1"/>
  <c r="K117" i="13" s="1"/>
  <c r="L53" i="13"/>
  <c r="L85" i="13" s="1"/>
  <c r="L117" i="13" s="1"/>
  <c r="D54" i="13"/>
  <c r="E54" i="13"/>
  <c r="E86" i="13" s="1"/>
  <c r="F54" i="13"/>
  <c r="F86" i="13" s="1"/>
  <c r="F118" i="13" s="1"/>
  <c r="G54" i="13"/>
  <c r="G86" i="13" s="1"/>
  <c r="G118" i="13" s="1"/>
  <c r="H54" i="13"/>
  <c r="H86" i="13" s="1"/>
  <c r="H118" i="13" s="1"/>
  <c r="I54" i="13"/>
  <c r="K54" i="13"/>
  <c r="K86" i="13" s="1"/>
  <c r="K118" i="13" s="1"/>
  <c r="L54" i="13"/>
  <c r="L86" i="13" s="1"/>
  <c r="L118" i="13" s="1"/>
  <c r="D55" i="13"/>
  <c r="E55" i="13"/>
  <c r="F55" i="13"/>
  <c r="F87" i="13" s="1"/>
  <c r="F119" i="13" s="1"/>
  <c r="G55" i="13"/>
  <c r="G87" i="13" s="1"/>
  <c r="G119" i="13" s="1"/>
  <c r="H55" i="13"/>
  <c r="H87" i="13" s="1"/>
  <c r="H119" i="13" s="1"/>
  <c r="I55" i="13"/>
  <c r="K55" i="13"/>
  <c r="K87" i="13" s="1"/>
  <c r="K119" i="13" s="1"/>
  <c r="L55" i="13"/>
  <c r="L87" i="13" s="1"/>
  <c r="L119" i="13" s="1"/>
  <c r="D56" i="13"/>
  <c r="E56" i="13"/>
  <c r="F56" i="13"/>
  <c r="F88" i="13" s="1"/>
  <c r="F120" i="13" s="1"/>
  <c r="G56" i="13"/>
  <c r="G88" i="13" s="1"/>
  <c r="G120" i="13" s="1"/>
  <c r="H56" i="13"/>
  <c r="H88" i="13" s="1"/>
  <c r="H120" i="13" s="1"/>
  <c r="I56" i="13"/>
  <c r="K56" i="13"/>
  <c r="K88" i="13" s="1"/>
  <c r="K120" i="13" s="1"/>
  <c r="L56" i="13"/>
  <c r="L88" i="13" s="1"/>
  <c r="L120" i="13" s="1"/>
  <c r="D57" i="13"/>
  <c r="E57" i="13"/>
  <c r="E89" i="13" s="1"/>
  <c r="F57" i="13"/>
  <c r="F89" i="13" s="1"/>
  <c r="F121" i="13" s="1"/>
  <c r="G57" i="13"/>
  <c r="G89" i="13" s="1"/>
  <c r="G121" i="13" s="1"/>
  <c r="H57" i="13"/>
  <c r="H89" i="13" s="1"/>
  <c r="H121" i="13" s="1"/>
  <c r="I57" i="13"/>
  <c r="K57" i="13"/>
  <c r="K89" i="13" s="1"/>
  <c r="K121" i="13" s="1"/>
  <c r="L57" i="13"/>
  <c r="L89" i="13" s="1"/>
  <c r="L121" i="13" s="1"/>
  <c r="D58" i="13"/>
  <c r="E58" i="13"/>
  <c r="E90" i="13" s="1"/>
  <c r="F58" i="13"/>
  <c r="F90" i="13" s="1"/>
  <c r="F122" i="13" s="1"/>
  <c r="G58" i="13"/>
  <c r="G90" i="13" s="1"/>
  <c r="G122" i="13" s="1"/>
  <c r="H58" i="13"/>
  <c r="H90" i="13" s="1"/>
  <c r="H122" i="13" s="1"/>
  <c r="I58" i="13"/>
  <c r="K58" i="13"/>
  <c r="K90" i="13" s="1"/>
  <c r="K122" i="13" s="1"/>
  <c r="L58" i="13"/>
  <c r="L90" i="13" s="1"/>
  <c r="L122" i="13" s="1"/>
  <c r="D59" i="13"/>
  <c r="E59" i="13"/>
  <c r="F59" i="13"/>
  <c r="F91" i="13" s="1"/>
  <c r="F123" i="13" s="1"/>
  <c r="G59" i="13"/>
  <c r="G91" i="13" s="1"/>
  <c r="G123" i="13" s="1"/>
  <c r="H59" i="13"/>
  <c r="H91" i="13" s="1"/>
  <c r="H123" i="13" s="1"/>
  <c r="I59" i="13"/>
  <c r="K59" i="13"/>
  <c r="K91" i="13" s="1"/>
  <c r="K123" i="13" s="1"/>
  <c r="L59" i="13"/>
  <c r="L91" i="13" s="1"/>
  <c r="L123" i="13" s="1"/>
  <c r="D60" i="13"/>
  <c r="E60" i="13"/>
  <c r="F60" i="13"/>
  <c r="F92" i="13" s="1"/>
  <c r="F124" i="13" s="1"/>
  <c r="G60" i="13"/>
  <c r="G92" i="13" s="1"/>
  <c r="G124" i="13" s="1"/>
  <c r="H60" i="13"/>
  <c r="H92" i="13" s="1"/>
  <c r="H124" i="13" s="1"/>
  <c r="I60" i="13"/>
  <c r="K60" i="13"/>
  <c r="K92" i="13" s="1"/>
  <c r="K124" i="13" s="1"/>
  <c r="L60" i="13"/>
  <c r="L92" i="13" s="1"/>
  <c r="L124" i="13" s="1"/>
  <c r="D61" i="13"/>
  <c r="E61" i="13"/>
  <c r="E93" i="13" s="1"/>
  <c r="F61" i="13"/>
  <c r="F93" i="13" s="1"/>
  <c r="F125" i="13" s="1"/>
  <c r="G61" i="13"/>
  <c r="G93" i="13" s="1"/>
  <c r="G125" i="13" s="1"/>
  <c r="H61" i="13"/>
  <c r="H93" i="13" s="1"/>
  <c r="H125" i="13" s="1"/>
  <c r="I61" i="13"/>
  <c r="K61" i="13"/>
  <c r="K93" i="13" s="1"/>
  <c r="K125" i="13" s="1"/>
  <c r="L61" i="13"/>
  <c r="L93" i="13" s="1"/>
  <c r="L125" i="13" s="1"/>
  <c r="D62" i="13"/>
  <c r="E62" i="13"/>
  <c r="E94" i="13" s="1"/>
  <c r="F62" i="13"/>
  <c r="F94" i="13" s="1"/>
  <c r="F126" i="13" s="1"/>
  <c r="G62" i="13"/>
  <c r="G94" i="13" s="1"/>
  <c r="G126" i="13" s="1"/>
  <c r="H62" i="13"/>
  <c r="H94" i="13" s="1"/>
  <c r="H126" i="13" s="1"/>
  <c r="I62" i="13"/>
  <c r="K62" i="13"/>
  <c r="K94" i="13" s="1"/>
  <c r="K126" i="13" s="1"/>
  <c r="L62" i="13"/>
  <c r="L94" i="13" s="1"/>
  <c r="L126" i="13" s="1"/>
  <c r="D63" i="13"/>
  <c r="E63" i="13"/>
  <c r="F63" i="13"/>
  <c r="F95" i="13" s="1"/>
  <c r="F127" i="13" s="1"/>
  <c r="G63" i="13"/>
  <c r="G95" i="13" s="1"/>
  <c r="G127" i="13" s="1"/>
  <c r="H63" i="13"/>
  <c r="H95" i="13" s="1"/>
  <c r="H127" i="13" s="1"/>
  <c r="I63" i="13"/>
  <c r="K63" i="13"/>
  <c r="K95" i="13" s="1"/>
  <c r="K127" i="13" s="1"/>
  <c r="L63" i="13"/>
  <c r="L95" i="13" s="1"/>
  <c r="L127" i="13" s="1"/>
  <c r="D64" i="13"/>
  <c r="E64" i="13"/>
  <c r="F64" i="13"/>
  <c r="F96" i="13" s="1"/>
  <c r="F128" i="13" s="1"/>
  <c r="G64" i="13"/>
  <c r="G96" i="13" s="1"/>
  <c r="G128" i="13" s="1"/>
  <c r="H64" i="13"/>
  <c r="H96" i="13" s="1"/>
  <c r="H128" i="13" s="1"/>
  <c r="I64" i="13"/>
  <c r="K64" i="13"/>
  <c r="K96" i="13" s="1"/>
  <c r="K128" i="13" s="1"/>
  <c r="L64" i="13"/>
  <c r="L96" i="13" s="1"/>
  <c r="L128" i="13" s="1"/>
  <c r="D65" i="13"/>
  <c r="E65" i="13"/>
  <c r="E97" i="13" s="1"/>
  <c r="F65" i="13"/>
  <c r="F97" i="13" s="1"/>
  <c r="F129" i="13" s="1"/>
  <c r="G65" i="13"/>
  <c r="G97" i="13" s="1"/>
  <c r="G129" i="13" s="1"/>
  <c r="H65" i="13"/>
  <c r="H97" i="13" s="1"/>
  <c r="H129" i="13" s="1"/>
  <c r="I65" i="13"/>
  <c r="K65" i="13"/>
  <c r="K97" i="13" s="1"/>
  <c r="K129" i="13" s="1"/>
  <c r="L65" i="13"/>
  <c r="L97" i="13" s="1"/>
  <c r="L129" i="13" s="1"/>
  <c r="D66" i="13"/>
  <c r="E66" i="13"/>
  <c r="F66" i="13"/>
  <c r="F98" i="13" s="1"/>
  <c r="F130" i="13" s="1"/>
  <c r="G66" i="13"/>
  <c r="G98" i="13" s="1"/>
  <c r="G130" i="13" s="1"/>
  <c r="H66" i="13"/>
  <c r="H98" i="13" s="1"/>
  <c r="H130" i="13" s="1"/>
  <c r="I66" i="13"/>
  <c r="K66" i="13"/>
  <c r="K98" i="13" s="1"/>
  <c r="K130" i="13" s="1"/>
  <c r="L66" i="13"/>
  <c r="L98" i="13" s="1"/>
  <c r="L130" i="13" s="1"/>
  <c r="D67" i="13"/>
  <c r="E67" i="13"/>
  <c r="F67" i="13"/>
  <c r="F99" i="13" s="1"/>
  <c r="F131" i="13" s="1"/>
  <c r="G67" i="13"/>
  <c r="G99" i="13" s="1"/>
  <c r="G131" i="13" s="1"/>
  <c r="H67" i="13"/>
  <c r="H99" i="13" s="1"/>
  <c r="H131" i="13" s="1"/>
  <c r="I67" i="13"/>
  <c r="K67" i="13"/>
  <c r="K99" i="13" s="1"/>
  <c r="K131" i="13" s="1"/>
  <c r="L67" i="13"/>
  <c r="L99" i="13" s="1"/>
  <c r="L131" i="13" s="1"/>
  <c r="L48" i="13"/>
  <c r="L80" i="13" s="1"/>
  <c r="K48" i="13"/>
  <c r="K80" i="13" s="1"/>
  <c r="I48" i="13"/>
  <c r="I80" i="13" s="1"/>
  <c r="H48" i="13"/>
  <c r="H80" i="13" s="1"/>
  <c r="G48" i="13"/>
  <c r="F48" i="13"/>
  <c r="F80" i="13" s="1"/>
  <c r="E48" i="13"/>
  <c r="E80" i="13" s="1"/>
  <c r="D48" i="13"/>
  <c r="G80" i="13"/>
  <c r="D80" i="13"/>
  <c r="E126" i="13" l="1"/>
  <c r="E121" i="13"/>
  <c r="E113" i="13"/>
  <c r="E129" i="13"/>
  <c r="E125" i="13"/>
  <c r="E122" i="13"/>
  <c r="E118" i="13"/>
  <c r="E114" i="13"/>
  <c r="J66" i="13"/>
  <c r="J64" i="13"/>
  <c r="J59" i="13"/>
  <c r="J53" i="13"/>
  <c r="E98" i="13"/>
  <c r="E85" i="13"/>
  <c r="J67" i="13"/>
  <c r="O67" i="13" s="1"/>
  <c r="P67" i="13" s="1"/>
  <c r="R67" i="13" s="1"/>
  <c r="O66" i="13"/>
  <c r="P66" i="13" s="1"/>
  <c r="R66" i="13" s="1"/>
  <c r="J65" i="13"/>
  <c r="J97" i="13" s="1"/>
  <c r="O64" i="13"/>
  <c r="P64" i="13" s="1"/>
  <c r="R64" i="13" s="1"/>
  <c r="J63" i="13"/>
  <c r="O63" i="13" s="1"/>
  <c r="P63" i="13" s="1"/>
  <c r="R63" i="13" s="1"/>
  <c r="J62" i="13"/>
  <c r="J94" i="13" s="1"/>
  <c r="J61" i="13"/>
  <c r="J93" i="13" s="1"/>
  <c r="O60" i="13"/>
  <c r="P60" i="13" s="1"/>
  <c r="R60" i="13" s="1"/>
  <c r="J60" i="13"/>
  <c r="O59" i="13"/>
  <c r="P59" i="13" s="1"/>
  <c r="R59" i="13" s="1"/>
  <c r="J58" i="13"/>
  <c r="O58" i="13" s="1"/>
  <c r="P58" i="13" s="1"/>
  <c r="R58" i="13" s="1"/>
  <c r="J57" i="13"/>
  <c r="J89" i="13" s="1"/>
  <c r="J56" i="13"/>
  <c r="J55" i="13"/>
  <c r="J54" i="13"/>
  <c r="J86" i="13" s="1"/>
  <c r="J52" i="13"/>
  <c r="J51" i="13"/>
  <c r="J50" i="13"/>
  <c r="J82" i="13" s="1"/>
  <c r="J49" i="13"/>
  <c r="J81" i="13" s="1"/>
  <c r="E99" i="13"/>
  <c r="E96" i="13"/>
  <c r="E95" i="13"/>
  <c r="E92" i="13"/>
  <c r="E91" i="13"/>
  <c r="E88" i="13"/>
  <c r="E87" i="13"/>
  <c r="E84" i="13"/>
  <c r="E83" i="13"/>
  <c r="I98" i="13"/>
  <c r="I97" i="13"/>
  <c r="I94" i="13"/>
  <c r="I93" i="13"/>
  <c r="I90" i="13"/>
  <c r="I89" i="13"/>
  <c r="O56" i="13"/>
  <c r="P56" i="13" s="1"/>
  <c r="R56" i="13" s="1"/>
  <c r="I88" i="13"/>
  <c r="O55" i="13"/>
  <c r="P55" i="13" s="1"/>
  <c r="R55" i="13" s="1"/>
  <c r="I87" i="13"/>
  <c r="O54" i="13"/>
  <c r="P54" i="13" s="1"/>
  <c r="R54" i="13" s="1"/>
  <c r="I86" i="13"/>
  <c r="O53" i="13"/>
  <c r="P53" i="13" s="1"/>
  <c r="R53" i="13" s="1"/>
  <c r="I85" i="13"/>
  <c r="O52" i="13"/>
  <c r="P52" i="13" s="1"/>
  <c r="R52" i="13" s="1"/>
  <c r="I84" i="13"/>
  <c r="O51" i="13"/>
  <c r="P51" i="13" s="1"/>
  <c r="R51" i="13" s="1"/>
  <c r="I83" i="13"/>
  <c r="O50" i="13"/>
  <c r="P50" i="13" s="1"/>
  <c r="R50" i="13" s="1"/>
  <c r="I82" i="13"/>
  <c r="O49" i="13"/>
  <c r="P49" i="13" s="1"/>
  <c r="R49" i="13" s="1"/>
  <c r="I81" i="13"/>
  <c r="I99" i="13"/>
  <c r="I96" i="13"/>
  <c r="I95" i="13"/>
  <c r="I92" i="13"/>
  <c r="I91" i="13"/>
  <c r="O81" i="31"/>
  <c r="AL141" i="43"/>
  <c r="AL12" i="43" s="1"/>
  <c r="I52" i="47"/>
  <c r="H52" i="47"/>
  <c r="G52" i="47"/>
  <c r="E120" i="13" l="1"/>
  <c r="J88" i="13"/>
  <c r="E128" i="13"/>
  <c r="J96" i="13"/>
  <c r="J85" i="13"/>
  <c r="E117" i="13"/>
  <c r="J117" i="13" s="1"/>
  <c r="O62" i="13"/>
  <c r="P62" i="13" s="1"/>
  <c r="R62" i="13" s="1"/>
  <c r="J90" i="13"/>
  <c r="J125" i="13"/>
  <c r="J129" i="13"/>
  <c r="J113" i="13"/>
  <c r="J121" i="13"/>
  <c r="E116" i="13"/>
  <c r="J84" i="13"/>
  <c r="E124" i="13"/>
  <c r="J92" i="13"/>
  <c r="J83" i="13"/>
  <c r="E115" i="13"/>
  <c r="J115" i="13" s="1"/>
  <c r="J87" i="13"/>
  <c r="E119" i="13"/>
  <c r="J119" i="13" s="1"/>
  <c r="J91" i="13"/>
  <c r="E123" i="13"/>
  <c r="J123" i="13" s="1"/>
  <c r="J95" i="13"/>
  <c r="E127" i="13"/>
  <c r="J127" i="13" s="1"/>
  <c r="J99" i="13"/>
  <c r="E131" i="13"/>
  <c r="J131" i="13" s="1"/>
  <c r="E130" i="13"/>
  <c r="J98" i="13"/>
  <c r="O57" i="13"/>
  <c r="P57" i="13" s="1"/>
  <c r="R57" i="13" s="1"/>
  <c r="O61" i="13"/>
  <c r="P61" i="13" s="1"/>
  <c r="R61" i="13" s="1"/>
  <c r="O65" i="13"/>
  <c r="P65" i="13" s="1"/>
  <c r="R65" i="13" s="1"/>
  <c r="J114" i="13"/>
  <c r="J118" i="13"/>
  <c r="J122" i="13"/>
  <c r="J126" i="13"/>
  <c r="O95" i="13"/>
  <c r="P95" i="13" s="1"/>
  <c r="R95" i="13" s="1"/>
  <c r="I127" i="13"/>
  <c r="O92" i="13"/>
  <c r="P92" i="13" s="1"/>
  <c r="R92" i="13" s="1"/>
  <c r="I124" i="13"/>
  <c r="O96" i="13"/>
  <c r="P96" i="13" s="1"/>
  <c r="R96" i="13" s="1"/>
  <c r="I128" i="13"/>
  <c r="O81" i="13"/>
  <c r="P81" i="13" s="1"/>
  <c r="R81" i="13" s="1"/>
  <c r="I113" i="13"/>
  <c r="O82" i="13"/>
  <c r="P82" i="13" s="1"/>
  <c r="R82" i="13" s="1"/>
  <c r="I114" i="13"/>
  <c r="O83" i="13"/>
  <c r="P83" i="13" s="1"/>
  <c r="R83" i="13" s="1"/>
  <c r="I115" i="13"/>
  <c r="O84" i="13"/>
  <c r="P84" i="13" s="1"/>
  <c r="R84" i="13" s="1"/>
  <c r="I116" i="13"/>
  <c r="O85" i="13"/>
  <c r="P85" i="13" s="1"/>
  <c r="R85" i="13" s="1"/>
  <c r="I117" i="13"/>
  <c r="O86" i="13"/>
  <c r="P86" i="13" s="1"/>
  <c r="R86" i="13" s="1"/>
  <c r="I118" i="13"/>
  <c r="O87" i="13"/>
  <c r="P87" i="13" s="1"/>
  <c r="R87" i="13" s="1"/>
  <c r="I119" i="13"/>
  <c r="O88" i="13"/>
  <c r="P88" i="13" s="1"/>
  <c r="R88" i="13" s="1"/>
  <c r="I120" i="13"/>
  <c r="O89" i="13"/>
  <c r="P89" i="13" s="1"/>
  <c r="R89" i="13" s="1"/>
  <c r="I121" i="13"/>
  <c r="O93" i="13"/>
  <c r="P93" i="13" s="1"/>
  <c r="R93" i="13" s="1"/>
  <c r="I125" i="13"/>
  <c r="O97" i="13"/>
  <c r="P97" i="13" s="1"/>
  <c r="R97" i="13" s="1"/>
  <c r="I129" i="13"/>
  <c r="O91" i="13"/>
  <c r="P91" i="13" s="1"/>
  <c r="R91" i="13" s="1"/>
  <c r="I123" i="13"/>
  <c r="O99" i="13"/>
  <c r="P99" i="13" s="1"/>
  <c r="R99" i="13" s="1"/>
  <c r="I131" i="13"/>
  <c r="O90" i="13"/>
  <c r="P90" i="13" s="1"/>
  <c r="R90" i="13" s="1"/>
  <c r="I122" i="13"/>
  <c r="O94" i="13"/>
  <c r="P94" i="13" s="1"/>
  <c r="R94" i="13" s="1"/>
  <c r="I126" i="13"/>
  <c r="O98" i="13"/>
  <c r="P98" i="13" s="1"/>
  <c r="R98" i="13" s="1"/>
  <c r="I130" i="13"/>
  <c r="P81" i="31"/>
  <c r="J22" i="1"/>
  <c r="K22" i="1" s="1"/>
  <c r="L22" i="1" s="1"/>
  <c r="M22" i="1" s="1"/>
  <c r="N22" i="1" s="1"/>
  <c r="O22" i="1" s="1"/>
  <c r="J23" i="1"/>
  <c r="K23" i="1" s="1"/>
  <c r="L23" i="1" s="1"/>
  <c r="M23" i="1" s="1"/>
  <c r="N23" i="1" s="1"/>
  <c r="O23" i="1" s="1"/>
  <c r="J21" i="1"/>
  <c r="K21" i="1" s="1"/>
  <c r="L21" i="1" s="1"/>
  <c r="M21" i="1" s="1"/>
  <c r="N21" i="1" s="1"/>
  <c r="O21" i="1" s="1"/>
  <c r="J130" i="13" l="1"/>
  <c r="J124" i="13"/>
  <c r="J116" i="13"/>
  <c r="J128" i="13"/>
  <c r="J120" i="13"/>
  <c r="Q81" i="31"/>
  <c r="I48" i="39"/>
  <c r="J48" i="39"/>
  <c r="K48" i="39" s="1"/>
  <c r="L48" i="39" s="1"/>
  <c r="M48" i="39" s="1"/>
  <c r="N48" i="39" s="1"/>
  <c r="O48" i="39" s="1"/>
  <c r="I49" i="39"/>
  <c r="J49" i="39" s="1"/>
  <c r="K49" i="39" s="1"/>
  <c r="L49" i="39" s="1"/>
  <c r="M49" i="39" s="1"/>
  <c r="N49" i="39" s="1"/>
  <c r="O49" i="39" s="1"/>
  <c r="I50" i="39"/>
  <c r="J50" i="39"/>
  <c r="K50" i="39" s="1"/>
  <c r="L50" i="39" s="1"/>
  <c r="M50" i="39" s="1"/>
  <c r="N50" i="39" s="1"/>
  <c r="O50" i="39" s="1"/>
  <c r="I51" i="39"/>
  <c r="J51" i="39" s="1"/>
  <c r="K51" i="39" s="1"/>
  <c r="L51" i="39" s="1"/>
  <c r="M51" i="39" s="1"/>
  <c r="N51" i="39" s="1"/>
  <c r="O51" i="39" s="1"/>
  <c r="I52" i="39"/>
  <c r="J52" i="39"/>
  <c r="K52" i="39" s="1"/>
  <c r="L52" i="39" s="1"/>
  <c r="M52" i="39" s="1"/>
  <c r="N52" i="39" s="1"/>
  <c r="O52" i="39" s="1"/>
  <c r="I53" i="39"/>
  <c r="J53" i="39" s="1"/>
  <c r="K53" i="39" s="1"/>
  <c r="L53" i="39" s="1"/>
  <c r="M53" i="39" s="1"/>
  <c r="N53" i="39" s="1"/>
  <c r="O53" i="39" s="1"/>
  <c r="H48" i="39"/>
  <c r="H49" i="39"/>
  <c r="H50" i="39"/>
  <c r="H51" i="39"/>
  <c r="H52" i="39"/>
  <c r="H53" i="39"/>
  <c r="H47" i="39"/>
  <c r="I47" i="39" s="1"/>
  <c r="J47" i="39" s="1"/>
  <c r="K47" i="39" s="1"/>
  <c r="L47" i="39" s="1"/>
  <c r="M47" i="39" s="1"/>
  <c r="N47" i="39" s="1"/>
  <c r="O47" i="39" s="1"/>
  <c r="I43" i="39"/>
  <c r="J43" i="39" s="1"/>
  <c r="K43" i="39" s="1"/>
  <c r="L43" i="39" s="1"/>
  <c r="M43" i="39" s="1"/>
  <c r="N43" i="39" s="1"/>
  <c r="O43" i="39" s="1"/>
  <c r="I44" i="39"/>
  <c r="J44" i="39" s="1"/>
  <c r="K44" i="39" s="1"/>
  <c r="L44" i="39" s="1"/>
  <c r="M44" i="39" s="1"/>
  <c r="N44" i="39" s="1"/>
  <c r="O44" i="39" s="1"/>
  <c r="H44" i="39"/>
  <c r="H43" i="39"/>
  <c r="I40" i="39"/>
  <c r="J40" i="39" s="1"/>
  <c r="H40" i="39"/>
  <c r="H77" i="38"/>
  <c r="I77" i="38"/>
  <c r="H78" i="38"/>
  <c r="I78" i="38"/>
  <c r="G78" i="38"/>
  <c r="G77" i="38"/>
  <c r="I165" i="48"/>
  <c r="J165" i="48" s="1"/>
  <c r="K165" i="48" s="1"/>
  <c r="L165" i="48" s="1"/>
  <c r="M165" i="48" s="1"/>
  <c r="N165" i="48" s="1"/>
  <c r="O165" i="48" s="1"/>
  <c r="P165" i="48" s="1"/>
  <c r="I164" i="48"/>
  <c r="J164" i="48" s="1"/>
  <c r="K164" i="48" s="1"/>
  <c r="L164" i="48" s="1"/>
  <c r="M164" i="48" s="1"/>
  <c r="N164" i="48" s="1"/>
  <c r="O164" i="48" s="1"/>
  <c r="P164" i="48" s="1"/>
  <c r="I163" i="48"/>
  <c r="J163" i="48" s="1"/>
  <c r="K163" i="48" s="1"/>
  <c r="L163" i="48" s="1"/>
  <c r="M163" i="48" s="1"/>
  <c r="N163" i="48" s="1"/>
  <c r="O163" i="48" s="1"/>
  <c r="P163" i="48" s="1"/>
  <c r="I162" i="48"/>
  <c r="J162" i="48" s="1"/>
  <c r="K162" i="48" s="1"/>
  <c r="L162" i="48" s="1"/>
  <c r="M162" i="48" s="1"/>
  <c r="N162" i="48" s="1"/>
  <c r="O162" i="48" s="1"/>
  <c r="P162" i="48" s="1"/>
  <c r="I161" i="48"/>
  <c r="J161" i="48" s="1"/>
  <c r="K161" i="48" s="1"/>
  <c r="L161" i="48" s="1"/>
  <c r="M161" i="48" s="1"/>
  <c r="N161" i="48" s="1"/>
  <c r="O161" i="48" s="1"/>
  <c r="P161" i="48" s="1"/>
  <c r="I158" i="48"/>
  <c r="J158" i="48" s="1"/>
  <c r="K158" i="48" s="1"/>
  <c r="L158" i="48" s="1"/>
  <c r="M158" i="48" s="1"/>
  <c r="N158" i="48" s="1"/>
  <c r="O158" i="48" s="1"/>
  <c r="P158" i="48" s="1"/>
  <c r="I157" i="48"/>
  <c r="J157" i="48" s="1"/>
  <c r="K157" i="48" s="1"/>
  <c r="L157" i="48" s="1"/>
  <c r="M157" i="48" s="1"/>
  <c r="N157" i="48" s="1"/>
  <c r="O157" i="48" s="1"/>
  <c r="P157" i="48" s="1"/>
  <c r="I156" i="48"/>
  <c r="J156" i="48" s="1"/>
  <c r="K156" i="48" s="1"/>
  <c r="L156" i="48" s="1"/>
  <c r="M156" i="48" s="1"/>
  <c r="N156" i="48" s="1"/>
  <c r="O156" i="48" s="1"/>
  <c r="P156" i="48" s="1"/>
  <c r="I155" i="48"/>
  <c r="J155" i="48" s="1"/>
  <c r="K155" i="48" s="1"/>
  <c r="L155" i="48" s="1"/>
  <c r="M155" i="48" s="1"/>
  <c r="N155" i="48" s="1"/>
  <c r="O155" i="48" s="1"/>
  <c r="P155" i="48" s="1"/>
  <c r="I154" i="48"/>
  <c r="J154" i="48" s="1"/>
  <c r="K154" i="48" s="1"/>
  <c r="L154" i="48" s="1"/>
  <c r="M154" i="48" s="1"/>
  <c r="N154" i="48" s="1"/>
  <c r="O154" i="48" s="1"/>
  <c r="P154" i="48" s="1"/>
  <c r="I151" i="48"/>
  <c r="J151" i="48" s="1"/>
  <c r="K151" i="48" s="1"/>
  <c r="L151" i="48" s="1"/>
  <c r="M151" i="48" s="1"/>
  <c r="N151" i="48" s="1"/>
  <c r="O151" i="48" s="1"/>
  <c r="P151" i="48" s="1"/>
  <c r="I150" i="48"/>
  <c r="J150" i="48" s="1"/>
  <c r="K150" i="48" s="1"/>
  <c r="L150" i="48" s="1"/>
  <c r="M150" i="48" s="1"/>
  <c r="N150" i="48" s="1"/>
  <c r="O150" i="48" s="1"/>
  <c r="P150" i="48" s="1"/>
  <c r="I149" i="48"/>
  <c r="J149" i="48" s="1"/>
  <c r="K149" i="48" s="1"/>
  <c r="L149" i="48" s="1"/>
  <c r="M149" i="48" s="1"/>
  <c r="N149" i="48" s="1"/>
  <c r="O149" i="48" s="1"/>
  <c r="P149" i="48" s="1"/>
  <c r="I148" i="48"/>
  <c r="J148" i="48" s="1"/>
  <c r="K148" i="48" s="1"/>
  <c r="L148" i="48" s="1"/>
  <c r="M148" i="48" s="1"/>
  <c r="N148" i="48" s="1"/>
  <c r="O148" i="48" s="1"/>
  <c r="P148" i="48" s="1"/>
  <c r="I147" i="48"/>
  <c r="J147" i="48" s="1"/>
  <c r="K147" i="48" s="1"/>
  <c r="L147" i="48" s="1"/>
  <c r="M147" i="48" s="1"/>
  <c r="N147" i="48" s="1"/>
  <c r="O147" i="48" s="1"/>
  <c r="P147" i="48" s="1"/>
  <c r="I144" i="48"/>
  <c r="J144" i="48" s="1"/>
  <c r="K144" i="48" s="1"/>
  <c r="L144" i="48" s="1"/>
  <c r="M144" i="48" s="1"/>
  <c r="N144" i="48" s="1"/>
  <c r="O144" i="48" s="1"/>
  <c r="P144" i="48" s="1"/>
  <c r="I143" i="48"/>
  <c r="J143" i="48" s="1"/>
  <c r="K143" i="48" s="1"/>
  <c r="L143" i="48" s="1"/>
  <c r="M143" i="48" s="1"/>
  <c r="N143" i="48" s="1"/>
  <c r="O143" i="48" s="1"/>
  <c r="P143" i="48" s="1"/>
  <c r="I142" i="48"/>
  <c r="J142" i="48" s="1"/>
  <c r="K142" i="48" s="1"/>
  <c r="L142" i="48" s="1"/>
  <c r="M142" i="48" s="1"/>
  <c r="N142" i="48" s="1"/>
  <c r="O142" i="48" s="1"/>
  <c r="P142" i="48" s="1"/>
  <c r="I141" i="48"/>
  <c r="J141" i="48" s="1"/>
  <c r="K141" i="48" s="1"/>
  <c r="L141" i="48" s="1"/>
  <c r="M141" i="48" s="1"/>
  <c r="N141" i="48" s="1"/>
  <c r="O141" i="48" s="1"/>
  <c r="P141" i="48" s="1"/>
  <c r="I140" i="48"/>
  <c r="J140" i="48" s="1"/>
  <c r="K140" i="48" s="1"/>
  <c r="L140" i="48" s="1"/>
  <c r="M140" i="48" s="1"/>
  <c r="N140" i="48" s="1"/>
  <c r="O140" i="48" s="1"/>
  <c r="P140" i="48" s="1"/>
  <c r="I137" i="48"/>
  <c r="J137" i="48" s="1"/>
  <c r="K137" i="48" s="1"/>
  <c r="L137" i="48" s="1"/>
  <c r="M137" i="48" s="1"/>
  <c r="N137" i="48" s="1"/>
  <c r="O137" i="48" s="1"/>
  <c r="P137" i="48" s="1"/>
  <c r="I136" i="48"/>
  <c r="J136" i="48" s="1"/>
  <c r="K136" i="48" s="1"/>
  <c r="L136" i="48" s="1"/>
  <c r="M136" i="48" s="1"/>
  <c r="N136" i="48" s="1"/>
  <c r="O136" i="48" s="1"/>
  <c r="P136" i="48" s="1"/>
  <c r="I135" i="48"/>
  <c r="J135" i="48" s="1"/>
  <c r="K135" i="48" s="1"/>
  <c r="L135" i="48" s="1"/>
  <c r="M135" i="48" s="1"/>
  <c r="N135" i="48" s="1"/>
  <c r="O135" i="48" s="1"/>
  <c r="P135" i="48" s="1"/>
  <c r="I134" i="48"/>
  <c r="J134" i="48" s="1"/>
  <c r="K134" i="48" s="1"/>
  <c r="L134" i="48" s="1"/>
  <c r="M134" i="48" s="1"/>
  <c r="N134" i="48" s="1"/>
  <c r="O134" i="48" s="1"/>
  <c r="P134" i="48" s="1"/>
  <c r="I133" i="48"/>
  <c r="J133" i="48" s="1"/>
  <c r="K133" i="48" s="1"/>
  <c r="L133" i="48" s="1"/>
  <c r="M133" i="48" s="1"/>
  <c r="N133" i="48" s="1"/>
  <c r="O133" i="48" s="1"/>
  <c r="P133" i="48" s="1"/>
  <c r="I130" i="48"/>
  <c r="J130" i="48" s="1"/>
  <c r="K130" i="48" s="1"/>
  <c r="L130" i="48" s="1"/>
  <c r="M130" i="48" s="1"/>
  <c r="N130" i="48" s="1"/>
  <c r="O130" i="48" s="1"/>
  <c r="P130" i="48" s="1"/>
  <c r="I129" i="48"/>
  <c r="J129" i="48" s="1"/>
  <c r="K129" i="48" s="1"/>
  <c r="L129" i="48" s="1"/>
  <c r="M129" i="48" s="1"/>
  <c r="N129" i="48" s="1"/>
  <c r="O129" i="48" s="1"/>
  <c r="P129" i="48" s="1"/>
  <c r="I128" i="48"/>
  <c r="J128" i="48" s="1"/>
  <c r="K128" i="48" s="1"/>
  <c r="L128" i="48" s="1"/>
  <c r="M128" i="48" s="1"/>
  <c r="N128" i="48" s="1"/>
  <c r="O128" i="48" s="1"/>
  <c r="P128" i="48" s="1"/>
  <c r="I127" i="48"/>
  <c r="J127" i="48" s="1"/>
  <c r="K127" i="48" s="1"/>
  <c r="L127" i="48" s="1"/>
  <c r="M127" i="48" s="1"/>
  <c r="N127" i="48" s="1"/>
  <c r="O127" i="48" s="1"/>
  <c r="P127" i="48" s="1"/>
  <c r="I126" i="48"/>
  <c r="J126" i="48" s="1"/>
  <c r="K126" i="48" s="1"/>
  <c r="L126" i="48" s="1"/>
  <c r="M126" i="48" s="1"/>
  <c r="N126" i="48" s="1"/>
  <c r="O126" i="48" s="1"/>
  <c r="P126" i="48" s="1"/>
  <c r="I123" i="48"/>
  <c r="J123" i="48" s="1"/>
  <c r="K123" i="48" s="1"/>
  <c r="L123" i="48" s="1"/>
  <c r="M123" i="48" s="1"/>
  <c r="N123" i="48" s="1"/>
  <c r="O123" i="48" s="1"/>
  <c r="P123" i="48" s="1"/>
  <c r="I122" i="48"/>
  <c r="J122" i="48" s="1"/>
  <c r="K122" i="48" s="1"/>
  <c r="L122" i="48" s="1"/>
  <c r="M122" i="48" s="1"/>
  <c r="N122" i="48" s="1"/>
  <c r="O122" i="48" s="1"/>
  <c r="P122" i="48" s="1"/>
  <c r="I121" i="48"/>
  <c r="J121" i="48" s="1"/>
  <c r="K121" i="48" s="1"/>
  <c r="L121" i="48" s="1"/>
  <c r="M121" i="48" s="1"/>
  <c r="N121" i="48" s="1"/>
  <c r="O121" i="48" s="1"/>
  <c r="P121" i="48" s="1"/>
  <c r="I120" i="48"/>
  <c r="J120" i="48" s="1"/>
  <c r="K120" i="48" s="1"/>
  <c r="L120" i="48" s="1"/>
  <c r="M120" i="48" s="1"/>
  <c r="N120" i="48" s="1"/>
  <c r="O120" i="48" s="1"/>
  <c r="P120" i="48" s="1"/>
  <c r="I119" i="48"/>
  <c r="J119" i="48" s="1"/>
  <c r="K119" i="48" s="1"/>
  <c r="L119" i="48" s="1"/>
  <c r="M119" i="48" s="1"/>
  <c r="N119" i="48" s="1"/>
  <c r="O119" i="48" s="1"/>
  <c r="P119" i="48" s="1"/>
  <c r="I116" i="48"/>
  <c r="J116" i="48" s="1"/>
  <c r="K116" i="48" s="1"/>
  <c r="L116" i="48" s="1"/>
  <c r="M116" i="48" s="1"/>
  <c r="N116" i="48" s="1"/>
  <c r="O116" i="48" s="1"/>
  <c r="P116" i="48" s="1"/>
  <c r="I115" i="48"/>
  <c r="J115" i="48" s="1"/>
  <c r="K115" i="48" s="1"/>
  <c r="L115" i="48" s="1"/>
  <c r="M115" i="48" s="1"/>
  <c r="N115" i="48" s="1"/>
  <c r="O115" i="48" s="1"/>
  <c r="P115" i="48" s="1"/>
  <c r="I114" i="48"/>
  <c r="J114" i="48" s="1"/>
  <c r="K114" i="48" s="1"/>
  <c r="L114" i="48" s="1"/>
  <c r="M114" i="48" s="1"/>
  <c r="N114" i="48" s="1"/>
  <c r="O114" i="48" s="1"/>
  <c r="P114" i="48" s="1"/>
  <c r="I113" i="48"/>
  <c r="J113" i="48" s="1"/>
  <c r="K113" i="48" s="1"/>
  <c r="L113" i="48" s="1"/>
  <c r="M113" i="48" s="1"/>
  <c r="N113" i="48" s="1"/>
  <c r="O113" i="48" s="1"/>
  <c r="P113" i="48" s="1"/>
  <c r="I112" i="48"/>
  <c r="J112" i="48" s="1"/>
  <c r="K112" i="48" s="1"/>
  <c r="L112" i="48" s="1"/>
  <c r="M112" i="48" s="1"/>
  <c r="N112" i="48" s="1"/>
  <c r="O112" i="48" s="1"/>
  <c r="P112" i="48" s="1"/>
  <c r="I109" i="48"/>
  <c r="J109" i="48" s="1"/>
  <c r="K109" i="48" s="1"/>
  <c r="L109" i="48" s="1"/>
  <c r="M109" i="48" s="1"/>
  <c r="N109" i="48" s="1"/>
  <c r="O109" i="48" s="1"/>
  <c r="P109" i="48" s="1"/>
  <c r="I108" i="48"/>
  <c r="J108" i="48" s="1"/>
  <c r="K108" i="48" s="1"/>
  <c r="L108" i="48" s="1"/>
  <c r="M108" i="48" s="1"/>
  <c r="N108" i="48" s="1"/>
  <c r="O108" i="48" s="1"/>
  <c r="P108" i="48" s="1"/>
  <c r="I107" i="48"/>
  <c r="J107" i="48" s="1"/>
  <c r="K107" i="48" s="1"/>
  <c r="L107" i="48" s="1"/>
  <c r="M107" i="48" s="1"/>
  <c r="N107" i="48" s="1"/>
  <c r="O107" i="48" s="1"/>
  <c r="P107" i="48" s="1"/>
  <c r="I106" i="48"/>
  <c r="J106" i="48" s="1"/>
  <c r="K106" i="48" s="1"/>
  <c r="L106" i="48" s="1"/>
  <c r="M106" i="48" s="1"/>
  <c r="N106" i="48" s="1"/>
  <c r="O106" i="48" s="1"/>
  <c r="P106" i="48" s="1"/>
  <c r="I105" i="48"/>
  <c r="J105" i="48" s="1"/>
  <c r="K105" i="48" s="1"/>
  <c r="L105" i="48" s="1"/>
  <c r="M105" i="48" s="1"/>
  <c r="N105" i="48" s="1"/>
  <c r="O105" i="48" s="1"/>
  <c r="P105" i="48" s="1"/>
  <c r="I102" i="48"/>
  <c r="J102" i="48" s="1"/>
  <c r="K102" i="48" s="1"/>
  <c r="L102" i="48" s="1"/>
  <c r="M102" i="48" s="1"/>
  <c r="N102" i="48" s="1"/>
  <c r="O102" i="48" s="1"/>
  <c r="P102" i="48" s="1"/>
  <c r="I101" i="48"/>
  <c r="J101" i="48" s="1"/>
  <c r="K101" i="48" s="1"/>
  <c r="L101" i="48" s="1"/>
  <c r="M101" i="48" s="1"/>
  <c r="N101" i="48" s="1"/>
  <c r="O101" i="48" s="1"/>
  <c r="P101" i="48" s="1"/>
  <c r="I100" i="48"/>
  <c r="J100" i="48" s="1"/>
  <c r="K100" i="48" s="1"/>
  <c r="L100" i="48" s="1"/>
  <c r="M100" i="48" s="1"/>
  <c r="N100" i="48" s="1"/>
  <c r="O100" i="48" s="1"/>
  <c r="P100" i="48" s="1"/>
  <c r="I99" i="48"/>
  <c r="J99" i="48" s="1"/>
  <c r="K99" i="48" s="1"/>
  <c r="L99" i="48" s="1"/>
  <c r="M99" i="48" s="1"/>
  <c r="N99" i="48" s="1"/>
  <c r="O99" i="48" s="1"/>
  <c r="P99" i="48" s="1"/>
  <c r="I98" i="48"/>
  <c r="J98" i="48" s="1"/>
  <c r="K98" i="48" s="1"/>
  <c r="L98" i="48" s="1"/>
  <c r="M98" i="48" s="1"/>
  <c r="N98" i="48" s="1"/>
  <c r="O98" i="48" s="1"/>
  <c r="P98" i="48" s="1"/>
  <c r="J81" i="48"/>
  <c r="K81" i="48" s="1"/>
  <c r="L81" i="48" s="1"/>
  <c r="M81" i="48" s="1"/>
  <c r="N81" i="48" s="1"/>
  <c r="O81" i="48" s="1"/>
  <c r="P81" i="48" s="1"/>
  <c r="I81" i="48"/>
  <c r="J80" i="48"/>
  <c r="K80" i="48" s="1"/>
  <c r="L80" i="48" s="1"/>
  <c r="M80" i="48" s="1"/>
  <c r="N80" i="48" s="1"/>
  <c r="O80" i="48" s="1"/>
  <c r="P80" i="48" s="1"/>
  <c r="I80" i="48"/>
  <c r="J79" i="48"/>
  <c r="K79" i="48" s="1"/>
  <c r="L79" i="48" s="1"/>
  <c r="M79" i="48" s="1"/>
  <c r="N79" i="48" s="1"/>
  <c r="O79" i="48" s="1"/>
  <c r="P79" i="48" s="1"/>
  <c r="I79" i="48"/>
  <c r="J78" i="48"/>
  <c r="K78" i="48" s="1"/>
  <c r="L78" i="48" s="1"/>
  <c r="M78" i="48" s="1"/>
  <c r="N78" i="48" s="1"/>
  <c r="O78" i="48" s="1"/>
  <c r="P78" i="48" s="1"/>
  <c r="I78" i="48"/>
  <c r="J77" i="48"/>
  <c r="K77" i="48" s="1"/>
  <c r="L77" i="48" s="1"/>
  <c r="M77" i="48" s="1"/>
  <c r="N77" i="48" s="1"/>
  <c r="O77" i="48" s="1"/>
  <c r="P77" i="48" s="1"/>
  <c r="I77" i="48"/>
  <c r="I74" i="48"/>
  <c r="J74" i="48" s="1"/>
  <c r="K74" i="48" s="1"/>
  <c r="L74" i="48" s="1"/>
  <c r="M74" i="48" s="1"/>
  <c r="N74" i="48" s="1"/>
  <c r="O74" i="48" s="1"/>
  <c r="P74" i="48" s="1"/>
  <c r="I73" i="48"/>
  <c r="J73" i="48" s="1"/>
  <c r="K73" i="48" s="1"/>
  <c r="L73" i="48" s="1"/>
  <c r="M73" i="48" s="1"/>
  <c r="N73" i="48" s="1"/>
  <c r="O73" i="48" s="1"/>
  <c r="P73" i="48" s="1"/>
  <c r="I72" i="48"/>
  <c r="J72" i="48" s="1"/>
  <c r="K72" i="48" s="1"/>
  <c r="L72" i="48" s="1"/>
  <c r="M72" i="48" s="1"/>
  <c r="N72" i="48" s="1"/>
  <c r="O72" i="48" s="1"/>
  <c r="P72" i="48" s="1"/>
  <c r="I71" i="48"/>
  <c r="J71" i="48" s="1"/>
  <c r="K71" i="48" s="1"/>
  <c r="L71" i="48" s="1"/>
  <c r="M71" i="48" s="1"/>
  <c r="N71" i="48" s="1"/>
  <c r="O71" i="48" s="1"/>
  <c r="P71" i="48" s="1"/>
  <c r="I70" i="48"/>
  <c r="J70" i="48" s="1"/>
  <c r="K70" i="48" s="1"/>
  <c r="L70" i="48" s="1"/>
  <c r="M70" i="48" s="1"/>
  <c r="N70" i="48" s="1"/>
  <c r="O70" i="48" s="1"/>
  <c r="P70" i="48" s="1"/>
  <c r="I67" i="48"/>
  <c r="J67" i="48" s="1"/>
  <c r="K67" i="48" s="1"/>
  <c r="L67" i="48" s="1"/>
  <c r="M67" i="48" s="1"/>
  <c r="N67" i="48" s="1"/>
  <c r="O67" i="48" s="1"/>
  <c r="P67" i="48" s="1"/>
  <c r="I66" i="48"/>
  <c r="J66" i="48" s="1"/>
  <c r="K66" i="48" s="1"/>
  <c r="L66" i="48" s="1"/>
  <c r="M66" i="48" s="1"/>
  <c r="N66" i="48" s="1"/>
  <c r="O66" i="48" s="1"/>
  <c r="P66" i="48" s="1"/>
  <c r="I65" i="48"/>
  <c r="J65" i="48" s="1"/>
  <c r="K65" i="48" s="1"/>
  <c r="L65" i="48" s="1"/>
  <c r="M65" i="48" s="1"/>
  <c r="N65" i="48" s="1"/>
  <c r="O65" i="48" s="1"/>
  <c r="P65" i="48" s="1"/>
  <c r="I64" i="48"/>
  <c r="J64" i="48" s="1"/>
  <c r="K64" i="48" s="1"/>
  <c r="L64" i="48" s="1"/>
  <c r="M64" i="48" s="1"/>
  <c r="N64" i="48" s="1"/>
  <c r="O64" i="48" s="1"/>
  <c r="P64" i="48" s="1"/>
  <c r="I63" i="48"/>
  <c r="J63" i="48" s="1"/>
  <c r="K63" i="48" s="1"/>
  <c r="L63" i="48" s="1"/>
  <c r="M63" i="48" s="1"/>
  <c r="N63" i="48" s="1"/>
  <c r="O63" i="48" s="1"/>
  <c r="P63" i="48" s="1"/>
  <c r="I60" i="48"/>
  <c r="J60" i="48" s="1"/>
  <c r="K60" i="48" s="1"/>
  <c r="L60" i="48" s="1"/>
  <c r="M60" i="48" s="1"/>
  <c r="N60" i="48" s="1"/>
  <c r="O60" i="48" s="1"/>
  <c r="P60" i="48" s="1"/>
  <c r="I59" i="48"/>
  <c r="J59" i="48" s="1"/>
  <c r="K59" i="48" s="1"/>
  <c r="L59" i="48" s="1"/>
  <c r="M59" i="48" s="1"/>
  <c r="N59" i="48" s="1"/>
  <c r="O59" i="48" s="1"/>
  <c r="P59" i="48" s="1"/>
  <c r="I58" i="48"/>
  <c r="J58" i="48" s="1"/>
  <c r="K58" i="48" s="1"/>
  <c r="L58" i="48" s="1"/>
  <c r="M58" i="48" s="1"/>
  <c r="N58" i="48" s="1"/>
  <c r="O58" i="48" s="1"/>
  <c r="P58" i="48" s="1"/>
  <c r="I57" i="48"/>
  <c r="J57" i="48" s="1"/>
  <c r="K57" i="48" s="1"/>
  <c r="L57" i="48" s="1"/>
  <c r="M57" i="48" s="1"/>
  <c r="N57" i="48" s="1"/>
  <c r="O57" i="48" s="1"/>
  <c r="P57" i="48" s="1"/>
  <c r="I56" i="48"/>
  <c r="J56" i="48" s="1"/>
  <c r="K56" i="48" s="1"/>
  <c r="L56" i="48" s="1"/>
  <c r="M56" i="48" s="1"/>
  <c r="N56" i="48" s="1"/>
  <c r="O56" i="48" s="1"/>
  <c r="P56" i="48" s="1"/>
  <c r="I53" i="48"/>
  <c r="J53" i="48" s="1"/>
  <c r="K53" i="48" s="1"/>
  <c r="L53" i="48" s="1"/>
  <c r="M53" i="48" s="1"/>
  <c r="N53" i="48" s="1"/>
  <c r="O53" i="48" s="1"/>
  <c r="P53" i="48" s="1"/>
  <c r="I52" i="48"/>
  <c r="J52" i="48" s="1"/>
  <c r="K52" i="48" s="1"/>
  <c r="L52" i="48" s="1"/>
  <c r="M52" i="48" s="1"/>
  <c r="N52" i="48" s="1"/>
  <c r="O52" i="48" s="1"/>
  <c r="P52" i="48" s="1"/>
  <c r="I51" i="48"/>
  <c r="J51" i="48" s="1"/>
  <c r="K51" i="48" s="1"/>
  <c r="L51" i="48" s="1"/>
  <c r="M51" i="48" s="1"/>
  <c r="N51" i="48" s="1"/>
  <c r="O51" i="48" s="1"/>
  <c r="P51" i="48" s="1"/>
  <c r="I50" i="48"/>
  <c r="J50" i="48" s="1"/>
  <c r="K50" i="48" s="1"/>
  <c r="L50" i="48" s="1"/>
  <c r="M50" i="48" s="1"/>
  <c r="N50" i="48" s="1"/>
  <c r="O50" i="48" s="1"/>
  <c r="P50" i="48" s="1"/>
  <c r="I49" i="48"/>
  <c r="J49" i="48" s="1"/>
  <c r="K49" i="48" s="1"/>
  <c r="L49" i="48" s="1"/>
  <c r="M49" i="48" s="1"/>
  <c r="N49" i="48" s="1"/>
  <c r="O49" i="48" s="1"/>
  <c r="P49" i="48" s="1"/>
  <c r="I46" i="48"/>
  <c r="J46" i="48" s="1"/>
  <c r="K46" i="48" s="1"/>
  <c r="L46" i="48" s="1"/>
  <c r="M46" i="48" s="1"/>
  <c r="N46" i="48" s="1"/>
  <c r="O46" i="48" s="1"/>
  <c r="P46" i="48" s="1"/>
  <c r="I45" i="48"/>
  <c r="J45" i="48" s="1"/>
  <c r="K45" i="48" s="1"/>
  <c r="L45" i="48" s="1"/>
  <c r="M45" i="48" s="1"/>
  <c r="N45" i="48" s="1"/>
  <c r="O45" i="48" s="1"/>
  <c r="P45" i="48" s="1"/>
  <c r="I44" i="48"/>
  <c r="J44" i="48" s="1"/>
  <c r="K44" i="48" s="1"/>
  <c r="L44" i="48" s="1"/>
  <c r="M44" i="48" s="1"/>
  <c r="N44" i="48" s="1"/>
  <c r="O44" i="48" s="1"/>
  <c r="P44" i="48" s="1"/>
  <c r="I43" i="48"/>
  <c r="J43" i="48" s="1"/>
  <c r="K43" i="48" s="1"/>
  <c r="L43" i="48" s="1"/>
  <c r="M43" i="48" s="1"/>
  <c r="N43" i="48" s="1"/>
  <c r="O43" i="48" s="1"/>
  <c r="P43" i="48" s="1"/>
  <c r="I42" i="48"/>
  <c r="J42" i="48" s="1"/>
  <c r="K42" i="48" s="1"/>
  <c r="L42" i="48" s="1"/>
  <c r="M42" i="48" s="1"/>
  <c r="N42" i="48" s="1"/>
  <c r="O42" i="48" s="1"/>
  <c r="P42" i="48" s="1"/>
  <c r="I39" i="48"/>
  <c r="J39" i="48" s="1"/>
  <c r="K39" i="48" s="1"/>
  <c r="L39" i="48" s="1"/>
  <c r="M39" i="48" s="1"/>
  <c r="N39" i="48" s="1"/>
  <c r="O39" i="48" s="1"/>
  <c r="P39" i="48" s="1"/>
  <c r="I38" i="48"/>
  <c r="J38" i="48" s="1"/>
  <c r="K38" i="48" s="1"/>
  <c r="L38" i="48" s="1"/>
  <c r="M38" i="48" s="1"/>
  <c r="N38" i="48" s="1"/>
  <c r="O38" i="48" s="1"/>
  <c r="P38" i="48" s="1"/>
  <c r="I37" i="48"/>
  <c r="J37" i="48" s="1"/>
  <c r="K37" i="48" s="1"/>
  <c r="L37" i="48" s="1"/>
  <c r="M37" i="48" s="1"/>
  <c r="N37" i="48" s="1"/>
  <c r="O37" i="48" s="1"/>
  <c r="P37" i="48" s="1"/>
  <c r="I36" i="48"/>
  <c r="J36" i="48" s="1"/>
  <c r="K36" i="48" s="1"/>
  <c r="L36" i="48" s="1"/>
  <c r="M36" i="48" s="1"/>
  <c r="N36" i="48" s="1"/>
  <c r="O36" i="48" s="1"/>
  <c r="P36" i="48" s="1"/>
  <c r="I35" i="48"/>
  <c r="J35" i="48" s="1"/>
  <c r="K35" i="48" s="1"/>
  <c r="L35" i="48" s="1"/>
  <c r="M35" i="48" s="1"/>
  <c r="N35" i="48" s="1"/>
  <c r="O35" i="48" s="1"/>
  <c r="P35" i="48" s="1"/>
  <c r="I32" i="48"/>
  <c r="J32" i="48" s="1"/>
  <c r="K32" i="48" s="1"/>
  <c r="L32" i="48" s="1"/>
  <c r="M32" i="48" s="1"/>
  <c r="N32" i="48" s="1"/>
  <c r="O32" i="48" s="1"/>
  <c r="P32" i="48" s="1"/>
  <c r="I31" i="48"/>
  <c r="J31" i="48" s="1"/>
  <c r="K31" i="48" s="1"/>
  <c r="L31" i="48" s="1"/>
  <c r="M31" i="48" s="1"/>
  <c r="N31" i="48" s="1"/>
  <c r="O31" i="48" s="1"/>
  <c r="P31" i="48" s="1"/>
  <c r="I30" i="48"/>
  <c r="J30" i="48" s="1"/>
  <c r="K30" i="48" s="1"/>
  <c r="L30" i="48" s="1"/>
  <c r="M30" i="48" s="1"/>
  <c r="N30" i="48" s="1"/>
  <c r="O30" i="48" s="1"/>
  <c r="P30" i="48" s="1"/>
  <c r="I29" i="48"/>
  <c r="J29" i="48" s="1"/>
  <c r="K29" i="48" s="1"/>
  <c r="L29" i="48" s="1"/>
  <c r="M29" i="48" s="1"/>
  <c r="N29" i="48" s="1"/>
  <c r="O29" i="48" s="1"/>
  <c r="P29" i="48" s="1"/>
  <c r="I28" i="48"/>
  <c r="K28" i="48" s="1"/>
  <c r="L28" i="48" s="1"/>
  <c r="M28" i="48" s="1"/>
  <c r="N28" i="48" s="1"/>
  <c r="O28" i="48" s="1"/>
  <c r="P28" i="48" s="1"/>
  <c r="J22" i="48"/>
  <c r="K22" i="48"/>
  <c r="L22" i="48" s="1"/>
  <c r="M22" i="48" s="1"/>
  <c r="N22" i="48" s="1"/>
  <c r="O22" i="48" s="1"/>
  <c r="P22" i="48" s="1"/>
  <c r="J23" i="48"/>
  <c r="K23" i="48" s="1"/>
  <c r="L23" i="48" s="1"/>
  <c r="M23" i="48" s="1"/>
  <c r="N23" i="48" s="1"/>
  <c r="O23" i="48" s="1"/>
  <c r="P23" i="48" s="1"/>
  <c r="J24" i="48"/>
  <c r="K24" i="48"/>
  <c r="L24" i="48" s="1"/>
  <c r="M24" i="48" s="1"/>
  <c r="N24" i="48" s="1"/>
  <c r="O24" i="48" s="1"/>
  <c r="P24" i="48" s="1"/>
  <c r="J25" i="48"/>
  <c r="K25" i="48" s="1"/>
  <c r="L25" i="48" s="1"/>
  <c r="M25" i="48" s="1"/>
  <c r="N25" i="48" s="1"/>
  <c r="O25" i="48" s="1"/>
  <c r="P25" i="48" s="1"/>
  <c r="I22" i="48"/>
  <c r="I23" i="48"/>
  <c r="I24" i="48"/>
  <c r="I25" i="48"/>
  <c r="I21" i="48"/>
  <c r="J21" i="48" s="1"/>
  <c r="K21" i="48" s="1"/>
  <c r="L21" i="48" s="1"/>
  <c r="M21" i="48" s="1"/>
  <c r="N21" i="48" s="1"/>
  <c r="O21" i="48" s="1"/>
  <c r="P21" i="48" s="1"/>
  <c r="J15" i="48"/>
  <c r="K15" i="48"/>
  <c r="L15" i="48" s="1"/>
  <c r="M15" i="48" s="1"/>
  <c r="N15" i="48" s="1"/>
  <c r="O15" i="48" s="1"/>
  <c r="P15" i="48" s="1"/>
  <c r="J16" i="48"/>
  <c r="K16" i="48" s="1"/>
  <c r="L16" i="48" s="1"/>
  <c r="M16" i="48" s="1"/>
  <c r="N16" i="48" s="1"/>
  <c r="O16" i="48" s="1"/>
  <c r="P16" i="48" s="1"/>
  <c r="J17" i="48"/>
  <c r="K17" i="48"/>
  <c r="L17" i="48" s="1"/>
  <c r="M17" i="48" s="1"/>
  <c r="N17" i="48" s="1"/>
  <c r="O17" i="48" s="1"/>
  <c r="P17" i="48" s="1"/>
  <c r="J18" i="48"/>
  <c r="K18" i="48" s="1"/>
  <c r="L18" i="48" s="1"/>
  <c r="M18" i="48" s="1"/>
  <c r="N18" i="48" s="1"/>
  <c r="O18" i="48" s="1"/>
  <c r="P18" i="48" s="1"/>
  <c r="I15" i="48"/>
  <c r="I16" i="48"/>
  <c r="I17" i="48"/>
  <c r="I18" i="48"/>
  <c r="I14" i="48"/>
  <c r="J14" i="48" s="1"/>
  <c r="K14" i="48" s="1"/>
  <c r="L14" i="48" s="1"/>
  <c r="M14" i="48" s="1"/>
  <c r="N14" i="48" s="1"/>
  <c r="O14" i="48" s="1"/>
  <c r="P14" i="48" s="1"/>
  <c r="I151" i="35"/>
  <c r="J151" i="35" s="1"/>
  <c r="K151" i="35" s="1"/>
  <c r="L151" i="35" s="1"/>
  <c r="M151" i="35" s="1"/>
  <c r="N151" i="35" s="1"/>
  <c r="O151" i="35" s="1"/>
  <c r="P151" i="35" s="1"/>
  <c r="I152" i="35"/>
  <c r="J152" i="35" s="1"/>
  <c r="K152" i="35" s="1"/>
  <c r="L152" i="35" s="1"/>
  <c r="M152" i="35" s="1"/>
  <c r="N152" i="35" s="1"/>
  <c r="O152" i="35" s="1"/>
  <c r="P152" i="35" s="1"/>
  <c r="I153" i="35"/>
  <c r="J153" i="35" s="1"/>
  <c r="K153" i="35" s="1"/>
  <c r="L153" i="35" s="1"/>
  <c r="M153" i="35" s="1"/>
  <c r="N153" i="35" s="1"/>
  <c r="O153" i="35" s="1"/>
  <c r="P153" i="35" s="1"/>
  <c r="I154" i="35"/>
  <c r="J154" i="35" s="1"/>
  <c r="K154" i="35" s="1"/>
  <c r="L154" i="35" s="1"/>
  <c r="M154" i="35" s="1"/>
  <c r="N154" i="35" s="1"/>
  <c r="O154" i="35" s="1"/>
  <c r="P154" i="35" s="1"/>
  <c r="I155" i="35"/>
  <c r="J155" i="35" s="1"/>
  <c r="K155" i="35" s="1"/>
  <c r="L155" i="35" s="1"/>
  <c r="M155" i="35" s="1"/>
  <c r="N155" i="35" s="1"/>
  <c r="O155" i="35" s="1"/>
  <c r="P155" i="35" s="1"/>
  <c r="I156" i="35"/>
  <c r="J156" i="35" s="1"/>
  <c r="K156" i="35" s="1"/>
  <c r="L156" i="35" s="1"/>
  <c r="M156" i="35" s="1"/>
  <c r="N156" i="35" s="1"/>
  <c r="O156" i="35" s="1"/>
  <c r="P156" i="35" s="1"/>
  <c r="I157" i="35"/>
  <c r="J157" i="35" s="1"/>
  <c r="K157" i="35" s="1"/>
  <c r="L157" i="35" s="1"/>
  <c r="M157" i="35" s="1"/>
  <c r="N157" i="35" s="1"/>
  <c r="O157" i="35" s="1"/>
  <c r="P157" i="35" s="1"/>
  <c r="I150" i="35"/>
  <c r="J150" i="35" s="1"/>
  <c r="K150" i="35" s="1"/>
  <c r="L150" i="35" s="1"/>
  <c r="M150" i="35" s="1"/>
  <c r="N150" i="35" s="1"/>
  <c r="O150" i="35" s="1"/>
  <c r="P150" i="35" s="1"/>
  <c r="I68" i="35"/>
  <c r="J68" i="35" s="1"/>
  <c r="K68" i="35" s="1"/>
  <c r="L68" i="35" s="1"/>
  <c r="M68" i="35" s="1"/>
  <c r="N68" i="35" s="1"/>
  <c r="O68" i="35" s="1"/>
  <c r="P68" i="35" s="1"/>
  <c r="I69" i="35"/>
  <c r="J69" i="35" s="1"/>
  <c r="K69" i="35" s="1"/>
  <c r="L69" i="35" s="1"/>
  <c r="M69" i="35" s="1"/>
  <c r="N69" i="35" s="1"/>
  <c r="O69" i="35" s="1"/>
  <c r="P69" i="35" s="1"/>
  <c r="I67" i="35"/>
  <c r="J67" i="35" s="1"/>
  <c r="K67" i="35" s="1"/>
  <c r="L67" i="35" s="1"/>
  <c r="M67" i="35" s="1"/>
  <c r="N67" i="35" s="1"/>
  <c r="O67" i="35" s="1"/>
  <c r="P67" i="35" s="1"/>
  <c r="I61" i="35"/>
  <c r="J61" i="35" s="1"/>
  <c r="K61" i="35" s="1"/>
  <c r="L61" i="35" s="1"/>
  <c r="M61" i="35" s="1"/>
  <c r="N61" i="35" s="1"/>
  <c r="O61" i="35" s="1"/>
  <c r="P61" i="35" s="1"/>
  <c r="I62" i="35"/>
  <c r="I60" i="35"/>
  <c r="J60" i="35" s="1"/>
  <c r="K60" i="35" s="1"/>
  <c r="L60" i="35" s="1"/>
  <c r="M60" i="35" s="1"/>
  <c r="N60" i="35" s="1"/>
  <c r="O60" i="35" s="1"/>
  <c r="P60" i="35" s="1"/>
  <c r="I47" i="35"/>
  <c r="J47" i="35" s="1"/>
  <c r="K47" i="35" s="1"/>
  <c r="L47" i="35" s="1"/>
  <c r="M47" i="35" s="1"/>
  <c r="N47" i="35" s="1"/>
  <c r="O47" i="35" s="1"/>
  <c r="P47" i="35" s="1"/>
  <c r="I48" i="35"/>
  <c r="J48" i="35" s="1"/>
  <c r="K48" i="35" s="1"/>
  <c r="L48" i="35" s="1"/>
  <c r="M48" i="35" s="1"/>
  <c r="N48" i="35" s="1"/>
  <c r="O48" i="35" s="1"/>
  <c r="P48" i="35" s="1"/>
  <c r="I49" i="35"/>
  <c r="J49" i="35" s="1"/>
  <c r="K49" i="35" s="1"/>
  <c r="L49" i="35" s="1"/>
  <c r="M49" i="35" s="1"/>
  <c r="N49" i="35" s="1"/>
  <c r="O49" i="35" s="1"/>
  <c r="P49" i="35" s="1"/>
  <c r="I46" i="35"/>
  <c r="J46" i="35" s="1"/>
  <c r="K46" i="35" s="1"/>
  <c r="L46" i="35" s="1"/>
  <c r="M46" i="35" s="1"/>
  <c r="N46" i="35" s="1"/>
  <c r="O46" i="35" s="1"/>
  <c r="P46" i="35" s="1"/>
  <c r="I28" i="35"/>
  <c r="J28" i="35" s="1"/>
  <c r="K28" i="35" s="1"/>
  <c r="L28" i="35" s="1"/>
  <c r="M28" i="35" s="1"/>
  <c r="N28" i="35" s="1"/>
  <c r="O28" i="35" s="1"/>
  <c r="P28" i="35" s="1"/>
  <c r="I29" i="35"/>
  <c r="J29" i="35" s="1"/>
  <c r="K29" i="35" s="1"/>
  <c r="L29" i="35" s="1"/>
  <c r="M29" i="35" s="1"/>
  <c r="N29" i="35" s="1"/>
  <c r="O29" i="35" s="1"/>
  <c r="P29" i="35" s="1"/>
  <c r="I30" i="35"/>
  <c r="J30" i="35" s="1"/>
  <c r="K30" i="35" s="1"/>
  <c r="L30" i="35" s="1"/>
  <c r="M30" i="35" s="1"/>
  <c r="N30" i="35" s="1"/>
  <c r="O30" i="35" s="1"/>
  <c r="P30" i="35" s="1"/>
  <c r="I27" i="35"/>
  <c r="J27" i="35" s="1"/>
  <c r="K27" i="35" s="1"/>
  <c r="L27" i="35" s="1"/>
  <c r="I91" i="35"/>
  <c r="J91" i="35" s="1"/>
  <c r="K91" i="35" s="1"/>
  <c r="L91" i="35" s="1"/>
  <c r="M91" i="35" s="1"/>
  <c r="N91" i="35" s="1"/>
  <c r="O91" i="35" s="1"/>
  <c r="P91" i="35" s="1"/>
  <c r="I92" i="35"/>
  <c r="J92" i="35" s="1"/>
  <c r="K92" i="35" s="1"/>
  <c r="L92" i="35" s="1"/>
  <c r="M92" i="35" s="1"/>
  <c r="N92" i="35" s="1"/>
  <c r="O92" i="35" s="1"/>
  <c r="P92" i="35" s="1"/>
  <c r="I93" i="35"/>
  <c r="J93" i="35" s="1"/>
  <c r="K93" i="35" s="1"/>
  <c r="L93" i="35" s="1"/>
  <c r="M93" i="35" s="1"/>
  <c r="N93" i="35" s="1"/>
  <c r="O93" i="35" s="1"/>
  <c r="P93" i="35" s="1"/>
  <c r="I94" i="35"/>
  <c r="J94" i="35" s="1"/>
  <c r="K94" i="35" s="1"/>
  <c r="L94" i="35" s="1"/>
  <c r="M94" i="35" s="1"/>
  <c r="N94" i="35" s="1"/>
  <c r="O94" i="35" s="1"/>
  <c r="P94" i="35" s="1"/>
  <c r="I95" i="35"/>
  <c r="J95" i="35" s="1"/>
  <c r="K95" i="35" s="1"/>
  <c r="L95" i="35" s="1"/>
  <c r="M95" i="35" s="1"/>
  <c r="N95" i="35" s="1"/>
  <c r="O95" i="35" s="1"/>
  <c r="P95" i="35" s="1"/>
  <c r="I90" i="35"/>
  <c r="J90" i="35" s="1"/>
  <c r="K90" i="35" s="1"/>
  <c r="L90" i="35" s="1"/>
  <c r="M90" i="35" s="1"/>
  <c r="N90" i="35" s="1"/>
  <c r="O90" i="35" s="1"/>
  <c r="P90" i="35" s="1"/>
  <c r="I81" i="35"/>
  <c r="J81" i="35" s="1"/>
  <c r="K81" i="35" s="1"/>
  <c r="L81" i="35" s="1"/>
  <c r="M81" i="35" s="1"/>
  <c r="N81" i="35" s="1"/>
  <c r="O81" i="35" s="1"/>
  <c r="P81" i="35" s="1"/>
  <c r="I82" i="35"/>
  <c r="I83" i="35"/>
  <c r="J83" i="35" s="1"/>
  <c r="K83" i="35" s="1"/>
  <c r="L83" i="35" s="1"/>
  <c r="M83" i="35" s="1"/>
  <c r="N83" i="35" s="1"/>
  <c r="O83" i="35" s="1"/>
  <c r="P83" i="35" s="1"/>
  <c r="I84" i="35"/>
  <c r="J84" i="35" s="1"/>
  <c r="K84" i="35" s="1"/>
  <c r="L84" i="35" s="1"/>
  <c r="M84" i="35" s="1"/>
  <c r="N84" i="35" s="1"/>
  <c r="O84" i="35" s="1"/>
  <c r="P84" i="35" s="1"/>
  <c r="I85" i="35"/>
  <c r="J85" i="35" s="1"/>
  <c r="K85" i="35" s="1"/>
  <c r="L85" i="35" s="1"/>
  <c r="M85" i="35" s="1"/>
  <c r="N85" i="35" s="1"/>
  <c r="O85" i="35" s="1"/>
  <c r="P85" i="35" s="1"/>
  <c r="I80" i="35"/>
  <c r="I213" i="35" s="1"/>
  <c r="J62" i="35" l="1"/>
  <c r="J82" i="35"/>
  <c r="J80" i="35"/>
  <c r="M27" i="35"/>
  <c r="L31" i="35"/>
  <c r="R81" i="31"/>
  <c r="H231" i="35"/>
  <c r="F61" i="38" s="1"/>
  <c r="I38" i="39"/>
  <c r="J38" i="39"/>
  <c r="K38" i="39" s="1"/>
  <c r="L38" i="39" s="1"/>
  <c r="M38" i="39" s="1"/>
  <c r="N38" i="39" s="1"/>
  <c r="O38" i="39" s="1"/>
  <c r="H38" i="39"/>
  <c r="I33" i="39"/>
  <c r="J33" i="39" s="1"/>
  <c r="K33" i="39" s="1"/>
  <c r="L33" i="39" s="1"/>
  <c r="M33" i="39" s="1"/>
  <c r="N33" i="39" s="1"/>
  <c r="O33" i="39" s="1"/>
  <c r="I34" i="39"/>
  <c r="J34" i="39"/>
  <c r="K34" i="39" s="1"/>
  <c r="L34" i="39" s="1"/>
  <c r="M34" i="39" s="1"/>
  <c r="N34" i="39" s="1"/>
  <c r="O34" i="39" s="1"/>
  <c r="I35" i="39"/>
  <c r="J35" i="39" s="1"/>
  <c r="K35" i="39" s="1"/>
  <c r="L35" i="39" s="1"/>
  <c r="M35" i="39" s="1"/>
  <c r="N35" i="39" s="1"/>
  <c r="O35" i="39" s="1"/>
  <c r="H34" i="39"/>
  <c r="H35" i="39"/>
  <c r="H33" i="39"/>
  <c r="I19" i="39"/>
  <c r="J19" i="39" s="1"/>
  <c r="K19" i="39" s="1"/>
  <c r="L19" i="39" s="1"/>
  <c r="M19" i="39" s="1"/>
  <c r="N19" i="39" s="1"/>
  <c r="O19" i="39" s="1"/>
  <c r="I20" i="39"/>
  <c r="J20" i="39"/>
  <c r="K20" i="39" s="1"/>
  <c r="L20" i="39" s="1"/>
  <c r="M20" i="39" s="1"/>
  <c r="N20" i="39" s="1"/>
  <c r="O20" i="39" s="1"/>
  <c r="I21" i="39"/>
  <c r="J21" i="39" s="1"/>
  <c r="K21" i="39" s="1"/>
  <c r="L21" i="39" s="1"/>
  <c r="M21" i="39" s="1"/>
  <c r="N21" i="39" s="1"/>
  <c r="O21" i="39" s="1"/>
  <c r="H20" i="39"/>
  <c r="H21" i="39"/>
  <c r="H19" i="39"/>
  <c r="I16" i="39"/>
  <c r="J16" i="39" s="1"/>
  <c r="K16" i="39" s="1"/>
  <c r="L16" i="39" s="1"/>
  <c r="M16" i="39" s="1"/>
  <c r="N16" i="39" s="1"/>
  <c r="O16" i="39" s="1"/>
  <c r="H16" i="39"/>
  <c r="I14" i="39"/>
  <c r="J14" i="39" s="1"/>
  <c r="K14" i="39" s="1"/>
  <c r="L14" i="39" s="1"/>
  <c r="M14" i="39" s="1"/>
  <c r="N14" i="39" s="1"/>
  <c r="O14" i="39" s="1"/>
  <c r="H14" i="39"/>
  <c r="I126" i="35"/>
  <c r="J126" i="35" s="1"/>
  <c r="K126" i="35" s="1"/>
  <c r="L126" i="35" s="1"/>
  <c r="M126" i="35" s="1"/>
  <c r="N126" i="35" s="1"/>
  <c r="O126" i="35" s="1"/>
  <c r="P126" i="35" s="1"/>
  <c r="J134" i="35"/>
  <c r="J135" i="35"/>
  <c r="I127" i="35"/>
  <c r="J127" i="35" s="1"/>
  <c r="K127" i="35" s="1"/>
  <c r="L127" i="35" s="1"/>
  <c r="M127" i="35" s="1"/>
  <c r="N127" i="35" s="1"/>
  <c r="O127" i="35" s="1"/>
  <c r="P127" i="35" s="1"/>
  <c r="I128" i="35"/>
  <c r="J128" i="35" s="1"/>
  <c r="K128" i="35" s="1"/>
  <c r="L128" i="35" s="1"/>
  <c r="M128" i="35" s="1"/>
  <c r="N128" i="35" s="1"/>
  <c r="O128" i="35" s="1"/>
  <c r="P128" i="35" s="1"/>
  <c r="G94" i="49"/>
  <c r="H94" i="49"/>
  <c r="I94" i="49"/>
  <c r="J94" i="49"/>
  <c r="K94" i="49"/>
  <c r="L94" i="49"/>
  <c r="M94" i="49"/>
  <c r="N94" i="49"/>
  <c r="G95" i="49"/>
  <c r="H95" i="49"/>
  <c r="I95" i="49"/>
  <c r="J95" i="49"/>
  <c r="K95" i="49"/>
  <c r="L95" i="49"/>
  <c r="M95" i="49"/>
  <c r="N95" i="49"/>
  <c r="F95" i="49"/>
  <c r="F94" i="49"/>
  <c r="G93" i="49"/>
  <c r="H93" i="49"/>
  <c r="I93" i="49"/>
  <c r="J93" i="49"/>
  <c r="K93" i="49"/>
  <c r="L93" i="49"/>
  <c r="M93" i="49"/>
  <c r="N93" i="49"/>
  <c r="F93" i="49"/>
  <c r="G92" i="49"/>
  <c r="H92" i="49"/>
  <c r="I92" i="49"/>
  <c r="J92" i="49"/>
  <c r="K92" i="49"/>
  <c r="L92" i="49"/>
  <c r="M92" i="49"/>
  <c r="N92" i="49"/>
  <c r="F92" i="49"/>
  <c r="I231" i="35" l="1"/>
  <c r="G61" i="38" s="1"/>
  <c r="J213" i="35"/>
  <c r="K82" i="35"/>
  <c r="K62" i="35"/>
  <c r="K80" i="35"/>
  <c r="N27" i="35"/>
  <c r="M31" i="35"/>
  <c r="D40" i="22"/>
  <c r="C40" i="22"/>
  <c r="E88" i="22"/>
  <c r="D9" i="22"/>
  <c r="E9" i="22"/>
  <c r="C9" i="22"/>
  <c r="J231" i="35" l="1"/>
  <c r="K213" i="35"/>
  <c r="L62" i="35"/>
  <c r="L82" i="35"/>
  <c r="L80" i="35"/>
  <c r="O27" i="35"/>
  <c r="N31" i="35"/>
  <c r="J244" i="18"/>
  <c r="I244" i="18"/>
  <c r="K231" i="35" l="1"/>
  <c r="L213" i="35"/>
  <c r="M82" i="35"/>
  <c r="M62" i="35"/>
  <c r="M80" i="35"/>
  <c r="P27" i="35"/>
  <c r="P31" i="35" s="1"/>
  <c r="O31" i="35"/>
  <c r="S49" i="13"/>
  <c r="S50" i="13"/>
  <c r="S51" i="13"/>
  <c r="S52" i="13"/>
  <c r="S53" i="13"/>
  <c r="S54" i="13"/>
  <c r="S55" i="13"/>
  <c r="S56" i="13"/>
  <c r="S57" i="13"/>
  <c r="S58" i="13"/>
  <c r="S59" i="13"/>
  <c r="S60" i="13"/>
  <c r="S61" i="13"/>
  <c r="S62" i="13"/>
  <c r="S63" i="13"/>
  <c r="S64" i="13"/>
  <c r="S65" i="13"/>
  <c r="S66" i="13"/>
  <c r="S67" i="13"/>
  <c r="S17" i="13"/>
  <c r="S18" i="13"/>
  <c r="S19" i="13"/>
  <c r="S20" i="13"/>
  <c r="S21" i="13"/>
  <c r="S22" i="13"/>
  <c r="S23" i="13"/>
  <c r="S24" i="13"/>
  <c r="S25" i="13"/>
  <c r="S26" i="13"/>
  <c r="S27" i="13"/>
  <c r="S28" i="13"/>
  <c r="S29" i="13"/>
  <c r="S30" i="13"/>
  <c r="S31" i="13"/>
  <c r="S32" i="13"/>
  <c r="S33" i="13"/>
  <c r="S34" i="13"/>
  <c r="S35" i="13"/>
  <c r="Q46" i="13"/>
  <c r="Q14" i="13"/>
  <c r="Q18" i="13" s="1"/>
  <c r="I18" i="31"/>
  <c r="F15" i="1"/>
  <c r="I73" i="31"/>
  <c r="I24" i="31"/>
  <c r="I25" i="31"/>
  <c r="I26" i="31"/>
  <c r="I254" i="31"/>
  <c r="G15" i="1"/>
  <c r="F24" i="1"/>
  <c r="F7" i="49"/>
  <c r="G7" i="49"/>
  <c r="F14" i="49"/>
  <c r="G14" i="49"/>
  <c r="F20" i="49"/>
  <c r="G20" i="49"/>
  <c r="F87" i="49"/>
  <c r="G87" i="49"/>
  <c r="F117" i="49"/>
  <c r="G117" i="49"/>
  <c r="F8" i="40"/>
  <c r="G8" i="40"/>
  <c r="F22" i="40"/>
  <c r="G22" i="40"/>
  <c r="F23" i="40"/>
  <c r="G23" i="40"/>
  <c r="F24" i="40"/>
  <c r="G24" i="40"/>
  <c r="F37" i="40"/>
  <c r="G37" i="40"/>
  <c r="F38" i="40"/>
  <c r="G38" i="40"/>
  <c r="G8" i="39"/>
  <c r="G61" i="39" s="1"/>
  <c r="H8" i="39"/>
  <c r="H61" i="39" s="1"/>
  <c r="G45" i="39"/>
  <c r="H45" i="39"/>
  <c r="G54" i="39"/>
  <c r="F50" i="49" s="1"/>
  <c r="H54" i="39"/>
  <c r="F8" i="38"/>
  <c r="G8" i="38"/>
  <c r="F36" i="38"/>
  <c r="G36" i="38"/>
  <c r="F77" i="38"/>
  <c r="F78" i="38"/>
  <c r="F80" i="38"/>
  <c r="G80" i="38"/>
  <c r="N33" i="37"/>
  <c r="P117" i="35" s="1"/>
  <c r="M33" i="37"/>
  <c r="O117" i="35" s="1"/>
  <c r="N30" i="37"/>
  <c r="N32" i="49" s="1"/>
  <c r="M30" i="37"/>
  <c r="M32" i="49" s="1"/>
  <c r="N24" i="37"/>
  <c r="M24" i="37"/>
  <c r="N21" i="37"/>
  <c r="M21" i="37"/>
  <c r="O9" i="36"/>
  <c r="H8" i="48"/>
  <c r="I8" i="48"/>
  <c r="H19" i="48"/>
  <c r="I19" i="48"/>
  <c r="H26" i="48"/>
  <c r="I26" i="48"/>
  <c r="H33" i="48"/>
  <c r="I33" i="48"/>
  <c r="H40" i="48"/>
  <c r="I40" i="48"/>
  <c r="H47" i="48"/>
  <c r="I47" i="48"/>
  <c r="H54" i="48"/>
  <c r="I54" i="48"/>
  <c r="H61" i="48"/>
  <c r="I61" i="48"/>
  <c r="H68" i="48"/>
  <c r="I68" i="48"/>
  <c r="H75" i="48"/>
  <c r="I75" i="48"/>
  <c r="H82" i="48"/>
  <c r="I82" i="48"/>
  <c r="H85" i="48"/>
  <c r="I85" i="48"/>
  <c r="H92" i="48"/>
  <c r="I92" i="48"/>
  <c r="H103" i="48"/>
  <c r="H178" i="35" s="1"/>
  <c r="I103" i="48"/>
  <c r="I178" i="35" s="1"/>
  <c r="H110" i="48"/>
  <c r="H179" i="35" s="1"/>
  <c r="I110" i="48"/>
  <c r="I179" i="35" s="1"/>
  <c r="H117" i="48"/>
  <c r="H180" i="35" s="1"/>
  <c r="I117" i="48"/>
  <c r="I180" i="35" s="1"/>
  <c r="H124" i="48"/>
  <c r="H181" i="35" s="1"/>
  <c r="I124" i="48"/>
  <c r="I181" i="35" s="1"/>
  <c r="H131" i="48"/>
  <c r="H182" i="35" s="1"/>
  <c r="I131" i="48"/>
  <c r="I182" i="35" s="1"/>
  <c r="H138" i="48"/>
  <c r="H183" i="35" s="1"/>
  <c r="I138" i="48"/>
  <c r="I183" i="35" s="1"/>
  <c r="H145" i="48"/>
  <c r="H184" i="35" s="1"/>
  <c r="I145" i="48"/>
  <c r="I184" i="35" s="1"/>
  <c r="H152" i="48"/>
  <c r="H185" i="35" s="1"/>
  <c r="I152" i="48"/>
  <c r="I185" i="35" s="1"/>
  <c r="H159" i="48"/>
  <c r="H186" i="35" s="1"/>
  <c r="I159" i="48"/>
  <c r="I186" i="35" s="1"/>
  <c r="H166" i="48"/>
  <c r="H187" i="35" s="1"/>
  <c r="I166" i="48"/>
  <c r="I187" i="35" s="1"/>
  <c r="H169" i="48"/>
  <c r="I169" i="48"/>
  <c r="H173" i="48"/>
  <c r="I173" i="48"/>
  <c r="H8" i="35"/>
  <c r="H109" i="35" s="1"/>
  <c r="I8" i="35"/>
  <c r="I109" i="35" s="1"/>
  <c r="H16" i="35"/>
  <c r="H17" i="35"/>
  <c r="I17" i="35"/>
  <c r="H63" i="35"/>
  <c r="I63" i="35"/>
  <c r="H70" i="35"/>
  <c r="I70" i="35"/>
  <c r="H73" i="35"/>
  <c r="H86" i="35"/>
  <c r="I86" i="35"/>
  <c r="H129" i="35"/>
  <c r="F30" i="49" s="1"/>
  <c r="I129" i="35"/>
  <c r="G30" i="49" s="1"/>
  <c r="H136" i="35"/>
  <c r="F31" i="49" s="1"/>
  <c r="I136" i="35"/>
  <c r="G31" i="49" s="1"/>
  <c r="H139" i="35"/>
  <c r="I139" i="35"/>
  <c r="H158" i="35"/>
  <c r="I158" i="35"/>
  <c r="I188" i="35"/>
  <c r="H226" i="35"/>
  <c r="I226" i="35"/>
  <c r="S82" i="13"/>
  <c r="S83" i="13"/>
  <c r="S84" i="13"/>
  <c r="S85" i="13"/>
  <c r="S86" i="13"/>
  <c r="S87" i="13"/>
  <c r="S88" i="13"/>
  <c r="S89" i="13"/>
  <c r="S90" i="13"/>
  <c r="S91" i="13"/>
  <c r="S92" i="13"/>
  <c r="S93" i="13"/>
  <c r="S94" i="13"/>
  <c r="S95" i="13"/>
  <c r="S96" i="13"/>
  <c r="S97" i="13"/>
  <c r="S98" i="13"/>
  <c r="S99" i="13"/>
  <c r="H199" i="18" l="1"/>
  <c r="I199" i="18"/>
  <c r="L231" i="35"/>
  <c r="M213" i="35"/>
  <c r="H211" i="35"/>
  <c r="N62" i="35"/>
  <c r="N82" i="35"/>
  <c r="H236" i="35"/>
  <c r="F67" i="38" s="1"/>
  <c r="I37" i="31"/>
  <c r="I60" i="31" s="1"/>
  <c r="H188" i="35"/>
  <c r="N80" i="35"/>
  <c r="Q50" i="13"/>
  <c r="Q52" i="13"/>
  <c r="Q54" i="13"/>
  <c r="Q56" i="13"/>
  <c r="Q58" i="13"/>
  <c r="Q60" i="13"/>
  <c r="Q62" i="13"/>
  <c r="Q64" i="13"/>
  <c r="Q66" i="13"/>
  <c r="Q51" i="13"/>
  <c r="Q53" i="13"/>
  <c r="Q55" i="13"/>
  <c r="Q57" i="13"/>
  <c r="Q59" i="13"/>
  <c r="Q61" i="13"/>
  <c r="Q63" i="13"/>
  <c r="Q65" i="13"/>
  <c r="Q67" i="13"/>
  <c r="F25" i="40"/>
  <c r="F96" i="49"/>
  <c r="F99" i="49"/>
  <c r="F97" i="49"/>
  <c r="F98" i="49"/>
  <c r="I27" i="31"/>
  <c r="I57" i="31" s="1"/>
  <c r="G50" i="49"/>
  <c r="F26" i="40"/>
  <c r="F44" i="40"/>
  <c r="I73" i="35"/>
  <c r="F23" i="38"/>
  <c r="Q35" i="13"/>
  <c r="Q31" i="13"/>
  <c r="Q27" i="13"/>
  <c r="Q23" i="13"/>
  <c r="Q19" i="13"/>
  <c r="Q33" i="13"/>
  <c r="Q29" i="13"/>
  <c r="Q25" i="13"/>
  <c r="Q21" i="13"/>
  <c r="Q17" i="13"/>
  <c r="Q48" i="13"/>
  <c r="Q49" i="13"/>
  <c r="Q16" i="13"/>
  <c r="Q34" i="13"/>
  <c r="Q32" i="13"/>
  <c r="Q30" i="13"/>
  <c r="Q28" i="13"/>
  <c r="Q26" i="13"/>
  <c r="Q24" i="13"/>
  <c r="Q22" i="13"/>
  <c r="Q20" i="13"/>
  <c r="O114" i="35"/>
  <c r="P114" i="35"/>
  <c r="G23" i="38"/>
  <c r="I35" i="31"/>
  <c r="E8" i="13"/>
  <c r="E9" i="13"/>
  <c r="E41" i="13"/>
  <c r="E40" i="13"/>
  <c r="L36" i="13"/>
  <c r="K36" i="13"/>
  <c r="V35" i="13"/>
  <c r="U35" i="13"/>
  <c r="R35" i="13"/>
  <c r="P35" i="13"/>
  <c r="T35" i="13" s="1"/>
  <c r="M35" i="13"/>
  <c r="V34" i="13"/>
  <c r="U34" i="13"/>
  <c r="R34" i="13"/>
  <c r="P34" i="13"/>
  <c r="T34" i="13" s="1"/>
  <c r="M34" i="13"/>
  <c r="V33" i="13"/>
  <c r="U33" i="13"/>
  <c r="R33" i="13"/>
  <c r="P33" i="13"/>
  <c r="T33" i="13" s="1"/>
  <c r="M33" i="13"/>
  <c r="V32" i="13"/>
  <c r="U32" i="13"/>
  <c r="R32" i="13"/>
  <c r="P32" i="13"/>
  <c r="T32" i="13" s="1"/>
  <c r="M32" i="13"/>
  <c r="V31" i="13"/>
  <c r="U31" i="13"/>
  <c r="R31" i="13"/>
  <c r="P31" i="13"/>
  <c r="T31" i="13" s="1"/>
  <c r="M31" i="13"/>
  <c r="V30" i="13"/>
  <c r="U30" i="13"/>
  <c r="R30" i="13"/>
  <c r="P30" i="13"/>
  <c r="T30" i="13" s="1"/>
  <c r="M30" i="13"/>
  <c r="V29" i="13"/>
  <c r="U29" i="13"/>
  <c r="R29" i="13"/>
  <c r="P29" i="13"/>
  <c r="T29" i="13" s="1"/>
  <c r="M29" i="13"/>
  <c r="V28" i="13"/>
  <c r="U28" i="13"/>
  <c r="R28" i="13"/>
  <c r="P28" i="13"/>
  <c r="T28" i="13" s="1"/>
  <c r="M28" i="13"/>
  <c r="V27" i="13"/>
  <c r="U27" i="13"/>
  <c r="R27" i="13"/>
  <c r="P27" i="13"/>
  <c r="T27" i="13" s="1"/>
  <c r="M27" i="13"/>
  <c r="V26" i="13"/>
  <c r="U26" i="13"/>
  <c r="R26" i="13"/>
  <c r="P26" i="13"/>
  <c r="T26" i="13" s="1"/>
  <c r="M26" i="13"/>
  <c r="V25" i="13"/>
  <c r="U25" i="13"/>
  <c r="R25" i="13"/>
  <c r="P25" i="13"/>
  <c r="T25" i="13" s="1"/>
  <c r="M25" i="13"/>
  <c r="V24" i="13"/>
  <c r="U24" i="13"/>
  <c r="R24" i="13"/>
  <c r="P24" i="13"/>
  <c r="T24" i="13" s="1"/>
  <c r="M24" i="13"/>
  <c r="V23" i="13"/>
  <c r="U23" i="13"/>
  <c r="R23" i="13"/>
  <c r="P23" i="13"/>
  <c r="T23" i="13" s="1"/>
  <c r="M23" i="13"/>
  <c r="V22" i="13"/>
  <c r="U22" i="13"/>
  <c r="R22" i="13"/>
  <c r="P22" i="13"/>
  <c r="T22" i="13" s="1"/>
  <c r="M22" i="13"/>
  <c r="V21" i="13"/>
  <c r="U21" i="13"/>
  <c r="R21" i="13"/>
  <c r="P21" i="13"/>
  <c r="T21" i="13" s="1"/>
  <c r="M21" i="13"/>
  <c r="V20" i="13"/>
  <c r="U20" i="13"/>
  <c r="R20" i="13"/>
  <c r="P20" i="13"/>
  <c r="T20" i="13" s="1"/>
  <c r="M20" i="13"/>
  <c r="V19" i="13"/>
  <c r="U19" i="13"/>
  <c r="R19" i="13"/>
  <c r="P19" i="13"/>
  <c r="T19" i="13" s="1"/>
  <c r="M19" i="13"/>
  <c r="V18" i="13"/>
  <c r="U18" i="13"/>
  <c r="R18" i="13"/>
  <c r="P18" i="13"/>
  <c r="T18" i="13" s="1"/>
  <c r="M18" i="13"/>
  <c r="V17" i="13"/>
  <c r="U17" i="13"/>
  <c r="R17" i="13"/>
  <c r="P17" i="13"/>
  <c r="T17" i="13" s="1"/>
  <c r="M17" i="13"/>
  <c r="U16" i="13"/>
  <c r="M16" i="13"/>
  <c r="M36" i="13" s="1"/>
  <c r="F119" i="49" s="1"/>
  <c r="L68" i="13"/>
  <c r="K68" i="13"/>
  <c r="V67" i="13"/>
  <c r="U67" i="13"/>
  <c r="T67" i="13"/>
  <c r="M67" i="13"/>
  <c r="V66" i="13"/>
  <c r="U66" i="13"/>
  <c r="T66" i="13"/>
  <c r="M66" i="13"/>
  <c r="V65" i="13"/>
  <c r="U65" i="13"/>
  <c r="T65" i="13"/>
  <c r="M65" i="13"/>
  <c r="V64" i="13"/>
  <c r="U64" i="13"/>
  <c r="T64" i="13"/>
  <c r="M64" i="13"/>
  <c r="V63" i="13"/>
  <c r="U63" i="13"/>
  <c r="T63" i="13"/>
  <c r="M63" i="13"/>
  <c r="V62" i="13"/>
  <c r="U62" i="13"/>
  <c r="T62" i="13"/>
  <c r="M62" i="13"/>
  <c r="V61" i="13"/>
  <c r="U61" i="13"/>
  <c r="T61" i="13"/>
  <c r="M61" i="13"/>
  <c r="V60" i="13"/>
  <c r="U60" i="13"/>
  <c r="T60" i="13"/>
  <c r="M60" i="13"/>
  <c r="V59" i="13"/>
  <c r="U59" i="13"/>
  <c r="T59" i="13"/>
  <c r="M59" i="13"/>
  <c r="V58" i="13"/>
  <c r="U58" i="13"/>
  <c r="T58" i="13"/>
  <c r="M58" i="13"/>
  <c r="V57" i="13"/>
  <c r="U57" i="13"/>
  <c r="T57" i="13"/>
  <c r="M57" i="13"/>
  <c r="V56" i="13"/>
  <c r="U56" i="13"/>
  <c r="T56" i="13"/>
  <c r="M56" i="13"/>
  <c r="V55" i="13"/>
  <c r="U55" i="13"/>
  <c r="T55" i="13"/>
  <c r="M55" i="13"/>
  <c r="V54" i="13"/>
  <c r="U54" i="13"/>
  <c r="T54" i="13"/>
  <c r="M54" i="13"/>
  <c r="V53" i="13"/>
  <c r="U53" i="13"/>
  <c r="T53" i="13"/>
  <c r="M53" i="13"/>
  <c r="V52" i="13"/>
  <c r="U52" i="13"/>
  <c r="T52" i="13"/>
  <c r="M52" i="13"/>
  <c r="V51" i="13"/>
  <c r="U51" i="13"/>
  <c r="T51" i="13"/>
  <c r="M51" i="13"/>
  <c r="V50" i="13"/>
  <c r="U50" i="13"/>
  <c r="T50" i="13"/>
  <c r="M50" i="13"/>
  <c r="V49" i="13"/>
  <c r="U49" i="13"/>
  <c r="T49" i="13"/>
  <c r="M49" i="13"/>
  <c r="U48" i="13"/>
  <c r="M48" i="13"/>
  <c r="M231" i="35" l="1"/>
  <c r="N213" i="35"/>
  <c r="I211" i="35"/>
  <c r="O82" i="35"/>
  <c r="O62" i="35"/>
  <c r="I58" i="31"/>
  <c r="I56" i="31"/>
  <c r="O80" i="35"/>
  <c r="H229" i="35"/>
  <c r="I59" i="31"/>
  <c r="F101" i="49"/>
  <c r="F100" i="49"/>
  <c r="F102" i="49"/>
  <c r="F120" i="49"/>
  <c r="U36" i="13"/>
  <c r="I44" i="31"/>
  <c r="M68" i="13"/>
  <c r="G119" i="49" s="1"/>
  <c r="G120" i="49" s="1"/>
  <c r="U68" i="13"/>
  <c r="V16" i="13"/>
  <c r="V36" i="13" s="1"/>
  <c r="V48" i="13"/>
  <c r="V68" i="13" s="1"/>
  <c r="I230" i="18"/>
  <c r="G17" i="38" s="1"/>
  <c r="H230" i="18"/>
  <c r="F17" i="38" s="1"/>
  <c r="I226" i="18"/>
  <c r="H226" i="18"/>
  <c r="I209" i="18"/>
  <c r="H209" i="18"/>
  <c r="I116" i="18"/>
  <c r="H116" i="18"/>
  <c r="I100" i="18"/>
  <c r="H100" i="18"/>
  <c r="I91" i="18"/>
  <c r="H91" i="18"/>
  <c r="H266" i="18" s="1"/>
  <c r="H242" i="18"/>
  <c r="I138" i="18"/>
  <c r="H138" i="18"/>
  <c r="H22" i="44"/>
  <c r="G22" i="44"/>
  <c r="H12" i="44"/>
  <c r="G12" i="44"/>
  <c r="H9" i="44"/>
  <c r="G9" i="44"/>
  <c r="H8" i="44"/>
  <c r="G8" i="44"/>
  <c r="J266" i="24"/>
  <c r="I266" i="24"/>
  <c r="I21" i="24" s="1"/>
  <c r="J155" i="24"/>
  <c r="J20" i="24" s="1"/>
  <c r="I155" i="24"/>
  <c r="J150" i="24"/>
  <c r="I150" i="24"/>
  <c r="J31" i="24"/>
  <c r="I31" i="24"/>
  <c r="J27" i="24"/>
  <c r="I27" i="24"/>
  <c r="J22" i="24"/>
  <c r="I22" i="24"/>
  <c r="J21" i="24"/>
  <c r="I20" i="24"/>
  <c r="J15" i="24"/>
  <c r="I15" i="24"/>
  <c r="J14" i="24"/>
  <c r="I14" i="24"/>
  <c r="J9" i="24"/>
  <c r="J39" i="24" s="1"/>
  <c r="I9" i="24"/>
  <c r="I39" i="24" s="1"/>
  <c r="K252" i="31"/>
  <c r="J252" i="31"/>
  <c r="K247" i="31"/>
  <c r="J247" i="31"/>
  <c r="K242" i="31"/>
  <c r="J242" i="31"/>
  <c r="K237" i="31"/>
  <c r="J237" i="31"/>
  <c r="K232" i="31"/>
  <c r="J232" i="31"/>
  <c r="K227" i="31"/>
  <c r="J227" i="31"/>
  <c r="K222" i="31"/>
  <c r="J222" i="31"/>
  <c r="K217" i="31"/>
  <c r="J217" i="31"/>
  <c r="K212" i="31"/>
  <c r="J212" i="31"/>
  <c r="K207" i="31"/>
  <c r="J207" i="31"/>
  <c r="K202" i="31"/>
  <c r="J202" i="31"/>
  <c r="K197" i="31"/>
  <c r="J197" i="31"/>
  <c r="K192" i="31"/>
  <c r="J192" i="31"/>
  <c r="K187" i="31"/>
  <c r="J187" i="31"/>
  <c r="K182" i="31"/>
  <c r="J182" i="31"/>
  <c r="K177" i="31"/>
  <c r="J177" i="31"/>
  <c r="K172" i="31"/>
  <c r="J172" i="31"/>
  <c r="K167" i="31"/>
  <c r="J167" i="31"/>
  <c r="K162" i="31"/>
  <c r="J162" i="31"/>
  <c r="K157" i="31"/>
  <c r="J157" i="31"/>
  <c r="K152" i="31"/>
  <c r="J152" i="31"/>
  <c r="K147" i="31"/>
  <c r="J147" i="31"/>
  <c r="K142" i="31"/>
  <c r="J142" i="31"/>
  <c r="K137" i="31"/>
  <c r="J137" i="31"/>
  <c r="K132" i="31"/>
  <c r="J132" i="31"/>
  <c r="K127" i="31"/>
  <c r="J127" i="31"/>
  <c r="K254" i="31"/>
  <c r="J254" i="31"/>
  <c r="H99" i="49"/>
  <c r="G99" i="49"/>
  <c r="H98" i="49"/>
  <c r="G98" i="49"/>
  <c r="K26" i="31"/>
  <c r="J26" i="31"/>
  <c r="K25" i="31"/>
  <c r="J25" i="31"/>
  <c r="K24" i="31"/>
  <c r="J24" i="31"/>
  <c r="K18" i="31"/>
  <c r="K73" i="31" s="1"/>
  <c r="J18" i="31"/>
  <c r="J73" i="31" s="1"/>
  <c r="H24" i="1"/>
  <c r="G24" i="1"/>
  <c r="H15" i="1"/>
  <c r="G52" i="38" s="1"/>
  <c r="F52" i="38"/>
  <c r="C5" i="1"/>
  <c r="U174" i="22"/>
  <c r="U173" i="22"/>
  <c r="U172" i="22"/>
  <c r="U171" i="22"/>
  <c r="U170" i="22"/>
  <c r="U169" i="22"/>
  <c r="U168" i="22"/>
  <c r="U167" i="22"/>
  <c r="U165" i="22"/>
  <c r="U164" i="22"/>
  <c r="U162" i="22"/>
  <c r="U160" i="22"/>
  <c r="U159" i="22"/>
  <c r="U158" i="22"/>
  <c r="U157" i="22"/>
  <c r="U156" i="22"/>
  <c r="U155" i="22"/>
  <c r="U154" i="22"/>
  <c r="U151" i="22"/>
  <c r="U152" i="22"/>
  <c r="U153" i="22"/>
  <c r="U161" i="22"/>
  <c r="U163" i="22"/>
  <c r="U166" i="22"/>
  <c r="U150" i="22"/>
  <c r="S174" i="22"/>
  <c r="B174" i="22" s="1"/>
  <c r="S173" i="22"/>
  <c r="B173" i="22" s="1"/>
  <c r="S172" i="22"/>
  <c r="B172" i="22" s="1"/>
  <c r="S171" i="22"/>
  <c r="B171" i="22" s="1"/>
  <c r="S170" i="22"/>
  <c r="B170" i="22" s="1"/>
  <c r="S169" i="22"/>
  <c r="B169" i="22" s="1"/>
  <c r="S168" i="22"/>
  <c r="B168" i="22" s="1"/>
  <c r="S167" i="22"/>
  <c r="B167" i="22" s="1"/>
  <c r="S166" i="22"/>
  <c r="B166" i="22" s="1"/>
  <c r="S165" i="22"/>
  <c r="B165" i="22" s="1"/>
  <c r="S164" i="22"/>
  <c r="B164" i="22" s="1"/>
  <c r="S163" i="22"/>
  <c r="B163" i="22" s="1"/>
  <c r="S162" i="22"/>
  <c r="B162" i="22" s="1"/>
  <c r="S161" i="22"/>
  <c r="B161" i="22" s="1"/>
  <c r="S160" i="22"/>
  <c r="B160" i="22" s="1"/>
  <c r="S159" i="22"/>
  <c r="B159" i="22" s="1"/>
  <c r="S158" i="22"/>
  <c r="B158" i="22" s="1"/>
  <c r="S157" i="22"/>
  <c r="B157" i="22" s="1"/>
  <c r="S156" i="22"/>
  <c r="B156" i="22" s="1"/>
  <c r="S155" i="22"/>
  <c r="B155" i="22" s="1"/>
  <c r="S154" i="22"/>
  <c r="B154" i="22" s="1"/>
  <c r="S153" i="22"/>
  <c r="B153" i="22" s="1"/>
  <c r="S152" i="22"/>
  <c r="B152" i="22" s="1"/>
  <c r="S151" i="22"/>
  <c r="S150" i="22"/>
  <c r="H281" i="18" l="1"/>
  <c r="H29" i="18"/>
  <c r="H34" i="18" s="1"/>
  <c r="I29" i="18"/>
  <c r="I34" i="18" s="1"/>
  <c r="H60" i="18" s="1"/>
  <c r="H265" i="18" s="1"/>
  <c r="C5" i="49"/>
  <c r="C59" i="47"/>
  <c r="N231" i="35"/>
  <c r="O213" i="35"/>
  <c r="P62" i="35"/>
  <c r="P82" i="35"/>
  <c r="P80" i="35"/>
  <c r="G96" i="49"/>
  <c r="H19" i="18"/>
  <c r="B150" i="22"/>
  <c r="J48" i="13"/>
  <c r="O16" i="13"/>
  <c r="H236" i="18"/>
  <c r="H273" i="18"/>
  <c r="H243" i="18"/>
  <c r="I236" i="18"/>
  <c r="H238" i="18"/>
  <c r="H268" i="18"/>
  <c r="H251" i="18"/>
  <c r="I238" i="18"/>
  <c r="I251" i="18"/>
  <c r="J16" i="24"/>
  <c r="J17" i="24" s="1"/>
  <c r="I242" i="18"/>
  <c r="C5" i="31"/>
  <c r="C5" i="48"/>
  <c r="C5" i="39"/>
  <c r="C5" i="24"/>
  <c r="C5" i="13"/>
  <c r="C5" i="37"/>
  <c r="I16" i="24"/>
  <c r="I17" i="24" s="1"/>
  <c r="I243" i="18"/>
  <c r="J37" i="31"/>
  <c r="G101" i="49" s="1"/>
  <c r="C49" i="38"/>
  <c r="C5" i="44"/>
  <c r="C5" i="18"/>
  <c r="C5" i="35"/>
  <c r="C6" i="36"/>
  <c r="C5" i="38"/>
  <c r="C5" i="40"/>
  <c r="C5" i="51"/>
  <c r="K35" i="31"/>
  <c r="H100" i="49" s="1"/>
  <c r="H97" i="49"/>
  <c r="J35" i="31"/>
  <c r="G100" i="49" s="1"/>
  <c r="G97" i="49"/>
  <c r="I23" i="24"/>
  <c r="H162" i="35"/>
  <c r="J23" i="24"/>
  <c r="I162" i="35"/>
  <c r="H325" i="13"/>
  <c r="G39" i="39"/>
  <c r="H39" i="39" s="1"/>
  <c r="H326" i="13"/>
  <c r="H96" i="49"/>
  <c r="K37" i="31"/>
  <c r="H101" i="49" s="1"/>
  <c r="G102" i="49"/>
  <c r="G107" i="49"/>
  <c r="F107" i="49"/>
  <c r="B151" i="22"/>
  <c r="H103" i="18"/>
  <c r="I103" i="18"/>
  <c r="K27" i="31"/>
  <c r="J27" i="31"/>
  <c r="H79" i="18" l="1"/>
  <c r="P231" i="35"/>
  <c r="P213" i="35"/>
  <c r="O231" i="35"/>
  <c r="H259" i="18"/>
  <c r="F59" i="38" s="1"/>
  <c r="J59" i="31"/>
  <c r="K59" i="31"/>
  <c r="H36" i="18"/>
  <c r="J80" i="13"/>
  <c r="O48" i="13"/>
  <c r="H258" i="18"/>
  <c r="P48" i="13"/>
  <c r="R48" i="13" s="1"/>
  <c r="I16" i="35"/>
  <c r="J32" i="24"/>
  <c r="J33" i="24" s="1"/>
  <c r="I229" i="18"/>
  <c r="G15" i="38" s="1"/>
  <c r="I19" i="18"/>
  <c r="I32" i="24"/>
  <c r="I33" i="24" s="1"/>
  <c r="I28" i="24"/>
  <c r="I29" i="24" s="1"/>
  <c r="H229" i="18"/>
  <c r="F15" i="38" s="1"/>
  <c r="K60" i="31"/>
  <c r="J18" i="24"/>
  <c r="J24" i="24"/>
  <c r="I18" i="24"/>
  <c r="J60" i="31"/>
  <c r="I24" i="24"/>
  <c r="K44" i="31"/>
  <c r="J44" i="31"/>
  <c r="H50" i="35"/>
  <c r="I50" i="35"/>
  <c r="O36" i="13"/>
  <c r="P16" i="13"/>
  <c r="P36" i="13" s="1"/>
  <c r="E325" i="13" s="1"/>
  <c r="I164" i="35"/>
  <c r="I174" i="35" s="1"/>
  <c r="I191" i="35" s="1"/>
  <c r="G24" i="44"/>
  <c r="J58" i="31"/>
  <c r="J57" i="31"/>
  <c r="J56" i="31"/>
  <c r="K58" i="31"/>
  <c r="K57" i="31"/>
  <c r="K56" i="31"/>
  <c r="H77" i="18" l="1"/>
  <c r="H235" i="18"/>
  <c r="H228" i="18" s="1"/>
  <c r="H24" i="44"/>
  <c r="O80" i="13"/>
  <c r="G24" i="38"/>
  <c r="I36" i="18"/>
  <c r="G106" i="49"/>
  <c r="I106" i="49"/>
  <c r="K106" i="49"/>
  <c r="M106" i="49"/>
  <c r="F106" i="49"/>
  <c r="H106" i="49"/>
  <c r="J106" i="49"/>
  <c r="L106" i="49"/>
  <c r="N106" i="49"/>
  <c r="H29" i="44"/>
  <c r="O68" i="13"/>
  <c r="P68" i="13"/>
  <c r="E326" i="13" s="1"/>
  <c r="H164" i="35"/>
  <c r="H174" i="35" s="1"/>
  <c r="H191" i="35" s="1"/>
  <c r="H237" i="35" s="1"/>
  <c r="I77" i="18" l="1"/>
  <c r="I235" i="18"/>
  <c r="I228" i="18" s="1"/>
  <c r="I96" i="35"/>
  <c r="F24" i="38"/>
  <c r="G29" i="44"/>
  <c r="H96" i="35"/>
  <c r="I99" i="35" l="1"/>
  <c r="I214" i="35"/>
  <c r="H99" i="35"/>
  <c r="H214" i="35"/>
  <c r="H232" i="35"/>
  <c r="G113" i="49"/>
  <c r="F113" i="49"/>
  <c r="F68" i="38"/>
  <c r="C113" i="22"/>
  <c r="D113" i="22"/>
  <c r="C115" i="22"/>
  <c r="D115" i="22"/>
  <c r="C13" i="22"/>
  <c r="D13" i="22"/>
  <c r="S16" i="53" l="1"/>
  <c r="S17" i="53"/>
  <c r="S18" i="53"/>
  <c r="S19" i="53"/>
  <c r="S20" i="53"/>
  <c r="S21" i="53"/>
  <c r="S22" i="53"/>
  <c r="S23" i="53"/>
  <c r="S24" i="53"/>
  <c r="S25" i="53"/>
  <c r="S26" i="53"/>
  <c r="S27" i="53"/>
  <c r="S28" i="53"/>
  <c r="S29" i="53"/>
  <c r="S30" i="53"/>
  <c r="S31" i="53"/>
  <c r="S32" i="53"/>
  <c r="S33" i="53"/>
  <c r="S34" i="53"/>
  <c r="S35" i="53"/>
  <c r="S36" i="53"/>
  <c r="S37" i="53"/>
  <c r="S38" i="53"/>
  <c r="S39" i="53"/>
  <c r="S40" i="53"/>
  <c r="S41" i="53"/>
  <c r="S42" i="53"/>
  <c r="S43" i="53"/>
  <c r="S44" i="53"/>
  <c r="S45" i="53"/>
  <c r="S46" i="53"/>
  <c r="S47" i="53"/>
  <c r="S48" i="53"/>
  <c r="S49" i="53"/>
  <c r="S50" i="53"/>
  <c r="S51" i="53"/>
  <c r="S52" i="53"/>
  <c r="S53" i="53"/>
  <c r="S54" i="53"/>
  <c r="S55" i="53"/>
  <c r="S56" i="53"/>
  <c r="S57" i="53"/>
  <c r="S58" i="53"/>
  <c r="S59" i="53"/>
  <c r="S60" i="53"/>
  <c r="S61" i="53"/>
  <c r="S62" i="53"/>
  <c r="S63" i="53"/>
  <c r="S64" i="53"/>
  <c r="S65" i="53"/>
  <c r="S66" i="53"/>
  <c r="S67" i="53"/>
  <c r="S68" i="53"/>
  <c r="S69" i="53"/>
  <c r="S70" i="53"/>
  <c r="S71" i="53"/>
  <c r="S72" i="53"/>
  <c r="S73" i="53"/>
  <c r="S74" i="53"/>
  <c r="S75" i="53"/>
  <c r="S76" i="53"/>
  <c r="S77" i="53"/>
  <c r="S78" i="53"/>
  <c r="S79" i="53"/>
  <c r="S80" i="53"/>
  <c r="S81" i="53"/>
  <c r="S82" i="53"/>
  <c r="S83" i="53"/>
  <c r="S84" i="53"/>
  <c r="S85" i="53"/>
  <c r="S86" i="53"/>
  <c r="S87" i="53"/>
  <c r="S88" i="53"/>
  <c r="S89" i="53"/>
  <c r="S90" i="53"/>
  <c r="S91" i="53"/>
  <c r="S92" i="53"/>
  <c r="S93" i="53"/>
  <c r="S94" i="53"/>
  <c r="S95" i="53"/>
  <c r="S96" i="53"/>
  <c r="S97" i="53"/>
  <c r="S98" i="53"/>
  <c r="S99" i="53"/>
  <c r="S100" i="53"/>
  <c r="S101" i="53"/>
  <c r="S102" i="53"/>
  <c r="S103" i="53"/>
  <c r="S104" i="53"/>
  <c r="S105" i="53"/>
  <c r="S106" i="53"/>
  <c r="S107" i="53"/>
  <c r="S108" i="53"/>
  <c r="S109" i="53"/>
  <c r="S110" i="53"/>
  <c r="S111" i="53"/>
  <c r="S112" i="53"/>
  <c r="S113" i="53"/>
  <c r="S114" i="53"/>
  <c r="S115" i="53"/>
  <c r="S116" i="53"/>
  <c r="S117" i="53"/>
  <c r="S118" i="53"/>
  <c r="S119" i="53"/>
  <c r="S120" i="53"/>
  <c r="S121" i="53"/>
  <c r="S122" i="53"/>
  <c r="S123" i="53"/>
  <c r="S124" i="53"/>
  <c r="S125" i="53"/>
  <c r="S126" i="53"/>
  <c r="S127" i="53"/>
  <c r="S128" i="53"/>
  <c r="S129" i="53"/>
  <c r="S130" i="53"/>
  <c r="S131" i="53"/>
  <c r="S132" i="53"/>
  <c r="S133" i="53"/>
  <c r="S134" i="53"/>
  <c r="S135" i="53"/>
  <c r="S136" i="53"/>
  <c r="S137" i="53"/>
  <c r="S138" i="53"/>
  <c r="S139" i="53"/>
  <c r="S15" i="53"/>
  <c r="S141" i="53" s="1"/>
  <c r="S12" i="53" s="1"/>
  <c r="T17" i="53"/>
  <c r="T19" i="53"/>
  <c r="T21" i="53"/>
  <c r="T23" i="53"/>
  <c r="T25" i="53"/>
  <c r="T27" i="53"/>
  <c r="T29" i="53"/>
  <c r="T31" i="53"/>
  <c r="T33" i="53"/>
  <c r="T35" i="53"/>
  <c r="T37" i="53"/>
  <c r="T39" i="53"/>
  <c r="T41" i="53"/>
  <c r="T43" i="53"/>
  <c r="T45" i="53"/>
  <c r="T47" i="53"/>
  <c r="T49" i="53"/>
  <c r="T51" i="53"/>
  <c r="T53" i="53"/>
  <c r="T55" i="53"/>
  <c r="T57" i="53"/>
  <c r="T59" i="53"/>
  <c r="T61" i="53"/>
  <c r="T63" i="53"/>
  <c r="T65" i="53"/>
  <c r="T67" i="53"/>
  <c r="T69" i="53"/>
  <c r="T71" i="53"/>
  <c r="T73" i="53"/>
  <c r="T75" i="53"/>
  <c r="T77" i="53"/>
  <c r="T79" i="53"/>
  <c r="T81" i="53"/>
  <c r="T83" i="53"/>
  <c r="T85" i="53"/>
  <c r="T87" i="53"/>
  <c r="T89" i="53"/>
  <c r="T91" i="53"/>
  <c r="T93" i="53"/>
  <c r="T95" i="53"/>
  <c r="T97" i="53"/>
  <c r="T98" i="53"/>
  <c r="T99" i="53"/>
  <c r="T100" i="53"/>
  <c r="T101" i="53"/>
  <c r="T102" i="53"/>
  <c r="T103" i="53"/>
  <c r="T104" i="53"/>
  <c r="T105" i="53"/>
  <c r="T106" i="53"/>
  <c r="T107" i="53"/>
  <c r="T108" i="53"/>
  <c r="T109" i="53"/>
  <c r="T110" i="53"/>
  <c r="T111" i="53"/>
  <c r="T112" i="53"/>
  <c r="T113" i="53"/>
  <c r="T114" i="53"/>
  <c r="T115" i="53"/>
  <c r="T116" i="53"/>
  <c r="T117" i="53"/>
  <c r="T118" i="53"/>
  <c r="T119" i="53"/>
  <c r="T120" i="53"/>
  <c r="T121" i="53"/>
  <c r="T122" i="53"/>
  <c r="T123" i="53"/>
  <c r="T124" i="53"/>
  <c r="T125" i="53"/>
  <c r="T126" i="53"/>
  <c r="T127" i="53"/>
  <c r="T128" i="53"/>
  <c r="T129" i="53"/>
  <c r="T130" i="53"/>
  <c r="T131" i="53"/>
  <c r="T132" i="53"/>
  <c r="T133" i="53"/>
  <c r="T134" i="53"/>
  <c r="T135" i="53"/>
  <c r="T136" i="53"/>
  <c r="T137" i="53"/>
  <c r="T138" i="53"/>
  <c r="T139" i="53"/>
  <c r="T16" i="53"/>
  <c r="T18" i="53"/>
  <c r="T20" i="53"/>
  <c r="T22" i="53"/>
  <c r="T24" i="53"/>
  <c r="T26" i="53"/>
  <c r="T28" i="53"/>
  <c r="T30" i="53"/>
  <c r="T32" i="53"/>
  <c r="T34" i="53"/>
  <c r="T36" i="53"/>
  <c r="T38" i="53"/>
  <c r="T40" i="53"/>
  <c r="T42" i="53"/>
  <c r="T44" i="53"/>
  <c r="T46" i="53"/>
  <c r="T48" i="53"/>
  <c r="T50" i="53"/>
  <c r="T52" i="53"/>
  <c r="T54" i="53"/>
  <c r="T56" i="53"/>
  <c r="T58" i="53"/>
  <c r="T60" i="53"/>
  <c r="T62" i="53"/>
  <c r="T64" i="53"/>
  <c r="T66" i="53"/>
  <c r="T68" i="53"/>
  <c r="T70" i="53"/>
  <c r="T72" i="53"/>
  <c r="T74" i="53"/>
  <c r="T76" i="53"/>
  <c r="T78" i="53"/>
  <c r="T80" i="53"/>
  <c r="T82" i="53"/>
  <c r="T84" i="53"/>
  <c r="T86" i="53"/>
  <c r="T88" i="53"/>
  <c r="T90" i="53"/>
  <c r="T92" i="53"/>
  <c r="T94" i="53"/>
  <c r="T96" i="53"/>
  <c r="T15" i="53"/>
  <c r="I15" i="35"/>
  <c r="I18" i="35" s="1"/>
  <c r="H15" i="35"/>
  <c r="H18" i="35" s="1"/>
  <c r="S48" i="13"/>
  <c r="S68" i="13" s="1"/>
  <c r="G326" i="13" s="1"/>
  <c r="S16" i="13"/>
  <c r="S36" i="13" s="1"/>
  <c r="G325" i="13" s="1"/>
  <c r="T141" i="53" l="1"/>
  <c r="T12" i="53" s="1"/>
  <c r="H24" i="35"/>
  <c r="I24" i="35"/>
  <c r="F56" i="22"/>
  <c r="G56" i="22"/>
  <c r="G55" i="22"/>
  <c r="F55" i="22"/>
  <c r="H31" i="35" l="1"/>
  <c r="H33" i="35" s="1"/>
  <c r="H53" i="35" s="1"/>
  <c r="H210" i="35" s="1"/>
  <c r="H215" i="35" s="1"/>
  <c r="H222" i="35" s="1"/>
  <c r="I31" i="35"/>
  <c r="I33" i="35" s="1"/>
  <c r="I53" i="35" s="1"/>
  <c r="I210" i="35" s="1"/>
  <c r="F59" i="22"/>
  <c r="F57" i="22"/>
  <c r="F58" i="22"/>
  <c r="G59" i="22"/>
  <c r="G57" i="22"/>
  <c r="G58" i="22"/>
  <c r="AH10" i="43"/>
  <c r="AI10" i="43"/>
  <c r="X10" i="43"/>
  <c r="Y10" i="43"/>
  <c r="H64" i="22" l="1"/>
  <c r="G64" i="22"/>
  <c r="H61" i="22"/>
  <c r="G61" i="22"/>
  <c r="H103" i="35"/>
  <c r="F14" i="38"/>
  <c r="F59" i="49" s="1"/>
  <c r="F105" i="49" s="1"/>
  <c r="H228" i="35"/>
  <c r="F58" i="38" s="1"/>
  <c r="G14" i="38"/>
  <c r="G59" i="49" s="1"/>
  <c r="I103" i="35"/>
  <c r="G66" i="22"/>
  <c r="L45" i="35" s="1"/>
  <c r="F64" i="22"/>
  <c r="I64" i="22"/>
  <c r="K64" i="22"/>
  <c r="J64" i="22"/>
  <c r="G105" i="49" l="1"/>
  <c r="H233" i="35"/>
  <c r="J66" i="22"/>
  <c r="O45" i="35" s="1"/>
  <c r="I66" i="22"/>
  <c r="N45" i="35" s="1"/>
  <c r="F66" i="22"/>
  <c r="K45" i="35" s="1"/>
  <c r="H66" i="22"/>
  <c r="M45" i="35" s="1"/>
  <c r="O108" i="22" l="1"/>
  <c r="H68" i="47" s="1"/>
  <c r="O109" i="22"/>
  <c r="H69" i="47" s="1"/>
  <c r="O111" i="22"/>
  <c r="H71" i="47" s="1"/>
  <c r="O112" i="22"/>
  <c r="H70" i="47" s="1"/>
  <c r="O107" i="22"/>
  <c r="H67" i="47" s="1"/>
  <c r="P100" i="22"/>
  <c r="P101" i="22"/>
  <c r="P103" i="22"/>
  <c r="P104" i="22"/>
  <c r="N108" i="22"/>
  <c r="G68" i="47" s="1"/>
  <c r="N109" i="22"/>
  <c r="G69" i="47" s="1"/>
  <c r="N111" i="22"/>
  <c r="G71" i="47" s="1"/>
  <c r="N112" i="22"/>
  <c r="G70" i="47" s="1"/>
  <c r="N107" i="22"/>
  <c r="G67" i="47" s="1"/>
  <c r="P112" i="22" l="1"/>
  <c r="P109" i="22"/>
  <c r="P111" i="22"/>
  <c r="P108" i="22"/>
  <c r="J16" i="43"/>
  <c r="K16" i="43" s="1"/>
  <c r="L16" i="43" s="1"/>
  <c r="M16" i="43" s="1"/>
  <c r="N16" i="43" s="1"/>
  <c r="J17" i="43"/>
  <c r="K17" i="43" s="1"/>
  <c r="L17" i="43" s="1"/>
  <c r="M17" i="43" s="1"/>
  <c r="N17" i="43" s="1"/>
  <c r="J18" i="43"/>
  <c r="K18" i="43" s="1"/>
  <c r="L18" i="43" s="1"/>
  <c r="M18" i="43" s="1"/>
  <c r="N18" i="43" s="1"/>
  <c r="J19" i="43"/>
  <c r="K19" i="43" s="1"/>
  <c r="L19" i="43" s="1"/>
  <c r="M19" i="43" s="1"/>
  <c r="N19" i="43" s="1"/>
  <c r="J20" i="43"/>
  <c r="K20" i="43" s="1"/>
  <c r="L20" i="43" s="1"/>
  <c r="M20" i="43" s="1"/>
  <c r="N20" i="43" s="1"/>
  <c r="J21" i="43"/>
  <c r="K21" i="43" s="1"/>
  <c r="L21" i="43" s="1"/>
  <c r="M21" i="43" s="1"/>
  <c r="N21" i="43" s="1"/>
  <c r="J22" i="43"/>
  <c r="K22" i="43" s="1"/>
  <c r="L22" i="43" s="1"/>
  <c r="M22" i="43" s="1"/>
  <c r="N22" i="43" s="1"/>
  <c r="J23" i="43"/>
  <c r="K23" i="43" s="1"/>
  <c r="L23" i="43" s="1"/>
  <c r="M23" i="43" s="1"/>
  <c r="N23" i="43" s="1"/>
  <c r="J24" i="43"/>
  <c r="K24" i="43" s="1"/>
  <c r="L24" i="43" s="1"/>
  <c r="M24" i="43" s="1"/>
  <c r="N24" i="43" s="1"/>
  <c r="J25" i="43"/>
  <c r="K25" i="43" s="1"/>
  <c r="L25" i="43" s="1"/>
  <c r="M25" i="43" s="1"/>
  <c r="N25" i="43" s="1"/>
  <c r="J26" i="43"/>
  <c r="K26" i="43" s="1"/>
  <c r="L26" i="43" s="1"/>
  <c r="M26" i="43" s="1"/>
  <c r="N26" i="43" s="1"/>
  <c r="J27" i="43"/>
  <c r="K27" i="43" s="1"/>
  <c r="L27" i="43" s="1"/>
  <c r="M27" i="43" s="1"/>
  <c r="N27" i="43" s="1"/>
  <c r="J29" i="43"/>
  <c r="K29" i="43" s="1"/>
  <c r="L29" i="43" s="1"/>
  <c r="M29" i="43" s="1"/>
  <c r="N29" i="43" s="1"/>
  <c r="J31" i="43"/>
  <c r="K31" i="43" s="1"/>
  <c r="L31" i="43" s="1"/>
  <c r="M31" i="43" s="1"/>
  <c r="N31" i="43" s="1"/>
  <c r="J33" i="43"/>
  <c r="K33" i="43" s="1"/>
  <c r="L33" i="43" s="1"/>
  <c r="M33" i="43" s="1"/>
  <c r="N33" i="43" s="1"/>
  <c r="J35" i="43"/>
  <c r="K35" i="43" s="1"/>
  <c r="L35" i="43" s="1"/>
  <c r="M35" i="43" s="1"/>
  <c r="N35" i="43" s="1"/>
  <c r="J37" i="43"/>
  <c r="K37" i="43" s="1"/>
  <c r="L37" i="43" s="1"/>
  <c r="M37" i="43" s="1"/>
  <c r="N37" i="43" s="1"/>
  <c r="J38" i="43"/>
  <c r="K38" i="43" s="1"/>
  <c r="L38" i="43" s="1"/>
  <c r="M38" i="43" s="1"/>
  <c r="N38" i="43" s="1"/>
  <c r="J39" i="43"/>
  <c r="K39" i="43" s="1"/>
  <c r="L39" i="43" s="1"/>
  <c r="M39" i="43" s="1"/>
  <c r="N39" i="43" s="1"/>
  <c r="J15" i="43"/>
  <c r="K15" i="43" s="1"/>
  <c r="L15" i="43" s="1"/>
  <c r="M15" i="43" s="1"/>
  <c r="N15" i="43" s="1"/>
  <c r="J40" i="43"/>
  <c r="K40" i="43" s="1"/>
  <c r="L40" i="43" s="1"/>
  <c r="M40" i="43" s="1"/>
  <c r="N40" i="43" s="1"/>
  <c r="J36" i="43"/>
  <c r="K36" i="43" s="1"/>
  <c r="L36" i="43" s="1"/>
  <c r="M36" i="43" s="1"/>
  <c r="N36" i="43" s="1"/>
  <c r="J34" i="43"/>
  <c r="K34" i="43" s="1"/>
  <c r="L34" i="43" s="1"/>
  <c r="M34" i="43" s="1"/>
  <c r="N34" i="43" s="1"/>
  <c r="J32" i="43"/>
  <c r="K32" i="43" s="1"/>
  <c r="L32" i="43" s="1"/>
  <c r="M32" i="43" s="1"/>
  <c r="N32" i="43" s="1"/>
  <c r="J30" i="43"/>
  <c r="K30" i="43" s="1"/>
  <c r="L30" i="43" s="1"/>
  <c r="M30" i="43" s="1"/>
  <c r="N30" i="43" s="1"/>
  <c r="J28" i="43"/>
  <c r="K28" i="43" s="1"/>
  <c r="L28" i="43" s="1"/>
  <c r="M28" i="43" s="1"/>
  <c r="N28" i="43" s="1"/>
  <c r="V93" i="29"/>
  <c r="V53" i="29"/>
  <c r="G51" i="22"/>
  <c r="V48" i="29" l="1"/>
  <c r="V154" i="29"/>
  <c r="V50" i="29"/>
  <c r="W53" i="29"/>
  <c r="O53" i="29"/>
  <c r="H48" i="29"/>
  <c r="I93" i="29"/>
  <c r="O93" i="29"/>
  <c r="O16" i="43"/>
  <c r="O24" i="43"/>
  <c r="O29" i="43"/>
  <c r="O31" i="43"/>
  <c r="O33" i="43"/>
  <c r="O35" i="43"/>
  <c r="O37" i="43"/>
  <c r="O39" i="43"/>
  <c r="O27" i="43"/>
  <c r="O25" i="43"/>
  <c r="O23" i="43"/>
  <c r="O21" i="43"/>
  <c r="O19" i="43"/>
  <c r="O17" i="43"/>
  <c r="O20" i="43"/>
  <c r="O28" i="43"/>
  <c r="O30" i="43"/>
  <c r="O32" i="43"/>
  <c r="O34" i="43"/>
  <c r="O36" i="43"/>
  <c r="O38" i="43"/>
  <c r="O40" i="43"/>
  <c r="O26" i="43"/>
  <c r="O22" i="43"/>
  <c r="O18" i="43"/>
  <c r="O15" i="43"/>
  <c r="L146" i="35" l="1"/>
  <c r="L148" i="35" s="1"/>
  <c r="O24" i="29"/>
  <c r="O29" i="29" s="1"/>
  <c r="W93" i="29"/>
  <c r="W48" i="29" s="1"/>
  <c r="I154" i="29"/>
  <c r="O48" i="29"/>
  <c r="O154" i="29"/>
  <c r="W154" i="29"/>
  <c r="J93" i="29"/>
  <c r="P93" i="29"/>
  <c r="X53" i="29"/>
  <c r="P53" i="29"/>
  <c r="I48" i="29"/>
  <c r="P107" i="22"/>
  <c r="W50" i="29" l="1"/>
  <c r="P24" i="29"/>
  <c r="P29" i="29" s="1"/>
  <c r="L149" i="18"/>
  <c r="L151" i="18" s="1"/>
  <c r="O11" i="29"/>
  <c r="O16" i="29" s="1"/>
  <c r="X93" i="29"/>
  <c r="X48" i="29" s="1"/>
  <c r="Q24" i="29" s="1"/>
  <c r="Q29" i="29" s="1"/>
  <c r="J154" i="29"/>
  <c r="P48" i="29"/>
  <c r="P154" i="29"/>
  <c r="M146" i="35"/>
  <c r="M148" i="35" s="1"/>
  <c r="Y53" i="29"/>
  <c r="Q53" i="29"/>
  <c r="J48" i="29"/>
  <c r="K93" i="29"/>
  <c r="Q93" i="29"/>
  <c r="I117" i="49"/>
  <c r="J117" i="49"/>
  <c r="K117" i="49"/>
  <c r="L117" i="49"/>
  <c r="M117" i="49"/>
  <c r="N117" i="49"/>
  <c r="H117" i="49"/>
  <c r="H20" i="49"/>
  <c r="H7" i="49"/>
  <c r="H87" i="49" s="1"/>
  <c r="H14" i="49"/>
  <c r="M149" i="18" l="1"/>
  <c r="M151" i="18" s="1"/>
  <c r="P11" i="29"/>
  <c r="P16" i="29" s="1"/>
  <c r="X154" i="29"/>
  <c r="N146" i="35"/>
  <c r="N148" i="35" s="1"/>
  <c r="X50" i="29"/>
  <c r="Y93" i="29"/>
  <c r="Y48" i="29" s="1"/>
  <c r="K154" i="29"/>
  <c r="Q48" i="29"/>
  <c r="Q154" i="29"/>
  <c r="Y154" i="29"/>
  <c r="L93" i="29"/>
  <c r="R93" i="29"/>
  <c r="Z53" i="29"/>
  <c r="R53" i="29"/>
  <c r="K48" i="29"/>
  <c r="AM15" i="43"/>
  <c r="AM16" i="43"/>
  <c r="AM17" i="43"/>
  <c r="AM18" i="43"/>
  <c r="AM19" i="43"/>
  <c r="AM20" i="43"/>
  <c r="AM21" i="43"/>
  <c r="AM22" i="43"/>
  <c r="AM23" i="43"/>
  <c r="AM24" i="43"/>
  <c r="AM25" i="43"/>
  <c r="AM26" i="43"/>
  <c r="AM27" i="43"/>
  <c r="AM28" i="43"/>
  <c r="AM29" i="43"/>
  <c r="AM30" i="43"/>
  <c r="AM31" i="43"/>
  <c r="AM32" i="43"/>
  <c r="AM33" i="43"/>
  <c r="AM34" i="43"/>
  <c r="AM35" i="43"/>
  <c r="AM36" i="43"/>
  <c r="AM37" i="43"/>
  <c r="AM38" i="43"/>
  <c r="AM39" i="43"/>
  <c r="AM40" i="43"/>
  <c r="AM41" i="43"/>
  <c r="AM42" i="43"/>
  <c r="AM43" i="43"/>
  <c r="AM44" i="43"/>
  <c r="AM45" i="43"/>
  <c r="AM46" i="43"/>
  <c r="AM47" i="43"/>
  <c r="AM48" i="43"/>
  <c r="AM49" i="43"/>
  <c r="AM50" i="43"/>
  <c r="AM51" i="43"/>
  <c r="AM52" i="43"/>
  <c r="AM53" i="43"/>
  <c r="AM54" i="43"/>
  <c r="AM55" i="43"/>
  <c r="AM56" i="43"/>
  <c r="AM57" i="43"/>
  <c r="AM58" i="43"/>
  <c r="AM59" i="43"/>
  <c r="AM60" i="43"/>
  <c r="AM61" i="43"/>
  <c r="AM62" i="43"/>
  <c r="AM63" i="43"/>
  <c r="AM64" i="43"/>
  <c r="AM65" i="43"/>
  <c r="AM66" i="43"/>
  <c r="AM67" i="43"/>
  <c r="AM68" i="43"/>
  <c r="AM69" i="43"/>
  <c r="AM70" i="43"/>
  <c r="AM71" i="43"/>
  <c r="AM72" i="43"/>
  <c r="AM73" i="43"/>
  <c r="AM74" i="43"/>
  <c r="AM75" i="43"/>
  <c r="AM76" i="43"/>
  <c r="AM77" i="43"/>
  <c r="AM78" i="43"/>
  <c r="AM79" i="43"/>
  <c r="AM80" i="43"/>
  <c r="AM81" i="43"/>
  <c r="AM82" i="43"/>
  <c r="AM83" i="43"/>
  <c r="AM84" i="43"/>
  <c r="AM85" i="43"/>
  <c r="AM86" i="43"/>
  <c r="AM87" i="43"/>
  <c r="AM88" i="43"/>
  <c r="AM89" i="43"/>
  <c r="AM90" i="43"/>
  <c r="AM91" i="43"/>
  <c r="AM92" i="43"/>
  <c r="AM93" i="43"/>
  <c r="AM94" i="43"/>
  <c r="AM95" i="43"/>
  <c r="AM96" i="43"/>
  <c r="AM97" i="43"/>
  <c r="AM98" i="43"/>
  <c r="AM99" i="43"/>
  <c r="AM100" i="43"/>
  <c r="AM101" i="43"/>
  <c r="AM102" i="43"/>
  <c r="AM103" i="43"/>
  <c r="AM104" i="43"/>
  <c r="AM105" i="43"/>
  <c r="AM106" i="43"/>
  <c r="AM107" i="43"/>
  <c r="AM108" i="43"/>
  <c r="AM109" i="43"/>
  <c r="AM110" i="43"/>
  <c r="AM111" i="43"/>
  <c r="AM112" i="43"/>
  <c r="AM113" i="43"/>
  <c r="AM114" i="43"/>
  <c r="AM115" i="43"/>
  <c r="AM116" i="43"/>
  <c r="AM117" i="43"/>
  <c r="AM118" i="43"/>
  <c r="AM119" i="43"/>
  <c r="AM120" i="43"/>
  <c r="AM121" i="43"/>
  <c r="AM122" i="43"/>
  <c r="AM123" i="43"/>
  <c r="AM124" i="43"/>
  <c r="AM125" i="43"/>
  <c r="AM126" i="43"/>
  <c r="AM127" i="43"/>
  <c r="AM128" i="43"/>
  <c r="AM129" i="43"/>
  <c r="AM130" i="43"/>
  <c r="AM131" i="43"/>
  <c r="AM132" i="43"/>
  <c r="AM133" i="43"/>
  <c r="AM134" i="43"/>
  <c r="AM135" i="43"/>
  <c r="AM136" i="43"/>
  <c r="AM137" i="43"/>
  <c r="AM138" i="43"/>
  <c r="AM139" i="43"/>
  <c r="S16" i="43"/>
  <c r="S17" i="43"/>
  <c r="S18" i="43"/>
  <c r="S19" i="43"/>
  <c r="S20" i="43"/>
  <c r="S21" i="43"/>
  <c r="S22" i="43"/>
  <c r="S23" i="43"/>
  <c r="S24" i="43"/>
  <c r="S25" i="43"/>
  <c r="S26" i="43"/>
  <c r="S27" i="43"/>
  <c r="S28" i="43"/>
  <c r="S29" i="43"/>
  <c r="S30" i="43"/>
  <c r="S31" i="43"/>
  <c r="S32" i="43"/>
  <c r="S33" i="43"/>
  <c r="S34" i="43"/>
  <c r="S35" i="43"/>
  <c r="S36" i="43"/>
  <c r="S37" i="43"/>
  <c r="S38" i="43"/>
  <c r="S39" i="43"/>
  <c r="S40" i="43"/>
  <c r="S41" i="43"/>
  <c r="S42" i="43"/>
  <c r="S43" i="43"/>
  <c r="S44" i="43"/>
  <c r="S45" i="43"/>
  <c r="S46" i="43"/>
  <c r="S47" i="43"/>
  <c r="S48" i="43"/>
  <c r="S49" i="43"/>
  <c r="S50" i="43"/>
  <c r="S51" i="43"/>
  <c r="S52" i="43"/>
  <c r="S53" i="43"/>
  <c r="S54" i="43"/>
  <c r="S55" i="43"/>
  <c r="S56" i="43"/>
  <c r="S57" i="43"/>
  <c r="S58" i="43"/>
  <c r="S59" i="43"/>
  <c r="S60" i="43"/>
  <c r="S61" i="43"/>
  <c r="S62" i="43"/>
  <c r="S63" i="43"/>
  <c r="S64" i="43"/>
  <c r="S65" i="43"/>
  <c r="S66" i="43"/>
  <c r="S67" i="43"/>
  <c r="S68" i="43"/>
  <c r="S69" i="43"/>
  <c r="S70" i="43"/>
  <c r="S71" i="43"/>
  <c r="S72" i="43"/>
  <c r="S73" i="43"/>
  <c r="S74" i="43"/>
  <c r="S75" i="43"/>
  <c r="S76" i="43"/>
  <c r="S77" i="43"/>
  <c r="S78" i="43"/>
  <c r="S79" i="43"/>
  <c r="S80" i="43"/>
  <c r="S81" i="43"/>
  <c r="S82" i="43"/>
  <c r="S83" i="43"/>
  <c r="S84" i="43"/>
  <c r="S85" i="43"/>
  <c r="S86" i="43"/>
  <c r="S87" i="43"/>
  <c r="S88" i="43"/>
  <c r="S89" i="43"/>
  <c r="S90" i="43"/>
  <c r="S91" i="43"/>
  <c r="S92" i="43"/>
  <c r="S93" i="43"/>
  <c r="S94" i="43"/>
  <c r="S95" i="43"/>
  <c r="S96" i="43"/>
  <c r="S97" i="43"/>
  <c r="S98" i="43"/>
  <c r="S99" i="43"/>
  <c r="S100" i="43"/>
  <c r="S101" i="43"/>
  <c r="S102" i="43"/>
  <c r="S103" i="43"/>
  <c r="S104" i="43"/>
  <c r="S105" i="43"/>
  <c r="S106" i="43"/>
  <c r="S107" i="43"/>
  <c r="S108" i="43"/>
  <c r="S109" i="43"/>
  <c r="S110" i="43"/>
  <c r="S111" i="43"/>
  <c r="S112" i="43"/>
  <c r="S113" i="43"/>
  <c r="S114" i="43"/>
  <c r="S115" i="43"/>
  <c r="S116" i="43"/>
  <c r="S117" i="43"/>
  <c r="S118" i="43"/>
  <c r="S119" i="43"/>
  <c r="S120" i="43"/>
  <c r="S121" i="43"/>
  <c r="S122" i="43"/>
  <c r="S123" i="43"/>
  <c r="S124" i="43"/>
  <c r="S125" i="43"/>
  <c r="S126" i="43"/>
  <c r="S127" i="43"/>
  <c r="S128" i="43"/>
  <c r="S129" i="43"/>
  <c r="S130" i="43"/>
  <c r="S131" i="43"/>
  <c r="S132" i="43"/>
  <c r="S133" i="43"/>
  <c r="S134" i="43"/>
  <c r="S135" i="43"/>
  <c r="S136" i="43"/>
  <c r="S137" i="43"/>
  <c r="S138" i="43"/>
  <c r="S139" i="43"/>
  <c r="S15" i="43"/>
  <c r="K17" i="35"/>
  <c r="L17" i="35"/>
  <c r="M17" i="35"/>
  <c r="N17" i="35"/>
  <c r="O17" i="35"/>
  <c r="P17" i="35"/>
  <c r="J17" i="35"/>
  <c r="G33" i="47"/>
  <c r="G32" i="47"/>
  <c r="G30" i="47"/>
  <c r="G29" i="47"/>
  <c r="G28" i="47"/>
  <c r="G18" i="47"/>
  <c r="G17" i="47"/>
  <c r="G15" i="47"/>
  <c r="G14" i="47"/>
  <c r="G13" i="47"/>
  <c r="E69" i="22"/>
  <c r="E74" i="22"/>
  <c r="E91" i="22" s="1"/>
  <c r="O146" i="35" l="1"/>
  <c r="O148" i="35" s="1"/>
  <c r="R24" i="29"/>
  <c r="R29" i="29" s="1"/>
  <c r="N149" i="18"/>
  <c r="N151" i="18" s="1"/>
  <c r="Q11" i="29"/>
  <c r="Q16" i="29" s="1"/>
  <c r="R48" i="29"/>
  <c r="R154" i="29"/>
  <c r="Z93" i="29"/>
  <c r="Z48" i="29" s="1"/>
  <c r="S24" i="29" s="1"/>
  <c r="S29" i="29" s="1"/>
  <c r="L154" i="29"/>
  <c r="Y50" i="29"/>
  <c r="S53" i="29"/>
  <c r="L48" i="29"/>
  <c r="M53" i="29"/>
  <c r="S93" i="29"/>
  <c r="M93" i="29"/>
  <c r="I46" i="22"/>
  <c r="J46" i="22" s="1"/>
  <c r="I45" i="22"/>
  <c r="G50" i="22"/>
  <c r="G52" i="22" s="1"/>
  <c r="J45" i="22" l="1"/>
  <c r="I47" i="22"/>
  <c r="J47" i="22" s="1"/>
  <c r="O149" i="18"/>
  <c r="O151" i="18" s="1"/>
  <c r="R11" i="29"/>
  <c r="R16" i="29" s="1"/>
  <c r="Z154" i="29"/>
  <c r="Z50" i="29"/>
  <c r="P146" i="35"/>
  <c r="P148" i="35" s="1"/>
  <c r="S48" i="29"/>
  <c r="S154" i="29"/>
  <c r="M48" i="29"/>
  <c r="P149" i="18" l="1"/>
  <c r="P151" i="18" s="1"/>
  <c r="S11" i="29"/>
  <c r="S16" i="29" s="1"/>
  <c r="L37" i="40"/>
  <c r="M37" i="40"/>
  <c r="K21" i="37"/>
  <c r="L21" i="37"/>
  <c r="K24" i="37"/>
  <c r="L24" i="37"/>
  <c r="K30" i="37"/>
  <c r="L30" i="37"/>
  <c r="K33" i="37"/>
  <c r="M117" i="35" s="1"/>
  <c r="L33" i="37"/>
  <c r="N117" i="35" s="1"/>
  <c r="O8" i="48"/>
  <c r="P8" i="48"/>
  <c r="P226" i="35"/>
  <c r="O226" i="35"/>
  <c r="E265" i="13"/>
  <c r="E233" i="13"/>
  <c r="E264" i="13"/>
  <c r="E232" i="13"/>
  <c r="N8" i="44"/>
  <c r="O8" i="44"/>
  <c r="N12" i="44"/>
  <c r="O12" i="44"/>
  <c r="P9" i="24"/>
  <c r="P39" i="24" s="1"/>
  <c r="Q9" i="24"/>
  <c r="Q39" i="24" s="1"/>
  <c r="P14" i="24"/>
  <c r="Q14" i="24"/>
  <c r="P27" i="24"/>
  <c r="Q27" i="24"/>
  <c r="Q18" i="31"/>
  <c r="R18" i="31"/>
  <c r="N15" i="1"/>
  <c r="M52" i="38" s="1"/>
  <c r="O15" i="1"/>
  <c r="N52" i="38" s="1"/>
  <c r="M114" i="35" l="1"/>
  <c r="K32" i="49"/>
  <c r="N114" i="35"/>
  <c r="L32" i="49"/>
  <c r="R73" i="31"/>
  <c r="Q73" i="31"/>
  <c r="AX141" i="43"/>
  <c r="AX12" i="43" s="1"/>
  <c r="AW141" i="43"/>
  <c r="AW12" i="43" s="1"/>
  <c r="AC141" i="43"/>
  <c r="AC12" i="43" s="1"/>
  <c r="I141" i="43"/>
  <c r="I12" i="43" s="1"/>
  <c r="K266" i="24" l="1"/>
  <c r="F147" i="24"/>
  <c r="F148" i="24"/>
  <c r="F146" i="24"/>
  <c r="F144" i="24"/>
  <c r="F145" i="24"/>
  <c r="F143" i="24"/>
  <c r="F141" i="24"/>
  <c r="F142" i="24"/>
  <c r="F140" i="24"/>
  <c r="F138" i="24"/>
  <c r="F139" i="24"/>
  <c r="F137" i="24"/>
  <c r="F135" i="24"/>
  <c r="F136" i="24"/>
  <c r="F134" i="24"/>
  <c r="D146" i="24"/>
  <c r="D143" i="24"/>
  <c r="D140" i="24"/>
  <c r="D137" i="24"/>
  <c r="D134" i="24"/>
  <c r="D253" i="24" l="1"/>
  <c r="D259" i="24"/>
  <c r="D250" i="24"/>
  <c r="D256" i="24"/>
  <c r="D262" i="24"/>
  <c r="F250" i="24"/>
  <c r="F252" i="24"/>
  <c r="F253" i="24"/>
  <c r="F255" i="24"/>
  <c r="F256" i="24"/>
  <c r="F258" i="24"/>
  <c r="F259" i="24"/>
  <c r="F261" i="24"/>
  <c r="F262" i="24"/>
  <c r="F264" i="24"/>
  <c r="F251" i="24"/>
  <c r="F254" i="24"/>
  <c r="F257" i="24"/>
  <c r="F260" i="24"/>
  <c r="F263" i="24"/>
  <c r="U145" i="22"/>
  <c r="U144" i="22"/>
  <c r="U143" i="22"/>
  <c r="U142" i="22"/>
  <c r="U140" i="22"/>
  <c r="U141" i="22"/>
  <c r="U139" i="22"/>
  <c r="U138" i="22"/>
  <c r="U137" i="22"/>
  <c r="U136" i="22"/>
  <c r="U135" i="22"/>
  <c r="I20" i="28" s="1"/>
  <c r="U134" i="22"/>
  <c r="H20" i="28" s="1"/>
  <c r="U133" i="22"/>
  <c r="G20" i="28" s="1"/>
  <c r="U132" i="22"/>
  <c r="F20" i="28" s="1"/>
  <c r="U131" i="22"/>
  <c r="U130" i="22"/>
  <c r="U129" i="22"/>
  <c r="U128" i="22"/>
  <c r="U127" i="22"/>
  <c r="U126" i="22"/>
  <c r="U125" i="22"/>
  <c r="U122" i="22"/>
  <c r="G16" i="28" s="1"/>
  <c r="U123" i="22"/>
  <c r="H16" i="28" s="1"/>
  <c r="U124" i="22"/>
  <c r="I16" i="28" s="1"/>
  <c r="U121" i="22"/>
  <c r="F16" i="28" s="1"/>
  <c r="J20" i="28" l="1"/>
  <c r="J16" i="28"/>
  <c r="M252" i="31"/>
  <c r="N252" i="31" s="1"/>
  <c r="O252" i="31" s="1"/>
  <c r="P252" i="31" s="1"/>
  <c r="Q252" i="31" s="1"/>
  <c r="R252" i="31" s="1"/>
  <c r="L252" i="31"/>
  <c r="M251" i="31"/>
  <c r="L148" i="24" s="1"/>
  <c r="M250" i="31"/>
  <c r="L147" i="24" s="1"/>
  <c r="M249" i="31"/>
  <c r="L146" i="24" s="1"/>
  <c r="M247" i="31"/>
  <c r="N247" i="31" s="1"/>
  <c r="O247" i="31" s="1"/>
  <c r="P247" i="31" s="1"/>
  <c r="Q247" i="31" s="1"/>
  <c r="R247" i="31" s="1"/>
  <c r="L247" i="31"/>
  <c r="M246" i="31"/>
  <c r="L145" i="24" s="1"/>
  <c r="M245" i="31"/>
  <c r="L144" i="24" s="1"/>
  <c r="M244" i="31"/>
  <c r="L143" i="24" s="1"/>
  <c r="M242" i="31"/>
  <c r="N242" i="31" s="1"/>
  <c r="O242" i="31" s="1"/>
  <c r="P242" i="31" s="1"/>
  <c r="Q242" i="31" s="1"/>
  <c r="R242" i="31" s="1"/>
  <c r="L242" i="31"/>
  <c r="M241" i="31"/>
  <c r="L142" i="24" s="1"/>
  <c r="M240" i="31"/>
  <c r="L141" i="24" s="1"/>
  <c r="M239" i="31"/>
  <c r="L140" i="24" s="1"/>
  <c r="M237" i="31"/>
  <c r="N237" i="31" s="1"/>
  <c r="O237" i="31" s="1"/>
  <c r="P237" i="31" s="1"/>
  <c r="Q237" i="31" s="1"/>
  <c r="R237" i="31" s="1"/>
  <c r="L237" i="31"/>
  <c r="M236" i="31"/>
  <c r="L139" i="24" s="1"/>
  <c r="M235" i="31"/>
  <c r="L138" i="24" s="1"/>
  <c r="M234" i="31"/>
  <c r="L137" i="24" s="1"/>
  <c r="M232" i="31"/>
  <c r="N232" i="31" s="1"/>
  <c r="O232" i="31" s="1"/>
  <c r="P232" i="31" s="1"/>
  <c r="Q232" i="31" s="1"/>
  <c r="R232" i="31" s="1"/>
  <c r="L232" i="31"/>
  <c r="M231" i="31"/>
  <c r="L136" i="24" s="1"/>
  <c r="M230" i="31"/>
  <c r="L135" i="24" s="1"/>
  <c r="M229" i="31"/>
  <c r="L134" i="24" s="1"/>
  <c r="L250" i="24" l="1"/>
  <c r="L253" i="24"/>
  <c r="L251" i="24"/>
  <c r="L263" i="24"/>
  <c r="L252" i="24"/>
  <c r="L255" i="24"/>
  <c r="L258" i="24"/>
  <c r="L261" i="24"/>
  <c r="L264" i="24"/>
  <c r="L254" i="24"/>
  <c r="L256" i="24"/>
  <c r="L259" i="24"/>
  <c r="L262" i="24"/>
  <c r="L257" i="24"/>
  <c r="L260" i="24"/>
  <c r="N230" i="31"/>
  <c r="N231" i="31"/>
  <c r="N235" i="31"/>
  <c r="N239" i="31"/>
  <c r="N241" i="31"/>
  <c r="N245" i="31"/>
  <c r="N249" i="31"/>
  <c r="N251" i="31"/>
  <c r="N236" i="31"/>
  <c r="N240" i="31"/>
  <c r="N244" i="31"/>
  <c r="N246" i="31"/>
  <c r="N250" i="31"/>
  <c r="N234" i="31"/>
  <c r="N229" i="31"/>
  <c r="I112" i="13"/>
  <c r="S144" i="22"/>
  <c r="B144" i="22" s="1"/>
  <c r="S143" i="22"/>
  <c r="B143" i="22" s="1"/>
  <c r="S142" i="22"/>
  <c r="B142" i="22" s="1"/>
  <c r="S141" i="22"/>
  <c r="B141" i="22" s="1"/>
  <c r="S140" i="22"/>
  <c r="B140" i="22" s="1"/>
  <c r="S139" i="22"/>
  <c r="B139" i="22" s="1"/>
  <c r="S138" i="22"/>
  <c r="B138" i="22" s="1"/>
  <c r="S137" i="22"/>
  <c r="B137" i="22" s="1"/>
  <c r="S136" i="22"/>
  <c r="B136" i="22" s="1"/>
  <c r="S135" i="22"/>
  <c r="B135" i="22" s="1"/>
  <c r="S134" i="22"/>
  <c r="B134" i="22" s="1"/>
  <c r="S133" i="22"/>
  <c r="B133" i="22" s="1"/>
  <c r="S132" i="22"/>
  <c r="B132" i="22" s="1"/>
  <c r="S131" i="22"/>
  <c r="B131" i="22" s="1"/>
  <c r="S130" i="22"/>
  <c r="B130" i="22" s="1"/>
  <c r="S129" i="22"/>
  <c r="B129" i="22" s="1"/>
  <c r="S128" i="22"/>
  <c r="B128" i="22" s="1"/>
  <c r="S127" i="22"/>
  <c r="B127" i="22" s="1"/>
  <c r="S126" i="22"/>
  <c r="B126" i="22" s="1"/>
  <c r="S125" i="22"/>
  <c r="B125" i="22" s="1"/>
  <c r="S124" i="22"/>
  <c r="B124" i="22" s="1"/>
  <c r="S123" i="22"/>
  <c r="B123" i="22" s="1"/>
  <c r="S122" i="22"/>
  <c r="B122" i="22" s="1"/>
  <c r="S121" i="22"/>
  <c r="B121" i="22" s="1"/>
  <c r="S145" i="22"/>
  <c r="B145" i="22" s="1"/>
  <c r="M137" i="24" l="1"/>
  <c r="M253" i="24"/>
  <c r="M145" i="24"/>
  <c r="M261" i="24"/>
  <c r="M141" i="24"/>
  <c r="M257" i="24"/>
  <c r="M148" i="24"/>
  <c r="M264" i="24"/>
  <c r="M144" i="24"/>
  <c r="M260" i="24"/>
  <c r="M140" i="24"/>
  <c r="M256" i="24"/>
  <c r="M136" i="24"/>
  <c r="M252" i="24"/>
  <c r="M134" i="24"/>
  <c r="M250" i="24"/>
  <c r="M147" i="24"/>
  <c r="M263" i="24"/>
  <c r="M143" i="24"/>
  <c r="M259" i="24"/>
  <c r="M139" i="24"/>
  <c r="M255" i="24"/>
  <c r="M146" i="24"/>
  <c r="M262" i="24"/>
  <c r="M142" i="24"/>
  <c r="M258" i="24"/>
  <c r="M138" i="24"/>
  <c r="M254" i="24"/>
  <c r="M135" i="24"/>
  <c r="M251" i="24"/>
  <c r="I163" i="13"/>
  <c r="O163" i="13" s="1"/>
  <c r="O131" i="13"/>
  <c r="I161" i="13"/>
  <c r="O161" i="13" s="1"/>
  <c r="O129" i="13"/>
  <c r="I159" i="13"/>
  <c r="O159" i="13" s="1"/>
  <c r="O127" i="13"/>
  <c r="I157" i="13"/>
  <c r="O157" i="13" s="1"/>
  <c r="O125" i="13"/>
  <c r="I155" i="13"/>
  <c r="O155" i="13" s="1"/>
  <c r="O123" i="13"/>
  <c r="I153" i="13"/>
  <c r="O153" i="13" s="1"/>
  <c r="O121" i="13"/>
  <c r="I151" i="13"/>
  <c r="O151" i="13" s="1"/>
  <c r="O119" i="13"/>
  <c r="I149" i="13"/>
  <c r="O149" i="13" s="1"/>
  <c r="O117" i="13"/>
  <c r="I147" i="13"/>
  <c r="O147" i="13" s="1"/>
  <c r="O115" i="13"/>
  <c r="I144" i="13"/>
  <c r="I162" i="13"/>
  <c r="O162" i="13" s="1"/>
  <c r="O130" i="13"/>
  <c r="I160" i="13"/>
  <c r="O160" i="13" s="1"/>
  <c r="O128" i="13"/>
  <c r="I158" i="13"/>
  <c r="O158" i="13" s="1"/>
  <c r="O126" i="13"/>
  <c r="I156" i="13"/>
  <c r="O156" i="13" s="1"/>
  <c r="O124" i="13"/>
  <c r="I154" i="13"/>
  <c r="O154" i="13" s="1"/>
  <c r="O122" i="13"/>
  <c r="I152" i="13"/>
  <c r="O152" i="13" s="1"/>
  <c r="O120" i="13"/>
  <c r="I150" i="13"/>
  <c r="O150" i="13" s="1"/>
  <c r="O118" i="13"/>
  <c r="I148" i="13"/>
  <c r="O148" i="13" s="1"/>
  <c r="O116" i="13"/>
  <c r="I146" i="13"/>
  <c r="O146" i="13" s="1"/>
  <c r="O114" i="13"/>
  <c r="I145" i="13"/>
  <c r="O145" i="13" s="1"/>
  <c r="O250" i="31"/>
  <c r="O246" i="31"/>
  <c r="O244" i="31"/>
  <c r="O240" i="31"/>
  <c r="O236" i="31"/>
  <c r="O251" i="31"/>
  <c r="O249" i="31"/>
  <c r="O245" i="31"/>
  <c r="O241" i="31"/>
  <c r="O239" i="31"/>
  <c r="O235" i="31"/>
  <c r="O231" i="31"/>
  <c r="O230" i="31"/>
  <c r="O234" i="31"/>
  <c r="O229" i="31"/>
  <c r="L26" i="31"/>
  <c r="L25" i="31"/>
  <c r="L24" i="31"/>
  <c r="N137" i="24" l="1"/>
  <c r="N253" i="24"/>
  <c r="N136" i="24"/>
  <c r="N252" i="24"/>
  <c r="N140" i="24"/>
  <c r="N256" i="24"/>
  <c r="N144" i="24"/>
  <c r="N260" i="24"/>
  <c r="N148" i="24"/>
  <c r="N264" i="24"/>
  <c r="N141" i="24"/>
  <c r="N257" i="24"/>
  <c r="N145" i="24"/>
  <c r="N261" i="24"/>
  <c r="N134" i="24"/>
  <c r="N250" i="24"/>
  <c r="N135" i="24"/>
  <c r="N251" i="24"/>
  <c r="N138" i="24"/>
  <c r="N254" i="24"/>
  <c r="N142" i="24"/>
  <c r="N258" i="24"/>
  <c r="N146" i="24"/>
  <c r="N262" i="24"/>
  <c r="N139" i="24"/>
  <c r="N255" i="24"/>
  <c r="N143" i="24"/>
  <c r="N259" i="24"/>
  <c r="N147" i="24"/>
  <c r="N263" i="24"/>
  <c r="I178" i="13"/>
  <c r="O178" i="13" s="1"/>
  <c r="I180" i="13"/>
  <c r="O180" i="13" s="1"/>
  <c r="I182" i="13"/>
  <c r="O182" i="13" s="1"/>
  <c r="I184" i="13"/>
  <c r="O184" i="13" s="1"/>
  <c r="I186" i="13"/>
  <c r="O186" i="13" s="1"/>
  <c r="I188" i="13"/>
  <c r="O188" i="13" s="1"/>
  <c r="I190" i="13"/>
  <c r="O190" i="13" s="1"/>
  <c r="I192" i="13"/>
  <c r="O192" i="13" s="1"/>
  <c r="I194" i="13"/>
  <c r="O194" i="13" s="1"/>
  <c r="I176" i="13"/>
  <c r="I179" i="13"/>
  <c r="O179" i="13" s="1"/>
  <c r="I181" i="13"/>
  <c r="O181" i="13" s="1"/>
  <c r="I183" i="13"/>
  <c r="O183" i="13" s="1"/>
  <c r="I185" i="13"/>
  <c r="O185" i="13" s="1"/>
  <c r="I187" i="13"/>
  <c r="O187" i="13" s="1"/>
  <c r="I189" i="13"/>
  <c r="O189" i="13" s="1"/>
  <c r="I191" i="13"/>
  <c r="O191" i="13" s="1"/>
  <c r="I193" i="13"/>
  <c r="O193" i="13" s="1"/>
  <c r="I195" i="13"/>
  <c r="O195" i="13" s="1"/>
  <c r="I177" i="13"/>
  <c r="O177" i="13" s="1"/>
  <c r="P231" i="31"/>
  <c r="P239" i="31"/>
  <c r="P245" i="31"/>
  <c r="P251" i="31"/>
  <c r="P240" i="31"/>
  <c r="P246" i="31"/>
  <c r="P230" i="31"/>
  <c r="P235" i="31"/>
  <c r="P241" i="31"/>
  <c r="P249" i="31"/>
  <c r="P236" i="31"/>
  <c r="P244" i="31"/>
  <c r="P250" i="31"/>
  <c r="P234" i="31"/>
  <c r="P229" i="31"/>
  <c r="L27" i="31"/>
  <c r="J68" i="18" s="1"/>
  <c r="O137" i="24" l="1"/>
  <c r="O253" i="24"/>
  <c r="O143" i="24"/>
  <c r="O259" i="24"/>
  <c r="O146" i="24"/>
  <c r="O262" i="24"/>
  <c r="O138" i="24"/>
  <c r="O254" i="24"/>
  <c r="O145" i="24"/>
  <c r="O261" i="24"/>
  <c r="O148" i="24"/>
  <c r="O264" i="24"/>
  <c r="O140" i="24"/>
  <c r="O256" i="24"/>
  <c r="O134" i="24"/>
  <c r="O250" i="24"/>
  <c r="O147" i="24"/>
  <c r="O263" i="24"/>
  <c r="O139" i="24"/>
  <c r="O255" i="24"/>
  <c r="O142" i="24"/>
  <c r="O258" i="24"/>
  <c r="O135" i="24"/>
  <c r="O251" i="24"/>
  <c r="O141" i="24"/>
  <c r="O257" i="24"/>
  <c r="O144" i="24"/>
  <c r="O260" i="24"/>
  <c r="O136" i="24"/>
  <c r="O252" i="24"/>
  <c r="I225" i="13"/>
  <c r="O225" i="13" s="1"/>
  <c r="I227" i="13"/>
  <c r="O227" i="13" s="1"/>
  <c r="I223" i="13"/>
  <c r="O223" i="13" s="1"/>
  <c r="I221" i="13"/>
  <c r="O221" i="13" s="1"/>
  <c r="I219" i="13"/>
  <c r="O219" i="13" s="1"/>
  <c r="I217" i="13"/>
  <c r="O217" i="13" s="1"/>
  <c r="I215" i="13"/>
  <c r="O215" i="13" s="1"/>
  <c r="I213" i="13"/>
  <c r="O213" i="13" s="1"/>
  <c r="I211" i="13"/>
  <c r="O211" i="13" s="1"/>
  <c r="I208" i="13"/>
  <c r="I226" i="13"/>
  <c r="O226" i="13" s="1"/>
  <c r="I224" i="13"/>
  <c r="O224" i="13" s="1"/>
  <c r="I222" i="13"/>
  <c r="O222" i="13" s="1"/>
  <c r="I220" i="13"/>
  <c r="O220" i="13" s="1"/>
  <c r="I218" i="13"/>
  <c r="O218" i="13" s="1"/>
  <c r="I216" i="13"/>
  <c r="O216" i="13" s="1"/>
  <c r="I214" i="13"/>
  <c r="O214" i="13" s="1"/>
  <c r="I212" i="13"/>
  <c r="O212" i="13" s="1"/>
  <c r="I210" i="13"/>
  <c r="O210" i="13" s="1"/>
  <c r="I209" i="13"/>
  <c r="O209" i="13" s="1"/>
  <c r="Q244" i="31"/>
  <c r="Q249" i="31"/>
  <c r="Q235" i="31"/>
  <c r="Q246" i="31"/>
  <c r="Q251" i="31"/>
  <c r="Q239" i="31"/>
  <c r="Q250" i="31"/>
  <c r="Q236" i="31"/>
  <c r="Q241" i="31"/>
  <c r="Q230" i="31"/>
  <c r="Q240" i="31"/>
  <c r="Q245" i="31"/>
  <c r="Q231" i="31"/>
  <c r="J42" i="35"/>
  <c r="Q234" i="31"/>
  <c r="Q229" i="31"/>
  <c r="L217" i="31"/>
  <c r="J15" i="35"/>
  <c r="I24" i="1"/>
  <c r="M98" i="22"/>
  <c r="P99" i="22" s="1"/>
  <c r="F4" i="22"/>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H13" i="47"/>
  <c r="H14" i="47"/>
  <c r="H15" i="47"/>
  <c r="H17" i="47"/>
  <c r="H18" i="47"/>
  <c r="H28" i="47"/>
  <c r="H29" i="47"/>
  <c r="H30" i="47"/>
  <c r="H32" i="47"/>
  <c r="H33" i="47"/>
  <c r="F44" i="47"/>
  <c r="F68" i="47" s="1"/>
  <c r="F45" i="47"/>
  <c r="F69" i="47" s="1"/>
  <c r="F47" i="47"/>
  <c r="F70" i="47" s="1"/>
  <c r="F48" i="47"/>
  <c r="F71" i="47" s="1"/>
  <c r="F19" i="47"/>
  <c r="F34" i="47"/>
  <c r="F43" i="47"/>
  <c r="F67" i="47" s="1"/>
  <c r="K150" i="24"/>
  <c r="K15" i="24" s="1"/>
  <c r="K21" i="24"/>
  <c r="J162" i="35" s="1"/>
  <c r="M227" i="31"/>
  <c r="N227" i="31" s="1"/>
  <c r="O227" i="31" s="1"/>
  <c r="P227" i="31" s="1"/>
  <c r="Q227" i="31" s="1"/>
  <c r="R227" i="31" s="1"/>
  <c r="L227" i="31"/>
  <c r="M222" i="31"/>
  <c r="N222" i="31" s="1"/>
  <c r="O222" i="31" s="1"/>
  <c r="P222" i="31" s="1"/>
  <c r="Q222" i="31" s="1"/>
  <c r="R222" i="31" s="1"/>
  <c r="L222" i="31"/>
  <c r="M217" i="31"/>
  <c r="N217" i="31" s="1"/>
  <c r="O217" i="31" s="1"/>
  <c r="P217" i="31" s="1"/>
  <c r="Q217" i="31" s="1"/>
  <c r="R217" i="31" s="1"/>
  <c r="M212" i="31"/>
  <c r="N212" i="31" s="1"/>
  <c r="O212" i="31" s="1"/>
  <c r="P212" i="31" s="1"/>
  <c r="Q212" i="31" s="1"/>
  <c r="R212" i="31" s="1"/>
  <c r="L212" i="31"/>
  <c r="M207" i="31"/>
  <c r="N207" i="31" s="1"/>
  <c r="O207" i="31" s="1"/>
  <c r="P207" i="31" s="1"/>
  <c r="Q207" i="31" s="1"/>
  <c r="R207" i="31" s="1"/>
  <c r="L207" i="31"/>
  <c r="M202" i="31"/>
  <c r="N202" i="31" s="1"/>
  <c r="O202" i="31" s="1"/>
  <c r="P202" i="31" s="1"/>
  <c r="Q202" i="31" s="1"/>
  <c r="R202" i="31" s="1"/>
  <c r="L202" i="31"/>
  <c r="M197" i="31"/>
  <c r="N197" i="31" s="1"/>
  <c r="O197" i="31" s="1"/>
  <c r="P197" i="31" s="1"/>
  <c r="Q197" i="31" s="1"/>
  <c r="R197" i="31" s="1"/>
  <c r="L197" i="31"/>
  <c r="M192" i="31"/>
  <c r="N192" i="31" s="1"/>
  <c r="O192" i="31" s="1"/>
  <c r="P192" i="31" s="1"/>
  <c r="Q192" i="31" s="1"/>
  <c r="R192" i="31" s="1"/>
  <c r="L192" i="31"/>
  <c r="M187" i="31"/>
  <c r="N187" i="31" s="1"/>
  <c r="O187" i="31" s="1"/>
  <c r="P187" i="31" s="1"/>
  <c r="Q187" i="31" s="1"/>
  <c r="R187" i="31" s="1"/>
  <c r="L187" i="31"/>
  <c r="M182" i="31"/>
  <c r="N182" i="31" s="1"/>
  <c r="O182" i="31" s="1"/>
  <c r="P182" i="31" s="1"/>
  <c r="Q182" i="31" s="1"/>
  <c r="R182" i="31" s="1"/>
  <c r="L182" i="31"/>
  <c r="M177" i="31"/>
  <c r="N177" i="31" s="1"/>
  <c r="O177" i="31" s="1"/>
  <c r="P177" i="31" s="1"/>
  <c r="Q177" i="31" s="1"/>
  <c r="R177" i="31" s="1"/>
  <c r="L177" i="31"/>
  <c r="M172" i="31"/>
  <c r="N172" i="31" s="1"/>
  <c r="O172" i="31" s="1"/>
  <c r="P172" i="31" s="1"/>
  <c r="Q172" i="31" s="1"/>
  <c r="R172" i="31" s="1"/>
  <c r="L172" i="31"/>
  <c r="M167" i="31"/>
  <c r="N167" i="31" s="1"/>
  <c r="O167" i="31" s="1"/>
  <c r="P167" i="31" s="1"/>
  <c r="Q167" i="31" s="1"/>
  <c r="R167" i="31" s="1"/>
  <c r="L167" i="31"/>
  <c r="M162" i="31"/>
  <c r="N162" i="31" s="1"/>
  <c r="O162" i="31" s="1"/>
  <c r="P162" i="31" s="1"/>
  <c r="Q162" i="31" s="1"/>
  <c r="R162" i="31" s="1"/>
  <c r="L162" i="31"/>
  <c r="M157" i="31"/>
  <c r="N157" i="31" s="1"/>
  <c r="O157" i="31" s="1"/>
  <c r="P157" i="31" s="1"/>
  <c r="Q157" i="31" s="1"/>
  <c r="R157" i="31" s="1"/>
  <c r="L157" i="31"/>
  <c r="M152" i="31"/>
  <c r="N152" i="31" s="1"/>
  <c r="O152" i="31" s="1"/>
  <c r="P152" i="31" s="1"/>
  <c r="Q152" i="31" s="1"/>
  <c r="R152" i="31" s="1"/>
  <c r="L152" i="31"/>
  <c r="M147" i="31"/>
  <c r="N147" i="31" s="1"/>
  <c r="O147" i="31" s="1"/>
  <c r="P147" i="31" s="1"/>
  <c r="Q147" i="31" s="1"/>
  <c r="R147" i="31" s="1"/>
  <c r="L147" i="31"/>
  <c r="M142" i="31"/>
  <c r="N142" i="31" s="1"/>
  <c r="O142" i="31" s="1"/>
  <c r="P142" i="31" s="1"/>
  <c r="Q142" i="31" s="1"/>
  <c r="R142" i="31" s="1"/>
  <c r="L142" i="31"/>
  <c r="M137" i="31"/>
  <c r="N137" i="31" s="1"/>
  <c r="O137" i="31" s="1"/>
  <c r="P137" i="31" s="1"/>
  <c r="Q137" i="31" s="1"/>
  <c r="R137" i="31" s="1"/>
  <c r="L137" i="31"/>
  <c r="M132" i="31"/>
  <c r="N132" i="31" s="1"/>
  <c r="O132" i="31" s="1"/>
  <c r="P132" i="31" s="1"/>
  <c r="Q132" i="31" s="1"/>
  <c r="R132" i="31" s="1"/>
  <c r="L132" i="31"/>
  <c r="M127" i="31"/>
  <c r="N127" i="31" s="1"/>
  <c r="O127" i="31" s="1"/>
  <c r="P127" i="31" s="1"/>
  <c r="Q127" i="31" s="1"/>
  <c r="R127" i="31" s="1"/>
  <c r="L127" i="31"/>
  <c r="J9" i="44"/>
  <c r="M8" i="44"/>
  <c r="L8" i="44"/>
  <c r="K8" i="44"/>
  <c r="J8" i="44"/>
  <c r="I9" i="44"/>
  <c r="I8" i="44"/>
  <c r="I34" i="38"/>
  <c r="I33" i="38"/>
  <c r="G81" i="22"/>
  <c r="G82" i="22"/>
  <c r="I99" i="49"/>
  <c r="I98" i="49"/>
  <c r="I97" i="49"/>
  <c r="F44" i="22"/>
  <c r="E44" i="22"/>
  <c r="G79" i="22"/>
  <c r="E79" i="22"/>
  <c r="I22" i="44"/>
  <c r="I12" i="44"/>
  <c r="J12" i="44"/>
  <c r="K12" i="44"/>
  <c r="L12" i="44"/>
  <c r="M12" i="44"/>
  <c r="K120" i="18"/>
  <c r="K47" i="18"/>
  <c r="K48" i="18"/>
  <c r="K49" i="18"/>
  <c r="K50" i="18"/>
  <c r="L47" i="18"/>
  <c r="L48" i="18"/>
  <c r="L49" i="18"/>
  <c r="L50" i="18"/>
  <c r="M47" i="18"/>
  <c r="M48" i="18"/>
  <c r="M49" i="18"/>
  <c r="M50" i="18"/>
  <c r="N50" i="18" s="1"/>
  <c r="O50" i="18" s="1"/>
  <c r="P50" i="18" s="1"/>
  <c r="N47" i="18"/>
  <c r="O47" i="18" s="1"/>
  <c r="N48" i="18"/>
  <c r="O48" i="18" s="1"/>
  <c r="P48" i="18" s="1"/>
  <c r="N49" i="18"/>
  <c r="O49" i="18" s="1"/>
  <c r="P49" i="18" s="1"/>
  <c r="J51" i="18"/>
  <c r="D179" i="35"/>
  <c r="D180" i="35"/>
  <c r="D181" i="35"/>
  <c r="D182" i="35"/>
  <c r="D183" i="35"/>
  <c r="D184" i="35"/>
  <c r="D185" i="35"/>
  <c r="D186" i="35"/>
  <c r="D187" i="35"/>
  <c r="D178" i="35"/>
  <c r="M79" i="31"/>
  <c r="G84" i="22"/>
  <c r="G93" i="22"/>
  <c r="G94" i="22"/>
  <c r="G92" i="22"/>
  <c r="G83" i="22"/>
  <c r="G76" i="22"/>
  <c r="G77" i="22"/>
  <c r="G75" i="22"/>
  <c r="D161" i="48"/>
  <c r="D154" i="48"/>
  <c r="D147" i="48"/>
  <c r="D140" i="48"/>
  <c r="D133" i="48"/>
  <c r="D126" i="48"/>
  <c r="D119" i="48"/>
  <c r="D112" i="48"/>
  <c r="D105" i="48"/>
  <c r="D98" i="48"/>
  <c r="D76" i="48"/>
  <c r="D160" i="48" s="1"/>
  <c r="D69" i="48"/>
  <c r="D153" i="48" s="1"/>
  <c r="D62" i="48"/>
  <c r="D146" i="48" s="1"/>
  <c r="D55" i="48"/>
  <c r="D139" i="48" s="1"/>
  <c r="D48" i="48"/>
  <c r="D132" i="48" s="1"/>
  <c r="K166" i="48"/>
  <c r="K187" i="35" s="1"/>
  <c r="J166" i="48"/>
  <c r="J187" i="35" s="1"/>
  <c r="J159" i="48"/>
  <c r="J186" i="35" s="1"/>
  <c r="J152" i="48"/>
  <c r="J185" i="35" s="1"/>
  <c r="J145" i="48"/>
  <c r="J184" i="35" s="1"/>
  <c r="J138" i="48"/>
  <c r="J183" i="35" s="1"/>
  <c r="J19" i="48"/>
  <c r="J26" i="48"/>
  <c r="J33" i="48"/>
  <c r="J40" i="48"/>
  <c r="J47" i="48"/>
  <c r="J54" i="48"/>
  <c r="J61" i="48"/>
  <c r="J68" i="48"/>
  <c r="J75" i="48"/>
  <c r="J82" i="48"/>
  <c r="N50" i="31"/>
  <c r="O50" i="31" s="1"/>
  <c r="P50" i="31" s="1"/>
  <c r="Q50" i="31" s="1"/>
  <c r="R50" i="31" s="1"/>
  <c r="J131" i="48"/>
  <c r="J182" i="35" s="1"/>
  <c r="J124" i="48"/>
  <c r="J181" i="35" s="1"/>
  <c r="J117" i="48"/>
  <c r="J180" i="35" s="1"/>
  <c r="J110" i="48"/>
  <c r="J179" i="35" s="1"/>
  <c r="J103" i="48"/>
  <c r="J178" i="35" s="1"/>
  <c r="F111" i="22"/>
  <c r="Q78" i="13"/>
  <c r="Q81" i="13" s="1"/>
  <c r="T82" i="13"/>
  <c r="T83" i="13"/>
  <c r="T84" i="13"/>
  <c r="T85" i="13"/>
  <c r="T86" i="13"/>
  <c r="T87" i="13"/>
  <c r="T88" i="13"/>
  <c r="T89" i="13"/>
  <c r="T90" i="13"/>
  <c r="T91" i="13"/>
  <c r="T92" i="13"/>
  <c r="T93" i="13"/>
  <c r="T94" i="13"/>
  <c r="T95" i="13"/>
  <c r="T96" i="13"/>
  <c r="T97" i="13"/>
  <c r="T98" i="13"/>
  <c r="T99" i="13"/>
  <c r="D41" i="48"/>
  <c r="D125" i="48" s="1"/>
  <c r="D34" i="48"/>
  <c r="D118" i="48" s="1"/>
  <c r="D27" i="48"/>
  <c r="D111" i="48" s="1"/>
  <c r="D20" i="48"/>
  <c r="D104" i="48" s="1"/>
  <c r="D13" i="48"/>
  <c r="D97" i="48" s="1"/>
  <c r="K153" i="18"/>
  <c r="K154" i="18"/>
  <c r="L154" i="18" s="1"/>
  <c r="M154" i="18" s="1"/>
  <c r="N154" i="18" s="1"/>
  <c r="O154" i="18" s="1"/>
  <c r="P154" i="18" s="1"/>
  <c r="K155" i="18"/>
  <c r="L155" i="18" s="1"/>
  <c r="M155" i="18" s="1"/>
  <c r="N155" i="18" s="1"/>
  <c r="O155" i="18" s="1"/>
  <c r="P155" i="18" s="1"/>
  <c r="K156" i="18"/>
  <c r="L156" i="18" s="1"/>
  <c r="M156" i="18" s="1"/>
  <c r="N156" i="18" s="1"/>
  <c r="O156" i="18" s="1"/>
  <c r="P156" i="18" s="1"/>
  <c r="K157" i="18"/>
  <c r="L157" i="18" s="1"/>
  <c r="M157" i="18" s="1"/>
  <c r="N157" i="18" s="1"/>
  <c r="O157" i="18" s="1"/>
  <c r="P157" i="18" s="1"/>
  <c r="K158" i="18"/>
  <c r="L158" i="18" s="1"/>
  <c r="M158" i="18" s="1"/>
  <c r="N158" i="18" s="1"/>
  <c r="O158" i="18" s="1"/>
  <c r="P158" i="18" s="1"/>
  <c r="K159" i="18"/>
  <c r="K160" i="18"/>
  <c r="L160" i="18" s="1"/>
  <c r="M160" i="18" s="1"/>
  <c r="N160" i="18" s="1"/>
  <c r="O160" i="18" s="1"/>
  <c r="P160" i="18" s="1"/>
  <c r="K161" i="18"/>
  <c r="L161" i="18" s="1"/>
  <c r="M161" i="18" s="1"/>
  <c r="N161" i="18" s="1"/>
  <c r="O161" i="18" s="1"/>
  <c r="P161" i="18" s="1"/>
  <c r="K162" i="18"/>
  <c r="L162" i="18" s="1"/>
  <c r="M162" i="18" s="1"/>
  <c r="N162" i="18" s="1"/>
  <c r="O162" i="18" s="1"/>
  <c r="P162" i="18" s="1"/>
  <c r="K163" i="18"/>
  <c r="L163" i="18" s="1"/>
  <c r="M163" i="18" s="1"/>
  <c r="N163" i="18" s="1"/>
  <c r="O163" i="18" s="1"/>
  <c r="P163" i="18" s="1"/>
  <c r="K164" i="18"/>
  <c r="L164" i="18" s="1"/>
  <c r="M164" i="18" s="1"/>
  <c r="N164" i="18" s="1"/>
  <c r="O164" i="18" s="1"/>
  <c r="P164" i="18" s="1"/>
  <c r="K182" i="18"/>
  <c r="L182" i="18" s="1"/>
  <c r="M182" i="18" s="1"/>
  <c r="N182" i="18" s="1"/>
  <c r="O182" i="18" s="1"/>
  <c r="K184" i="18"/>
  <c r="L184" i="18" s="1"/>
  <c r="M184" i="18" s="1"/>
  <c r="N184" i="18" s="1"/>
  <c r="O184" i="18" s="1"/>
  <c r="P184" i="18" s="1"/>
  <c r="K185" i="18"/>
  <c r="L185" i="18" s="1"/>
  <c r="M185" i="18" s="1"/>
  <c r="N185" i="18" s="1"/>
  <c r="O185" i="18" s="1"/>
  <c r="P185" i="18" s="1"/>
  <c r="K186" i="18"/>
  <c r="L186" i="18" s="1"/>
  <c r="M186" i="18" s="1"/>
  <c r="N186" i="18" s="1"/>
  <c r="O186" i="18" s="1"/>
  <c r="P186" i="18" s="1"/>
  <c r="K187" i="18"/>
  <c r="L187" i="18" s="1"/>
  <c r="M187" i="18" s="1"/>
  <c r="N187" i="18" s="1"/>
  <c r="O187" i="18" s="1"/>
  <c r="P187" i="18" s="1"/>
  <c r="K188" i="18"/>
  <c r="L188" i="18" s="1"/>
  <c r="M188" i="18" s="1"/>
  <c r="N188" i="18" s="1"/>
  <c r="O188" i="18" s="1"/>
  <c r="P188" i="18" s="1"/>
  <c r="K189" i="18"/>
  <c r="L189" i="18" s="1"/>
  <c r="M189" i="18" s="1"/>
  <c r="N189" i="18" s="1"/>
  <c r="O189" i="18" s="1"/>
  <c r="P189" i="18" s="1"/>
  <c r="K192" i="18"/>
  <c r="L192" i="18" s="1"/>
  <c r="M192" i="18" s="1"/>
  <c r="N192" i="18" s="1"/>
  <c r="O192" i="18" s="1"/>
  <c r="P192" i="18" s="1"/>
  <c r="K193" i="18"/>
  <c r="L193" i="18" s="1"/>
  <c r="M193" i="18" s="1"/>
  <c r="N193" i="18" s="1"/>
  <c r="O193" i="18" s="1"/>
  <c r="P193" i="18" s="1"/>
  <c r="K194" i="18"/>
  <c r="L194" i="18" s="1"/>
  <c r="M194" i="18" s="1"/>
  <c r="N194" i="18" s="1"/>
  <c r="O194" i="18" s="1"/>
  <c r="P194" i="18" s="1"/>
  <c r="J129" i="35"/>
  <c r="H30" i="49" s="1"/>
  <c r="J136" i="35"/>
  <c r="H31" i="49" s="1"/>
  <c r="K133" i="35"/>
  <c r="K134" i="35"/>
  <c r="L134" i="35" s="1"/>
  <c r="M134" i="35" s="1"/>
  <c r="N134" i="35" s="1"/>
  <c r="O134" i="35" s="1"/>
  <c r="P134" i="35" s="1"/>
  <c r="K135" i="35"/>
  <c r="L135" i="35" s="1"/>
  <c r="M135" i="35" s="1"/>
  <c r="N135" i="35" s="1"/>
  <c r="O135" i="35" s="1"/>
  <c r="P135" i="35" s="1"/>
  <c r="F30" i="37"/>
  <c r="F32" i="49" s="1"/>
  <c r="F33" i="49" s="1"/>
  <c r="Q8" i="36"/>
  <c r="O21" i="36" s="1"/>
  <c r="F33" i="37"/>
  <c r="H117" i="35" s="1"/>
  <c r="G30" i="37"/>
  <c r="G32" i="49" s="1"/>
  <c r="G33" i="49" s="1"/>
  <c r="G34" i="49" s="1"/>
  <c r="G33" i="37"/>
  <c r="I117" i="35" s="1"/>
  <c r="J63" i="35"/>
  <c r="J70" i="35"/>
  <c r="J91" i="18"/>
  <c r="J100" i="18"/>
  <c r="I273" i="18" s="1"/>
  <c r="J230" i="18"/>
  <c r="H17" i="38" s="1"/>
  <c r="H107" i="49" s="1"/>
  <c r="J116" i="18"/>
  <c r="H36" i="38"/>
  <c r="H8" i="38"/>
  <c r="J226" i="18"/>
  <c r="J92" i="48"/>
  <c r="K8" i="48"/>
  <c r="L8" i="48"/>
  <c r="M8" i="48"/>
  <c r="N8" i="48"/>
  <c r="J8" i="48"/>
  <c r="K166" i="35"/>
  <c r="L166" i="35" s="1"/>
  <c r="M166" i="35" s="1"/>
  <c r="N166" i="35" s="1"/>
  <c r="O166" i="35" s="1"/>
  <c r="K167" i="35"/>
  <c r="L167" i="35" s="1"/>
  <c r="M167" i="35" s="1"/>
  <c r="N167" i="35" s="1"/>
  <c r="O167" i="35" s="1"/>
  <c r="P167" i="35" s="1"/>
  <c r="K168" i="35"/>
  <c r="K169" i="35"/>
  <c r="L169" i="35" s="1"/>
  <c r="M169" i="35" s="1"/>
  <c r="N169" i="35" s="1"/>
  <c r="O169" i="35" s="1"/>
  <c r="P169" i="35" s="1"/>
  <c r="K170" i="35"/>
  <c r="L170" i="35" s="1"/>
  <c r="M170" i="35" s="1"/>
  <c r="N170" i="35" s="1"/>
  <c r="O170" i="35" s="1"/>
  <c r="P170" i="35" s="1"/>
  <c r="K171" i="35"/>
  <c r="L171" i="35" s="1"/>
  <c r="M171" i="35" s="1"/>
  <c r="N171" i="35" s="1"/>
  <c r="O171" i="35" s="1"/>
  <c r="P171" i="35" s="1"/>
  <c r="K172" i="35"/>
  <c r="L172" i="35" s="1"/>
  <c r="M172" i="35" s="1"/>
  <c r="N172" i="35" s="1"/>
  <c r="O172" i="35" s="1"/>
  <c r="P172" i="35" s="1"/>
  <c r="K173" i="35"/>
  <c r="L168" i="35"/>
  <c r="M168" i="35" s="1"/>
  <c r="N168" i="35" s="1"/>
  <c r="O168" i="35" s="1"/>
  <c r="P168" i="35" s="1"/>
  <c r="M89" i="31"/>
  <c r="M94" i="31"/>
  <c r="M99" i="31"/>
  <c r="M114" i="31"/>
  <c r="M119" i="31"/>
  <c r="M124" i="31"/>
  <c r="M129" i="31"/>
  <c r="M134" i="31"/>
  <c r="M139" i="31"/>
  <c r="M144" i="31"/>
  <c r="M149" i="31"/>
  <c r="M154" i="31"/>
  <c r="M159" i="31"/>
  <c r="M80" i="31"/>
  <c r="M85" i="31"/>
  <c r="M90" i="31"/>
  <c r="M95" i="31"/>
  <c r="M100" i="31"/>
  <c r="M105" i="31"/>
  <c r="M110" i="31"/>
  <c r="M115" i="31"/>
  <c r="M120" i="31"/>
  <c r="M125" i="31"/>
  <c r="M130" i="31"/>
  <c r="M135" i="31"/>
  <c r="M140" i="31"/>
  <c r="M145" i="31"/>
  <c r="M150" i="31"/>
  <c r="M155" i="31"/>
  <c r="M160" i="31"/>
  <c r="L46" i="24"/>
  <c r="M86" i="31"/>
  <c r="M91" i="31"/>
  <c r="M96" i="31"/>
  <c r="M101" i="31"/>
  <c r="M106" i="31"/>
  <c r="M111" i="31"/>
  <c r="M121" i="31"/>
  <c r="M126" i="31"/>
  <c r="M131" i="31"/>
  <c r="M136" i="31"/>
  <c r="M141" i="31"/>
  <c r="M146" i="31"/>
  <c r="M151" i="31"/>
  <c r="M156" i="31"/>
  <c r="M161" i="31"/>
  <c r="K9" i="24"/>
  <c r="K39" i="24" s="1"/>
  <c r="L9" i="24"/>
  <c r="L39" i="24" s="1"/>
  <c r="M9" i="24"/>
  <c r="M39" i="24" s="1"/>
  <c r="N9" i="24"/>
  <c r="N39" i="24" s="1"/>
  <c r="O9" i="24"/>
  <c r="O39" i="24" s="1"/>
  <c r="M224" i="31"/>
  <c r="M225" i="31"/>
  <c r="M226" i="31"/>
  <c r="M219" i="31"/>
  <c r="M220" i="31"/>
  <c r="M221" i="31"/>
  <c r="M214" i="31"/>
  <c r="M215" i="31"/>
  <c r="M216" i="31"/>
  <c r="M209" i="31"/>
  <c r="M210" i="31"/>
  <c r="M211" i="31"/>
  <c r="M204" i="31"/>
  <c r="M205" i="31"/>
  <c r="M206" i="31"/>
  <c r="M199" i="31"/>
  <c r="M200" i="31"/>
  <c r="M201" i="31"/>
  <c r="M194" i="31"/>
  <c r="M195" i="31"/>
  <c r="M196" i="31"/>
  <c r="M189" i="31"/>
  <c r="M190" i="31"/>
  <c r="M191" i="31"/>
  <c r="M184" i="31"/>
  <c r="M185" i="31"/>
  <c r="M186" i="31"/>
  <c r="M179" i="31"/>
  <c r="M180" i="31"/>
  <c r="M181" i="31"/>
  <c r="M174" i="31"/>
  <c r="M175" i="31"/>
  <c r="M176" i="31"/>
  <c r="M169" i="31"/>
  <c r="M170" i="31"/>
  <c r="M171" i="31"/>
  <c r="M164" i="31"/>
  <c r="M165" i="31"/>
  <c r="M166" i="31"/>
  <c r="M116" i="31"/>
  <c r="M109" i="31"/>
  <c r="M104" i="31"/>
  <c r="M84" i="31"/>
  <c r="D131" i="24"/>
  <c r="D128" i="24"/>
  <c r="D125" i="24"/>
  <c r="D122" i="24"/>
  <c r="D119" i="24"/>
  <c r="D116" i="24"/>
  <c r="D113" i="24"/>
  <c r="D110" i="24"/>
  <c r="D107" i="24"/>
  <c r="D104" i="24"/>
  <c r="D101" i="24"/>
  <c r="D98" i="24"/>
  <c r="D95" i="24"/>
  <c r="D92" i="24"/>
  <c r="D89" i="24"/>
  <c r="L112" i="13"/>
  <c r="L144" i="13" s="1"/>
  <c r="L176" i="13" s="1"/>
  <c r="L208" i="13" s="1"/>
  <c r="L240" i="13" s="1"/>
  <c r="K112" i="13"/>
  <c r="K145" i="13"/>
  <c r="M80" i="13"/>
  <c r="P80" i="13" s="1"/>
  <c r="M81" i="13"/>
  <c r="F114" i="22"/>
  <c r="E115" i="22"/>
  <c r="F112" i="22"/>
  <c r="E113" i="22"/>
  <c r="L133" i="35"/>
  <c r="M133" i="35" s="1"/>
  <c r="K88" i="18"/>
  <c r="L88" i="18" s="1"/>
  <c r="M88" i="18" s="1"/>
  <c r="N88" i="18" s="1"/>
  <c r="O88" i="18" s="1"/>
  <c r="P88" i="18" s="1"/>
  <c r="K97" i="18"/>
  <c r="L97" i="18" s="1"/>
  <c r="M97" i="18" s="1"/>
  <c r="N97" i="18" s="1"/>
  <c r="O97" i="18" s="1"/>
  <c r="P97" i="18" s="1"/>
  <c r="K155" i="24"/>
  <c r="K124" i="18"/>
  <c r="L124" i="18" s="1"/>
  <c r="M124" i="18" s="1"/>
  <c r="N124" i="18" s="1"/>
  <c r="O124" i="18" s="1"/>
  <c r="P124" i="18" s="1"/>
  <c r="K123" i="18"/>
  <c r="L123" i="18" s="1"/>
  <c r="M123" i="18" s="1"/>
  <c r="N123" i="18" s="1"/>
  <c r="O123" i="18" s="1"/>
  <c r="P123" i="18" s="1"/>
  <c r="K122" i="18"/>
  <c r="L122" i="18" s="1"/>
  <c r="M122" i="18" s="1"/>
  <c r="N122" i="18" s="1"/>
  <c r="O122" i="18" s="1"/>
  <c r="P122" i="18" s="1"/>
  <c r="K121" i="18"/>
  <c r="L121" i="18" s="1"/>
  <c r="M121" i="18" s="1"/>
  <c r="N121" i="18" s="1"/>
  <c r="O121" i="18" s="1"/>
  <c r="P121" i="18" s="1"/>
  <c r="K99" i="18"/>
  <c r="L99" i="18" s="1"/>
  <c r="M99" i="18" s="1"/>
  <c r="N99" i="18" s="1"/>
  <c r="O99" i="18" s="1"/>
  <c r="P99" i="18" s="1"/>
  <c r="K98" i="18"/>
  <c r="L98" i="18" s="1"/>
  <c r="M98" i="18" s="1"/>
  <c r="N98" i="18" s="1"/>
  <c r="O98" i="18" s="1"/>
  <c r="P98" i="18" s="1"/>
  <c r="K96" i="18"/>
  <c r="L96" i="18" s="1"/>
  <c r="K95" i="18"/>
  <c r="K27" i="24"/>
  <c r="L27" i="24"/>
  <c r="M27" i="24"/>
  <c r="N27" i="24"/>
  <c r="O27" i="24"/>
  <c r="I37" i="40"/>
  <c r="J37" i="40"/>
  <c r="K37" i="40"/>
  <c r="H37" i="40"/>
  <c r="D86" i="24"/>
  <c r="D83" i="24"/>
  <c r="D199" i="24" s="1"/>
  <c r="D80" i="24"/>
  <c r="D77" i="24"/>
  <c r="D193" i="24" s="1"/>
  <c r="D74" i="24"/>
  <c r="D71" i="24"/>
  <c r="D187" i="24" s="1"/>
  <c r="D68" i="24"/>
  <c r="D65" i="24"/>
  <c r="D181" i="24" s="1"/>
  <c r="D62" i="24"/>
  <c r="D59" i="24"/>
  <c r="D175" i="24" s="1"/>
  <c r="D56" i="24"/>
  <c r="D172" i="24" s="1"/>
  <c r="D53" i="24"/>
  <c r="D50" i="24"/>
  <c r="D166" i="24" s="1"/>
  <c r="D47" i="24"/>
  <c r="D44" i="24"/>
  <c r="S10" i="43"/>
  <c r="T10" i="43"/>
  <c r="U10" i="43"/>
  <c r="V10" i="43"/>
  <c r="W10" i="43"/>
  <c r="AC10" i="43"/>
  <c r="AD10" i="43"/>
  <c r="AE10" i="43"/>
  <c r="AF10" i="43"/>
  <c r="AG10" i="43"/>
  <c r="AM10" i="43"/>
  <c r="AW10" i="43"/>
  <c r="AD15" i="43"/>
  <c r="AD16" i="43"/>
  <c r="AE16" i="43" s="1"/>
  <c r="AF16" i="43" s="1"/>
  <c r="AG16" i="43" s="1"/>
  <c r="AH16" i="43" s="1"/>
  <c r="AI16" i="43" s="1"/>
  <c r="AD17" i="43"/>
  <c r="AE17" i="43" s="1"/>
  <c r="AF17" i="43" s="1"/>
  <c r="AG17" i="43" s="1"/>
  <c r="AH17" i="43" s="1"/>
  <c r="AI17" i="43" s="1"/>
  <c r="AD18" i="43"/>
  <c r="AE18" i="43" s="1"/>
  <c r="AF18" i="43" s="1"/>
  <c r="AD19" i="43"/>
  <c r="AE19" i="43" s="1"/>
  <c r="AF19" i="43" s="1"/>
  <c r="AG19" i="43" s="1"/>
  <c r="AH19" i="43" s="1"/>
  <c r="AI19" i="43" s="1"/>
  <c r="AD20" i="43"/>
  <c r="AE20" i="43" s="1"/>
  <c r="AF20" i="43" s="1"/>
  <c r="AG20" i="43" s="1"/>
  <c r="AH20" i="43" s="1"/>
  <c r="AI20" i="43" s="1"/>
  <c r="AD21" i="43"/>
  <c r="AE21" i="43" s="1"/>
  <c r="AF21" i="43" s="1"/>
  <c r="AG21" i="43" s="1"/>
  <c r="AH21" i="43" s="1"/>
  <c r="AI21" i="43" s="1"/>
  <c r="AD22" i="43"/>
  <c r="AE22" i="43" s="1"/>
  <c r="AF22" i="43" s="1"/>
  <c r="AG22" i="43" s="1"/>
  <c r="AH22" i="43" s="1"/>
  <c r="AI22" i="43" s="1"/>
  <c r="AD23" i="43"/>
  <c r="AE23" i="43" s="1"/>
  <c r="AF23" i="43" s="1"/>
  <c r="AG23" i="43" s="1"/>
  <c r="AH23" i="43" s="1"/>
  <c r="AI23" i="43" s="1"/>
  <c r="AD24" i="43"/>
  <c r="AE24" i="43" s="1"/>
  <c r="AF24" i="43" s="1"/>
  <c r="AG24" i="43" s="1"/>
  <c r="AH24" i="43" s="1"/>
  <c r="AI24" i="43" s="1"/>
  <c r="AD25" i="43"/>
  <c r="AE25" i="43" s="1"/>
  <c r="AF25" i="43" s="1"/>
  <c r="AG25" i="43" s="1"/>
  <c r="AH25" i="43" s="1"/>
  <c r="AI25" i="43" s="1"/>
  <c r="AD26" i="43"/>
  <c r="AE26" i="43" s="1"/>
  <c r="AF26" i="43" s="1"/>
  <c r="AG26" i="43" s="1"/>
  <c r="AH26" i="43" s="1"/>
  <c r="AI26" i="43" s="1"/>
  <c r="AD27" i="43"/>
  <c r="AE27" i="43" s="1"/>
  <c r="AF27" i="43" s="1"/>
  <c r="AG27" i="43" s="1"/>
  <c r="AH27" i="43" s="1"/>
  <c r="AI27" i="43" s="1"/>
  <c r="AD28" i="43"/>
  <c r="AE28" i="43" s="1"/>
  <c r="AF28" i="43" s="1"/>
  <c r="AG28" i="43" s="1"/>
  <c r="AH28" i="43" s="1"/>
  <c r="AI28" i="43" s="1"/>
  <c r="AD29" i="43"/>
  <c r="AE29" i="43" s="1"/>
  <c r="AF29" i="43" s="1"/>
  <c r="AG29" i="43" s="1"/>
  <c r="AH29" i="43" s="1"/>
  <c r="AI29" i="43" s="1"/>
  <c r="AD30" i="43"/>
  <c r="AE30" i="43" s="1"/>
  <c r="AF30" i="43" s="1"/>
  <c r="AG30" i="43" s="1"/>
  <c r="AH30" i="43" s="1"/>
  <c r="AI30" i="43" s="1"/>
  <c r="AD31" i="43"/>
  <c r="AE31" i="43" s="1"/>
  <c r="AF31" i="43" s="1"/>
  <c r="AG31" i="43" s="1"/>
  <c r="AH31" i="43" s="1"/>
  <c r="AI31" i="43" s="1"/>
  <c r="AD32" i="43"/>
  <c r="AE32" i="43" s="1"/>
  <c r="AF32" i="43" s="1"/>
  <c r="AG32" i="43" s="1"/>
  <c r="AH32" i="43" s="1"/>
  <c r="AI32" i="43" s="1"/>
  <c r="AD33" i="43"/>
  <c r="AE33" i="43" s="1"/>
  <c r="AF33" i="43" s="1"/>
  <c r="AG33" i="43" s="1"/>
  <c r="AH33" i="43" s="1"/>
  <c r="AI33" i="43" s="1"/>
  <c r="AD34" i="43"/>
  <c r="AE34" i="43" s="1"/>
  <c r="AF34" i="43" s="1"/>
  <c r="AG34" i="43" s="1"/>
  <c r="AH34" i="43" s="1"/>
  <c r="AI34" i="43" s="1"/>
  <c r="AD35" i="43"/>
  <c r="AE35" i="43" s="1"/>
  <c r="AF35" i="43" s="1"/>
  <c r="AG35" i="43" s="1"/>
  <c r="AH35" i="43" s="1"/>
  <c r="AI35" i="43" s="1"/>
  <c r="AD36" i="43"/>
  <c r="AE36" i="43" s="1"/>
  <c r="AF36" i="43" s="1"/>
  <c r="AG36" i="43" s="1"/>
  <c r="AH36" i="43" s="1"/>
  <c r="AI36" i="43" s="1"/>
  <c r="AD37" i="43"/>
  <c r="AE37" i="43" s="1"/>
  <c r="AF37" i="43" s="1"/>
  <c r="AG37" i="43" s="1"/>
  <c r="AH37" i="43" s="1"/>
  <c r="AI37" i="43" s="1"/>
  <c r="AD38" i="43"/>
  <c r="AE38" i="43" s="1"/>
  <c r="AF38" i="43" s="1"/>
  <c r="AG38" i="43" s="1"/>
  <c r="AH38" i="43" s="1"/>
  <c r="AI38" i="43" s="1"/>
  <c r="AD39" i="43"/>
  <c r="AE39" i="43" s="1"/>
  <c r="AF39" i="43" s="1"/>
  <c r="AG39" i="43" s="1"/>
  <c r="AH39" i="43" s="1"/>
  <c r="AI39" i="43" s="1"/>
  <c r="AD40" i="43"/>
  <c r="AE40" i="43" s="1"/>
  <c r="AF40" i="43" s="1"/>
  <c r="AG40" i="43" s="1"/>
  <c r="AH40" i="43" s="1"/>
  <c r="AI40" i="43" s="1"/>
  <c r="J41" i="43"/>
  <c r="AD41" i="43"/>
  <c r="AE41" i="43" s="1"/>
  <c r="AF41" i="43" s="1"/>
  <c r="AG41" i="43" s="1"/>
  <c r="AH41" i="43" s="1"/>
  <c r="AI41" i="43" s="1"/>
  <c r="J42" i="43"/>
  <c r="K42" i="43" s="1"/>
  <c r="L42" i="43" s="1"/>
  <c r="AD42" i="43"/>
  <c r="AE42" i="43" s="1"/>
  <c r="AF42" i="43" s="1"/>
  <c r="AG42" i="43" s="1"/>
  <c r="AH42" i="43" s="1"/>
  <c r="AI42" i="43" s="1"/>
  <c r="J43" i="43"/>
  <c r="AD43" i="43"/>
  <c r="AE43" i="43" s="1"/>
  <c r="AF43" i="43" s="1"/>
  <c r="AG43" i="43" s="1"/>
  <c r="AH43" i="43" s="1"/>
  <c r="AI43" i="43" s="1"/>
  <c r="J44" i="43"/>
  <c r="K44" i="43" s="1"/>
  <c r="L44" i="43" s="1"/>
  <c r="M44" i="43" s="1"/>
  <c r="N44" i="43" s="1"/>
  <c r="AD44" i="43"/>
  <c r="AE44" i="43" s="1"/>
  <c r="AF44" i="43" s="1"/>
  <c r="AG44" i="43" s="1"/>
  <c r="AH44" i="43" s="1"/>
  <c r="AI44" i="43" s="1"/>
  <c r="J45" i="43"/>
  <c r="AD45" i="43"/>
  <c r="AE45" i="43" s="1"/>
  <c r="AF45" i="43" s="1"/>
  <c r="AG45" i="43" s="1"/>
  <c r="AH45" i="43" s="1"/>
  <c r="AI45" i="43" s="1"/>
  <c r="J46" i="43"/>
  <c r="K46" i="43" s="1"/>
  <c r="AD46" i="43"/>
  <c r="AE46" i="43" s="1"/>
  <c r="AF46" i="43" s="1"/>
  <c r="AG46" i="43" s="1"/>
  <c r="AH46" i="43" s="1"/>
  <c r="AI46" i="43" s="1"/>
  <c r="J47" i="43"/>
  <c r="AD47" i="43"/>
  <c r="AE47" i="43" s="1"/>
  <c r="AF47" i="43" s="1"/>
  <c r="AG47" i="43" s="1"/>
  <c r="AH47" i="43" s="1"/>
  <c r="AI47" i="43" s="1"/>
  <c r="J48" i="43"/>
  <c r="K48" i="43" s="1"/>
  <c r="L48" i="43" s="1"/>
  <c r="M48" i="43" s="1"/>
  <c r="N48" i="43" s="1"/>
  <c r="AD48" i="43"/>
  <c r="AE48" i="43" s="1"/>
  <c r="AF48" i="43" s="1"/>
  <c r="AG48" i="43" s="1"/>
  <c r="AH48" i="43" s="1"/>
  <c r="AI48" i="43" s="1"/>
  <c r="J49" i="43"/>
  <c r="AD49" i="43"/>
  <c r="AE49" i="43" s="1"/>
  <c r="AF49" i="43" s="1"/>
  <c r="AG49" i="43" s="1"/>
  <c r="AH49" i="43" s="1"/>
  <c r="AI49" i="43" s="1"/>
  <c r="J50" i="43"/>
  <c r="K50" i="43" s="1"/>
  <c r="AD50" i="43"/>
  <c r="AE50" i="43" s="1"/>
  <c r="AF50" i="43" s="1"/>
  <c r="AG50" i="43" s="1"/>
  <c r="AH50" i="43" s="1"/>
  <c r="AI50" i="43" s="1"/>
  <c r="J51" i="43"/>
  <c r="AD51" i="43"/>
  <c r="AE51" i="43" s="1"/>
  <c r="AF51" i="43" s="1"/>
  <c r="AG51" i="43" s="1"/>
  <c r="AH51" i="43" s="1"/>
  <c r="AI51" i="43" s="1"/>
  <c r="J52" i="43"/>
  <c r="K52" i="43" s="1"/>
  <c r="L52" i="43" s="1"/>
  <c r="AD52" i="43"/>
  <c r="AE52" i="43" s="1"/>
  <c r="AF52" i="43" s="1"/>
  <c r="AG52" i="43" s="1"/>
  <c r="AH52" i="43" s="1"/>
  <c r="AI52" i="43" s="1"/>
  <c r="J53" i="43"/>
  <c r="AD53" i="43"/>
  <c r="AE53" i="43" s="1"/>
  <c r="AF53" i="43" s="1"/>
  <c r="AG53" i="43" s="1"/>
  <c r="AH53" i="43" s="1"/>
  <c r="AI53" i="43" s="1"/>
  <c r="J54" i="43"/>
  <c r="K54" i="43" s="1"/>
  <c r="AD54" i="43"/>
  <c r="AE54" i="43" s="1"/>
  <c r="AF54" i="43" s="1"/>
  <c r="AG54" i="43" s="1"/>
  <c r="AH54" i="43" s="1"/>
  <c r="AI54" i="43" s="1"/>
  <c r="J55" i="43"/>
  <c r="AD55" i="43"/>
  <c r="AE55" i="43" s="1"/>
  <c r="AF55" i="43" s="1"/>
  <c r="AG55" i="43" s="1"/>
  <c r="AH55" i="43" s="1"/>
  <c r="AI55" i="43" s="1"/>
  <c r="J56" i="43"/>
  <c r="K56" i="43" s="1"/>
  <c r="L56" i="43" s="1"/>
  <c r="M56" i="43" s="1"/>
  <c r="N56" i="43" s="1"/>
  <c r="AD56" i="43"/>
  <c r="AE56" i="43" s="1"/>
  <c r="AF56" i="43" s="1"/>
  <c r="AG56" i="43" s="1"/>
  <c r="AH56" i="43" s="1"/>
  <c r="AI56" i="43" s="1"/>
  <c r="J57" i="43"/>
  <c r="AD57" i="43"/>
  <c r="AE57" i="43" s="1"/>
  <c r="AF57" i="43" s="1"/>
  <c r="AG57" i="43" s="1"/>
  <c r="AH57" i="43" s="1"/>
  <c r="AI57" i="43" s="1"/>
  <c r="J58" i="43"/>
  <c r="K58" i="43" s="1"/>
  <c r="L58" i="43" s="1"/>
  <c r="M58" i="43" s="1"/>
  <c r="N58" i="43" s="1"/>
  <c r="AD58" i="43"/>
  <c r="AE58" i="43" s="1"/>
  <c r="AF58" i="43" s="1"/>
  <c r="AG58" i="43" s="1"/>
  <c r="AH58" i="43" s="1"/>
  <c r="AI58" i="43" s="1"/>
  <c r="J59" i="43"/>
  <c r="AD59" i="43"/>
  <c r="AE59" i="43" s="1"/>
  <c r="AF59" i="43" s="1"/>
  <c r="AG59" i="43" s="1"/>
  <c r="AH59" i="43" s="1"/>
  <c r="AI59" i="43" s="1"/>
  <c r="J60" i="43"/>
  <c r="K60" i="43" s="1"/>
  <c r="L60" i="43" s="1"/>
  <c r="M60" i="43" s="1"/>
  <c r="N60" i="43" s="1"/>
  <c r="AD60" i="43"/>
  <c r="AE60" i="43" s="1"/>
  <c r="AF60" i="43" s="1"/>
  <c r="AG60" i="43" s="1"/>
  <c r="AH60" i="43" s="1"/>
  <c r="AI60" i="43" s="1"/>
  <c r="J61" i="43"/>
  <c r="AD61" i="43"/>
  <c r="AE61" i="43" s="1"/>
  <c r="AF61" i="43" s="1"/>
  <c r="AG61" i="43" s="1"/>
  <c r="AH61" i="43" s="1"/>
  <c r="AI61" i="43" s="1"/>
  <c r="J62" i="43"/>
  <c r="K62" i="43" s="1"/>
  <c r="AD62" i="43"/>
  <c r="AE62" i="43" s="1"/>
  <c r="AF62" i="43" s="1"/>
  <c r="AG62" i="43" s="1"/>
  <c r="AH62" i="43" s="1"/>
  <c r="AI62" i="43" s="1"/>
  <c r="J63" i="43"/>
  <c r="AD63" i="43"/>
  <c r="AE63" i="43" s="1"/>
  <c r="AF63" i="43" s="1"/>
  <c r="AG63" i="43" s="1"/>
  <c r="AH63" i="43" s="1"/>
  <c r="AI63" i="43" s="1"/>
  <c r="J64" i="43"/>
  <c r="K64" i="43" s="1"/>
  <c r="L64" i="43" s="1"/>
  <c r="M64" i="43" s="1"/>
  <c r="N64" i="43" s="1"/>
  <c r="AD64" i="43"/>
  <c r="AE64" i="43" s="1"/>
  <c r="AF64" i="43" s="1"/>
  <c r="AG64" i="43" s="1"/>
  <c r="AH64" i="43" s="1"/>
  <c r="AI64" i="43" s="1"/>
  <c r="J65" i="43"/>
  <c r="AD65" i="43"/>
  <c r="AE65" i="43" s="1"/>
  <c r="AF65" i="43" s="1"/>
  <c r="AG65" i="43" s="1"/>
  <c r="AH65" i="43" s="1"/>
  <c r="AI65" i="43" s="1"/>
  <c r="J66" i="43"/>
  <c r="K66" i="43" s="1"/>
  <c r="L66" i="43" s="1"/>
  <c r="M66" i="43" s="1"/>
  <c r="N66" i="43" s="1"/>
  <c r="AD66" i="43"/>
  <c r="AE66" i="43" s="1"/>
  <c r="AF66" i="43" s="1"/>
  <c r="AG66" i="43" s="1"/>
  <c r="AH66" i="43" s="1"/>
  <c r="AI66" i="43" s="1"/>
  <c r="J67" i="43"/>
  <c r="AD67" i="43"/>
  <c r="AE67" i="43" s="1"/>
  <c r="AF67" i="43" s="1"/>
  <c r="AG67" i="43" s="1"/>
  <c r="AH67" i="43" s="1"/>
  <c r="AI67" i="43" s="1"/>
  <c r="J68" i="43"/>
  <c r="K68" i="43" s="1"/>
  <c r="L68" i="43" s="1"/>
  <c r="AD68" i="43"/>
  <c r="AE68" i="43" s="1"/>
  <c r="AF68" i="43" s="1"/>
  <c r="AG68" i="43" s="1"/>
  <c r="AH68" i="43" s="1"/>
  <c r="AI68" i="43" s="1"/>
  <c r="J69" i="43"/>
  <c r="AD69" i="43"/>
  <c r="AE69" i="43" s="1"/>
  <c r="AF69" i="43" s="1"/>
  <c r="AG69" i="43" s="1"/>
  <c r="AH69" i="43" s="1"/>
  <c r="AI69" i="43" s="1"/>
  <c r="J70" i="43"/>
  <c r="K70" i="43" s="1"/>
  <c r="L70" i="43" s="1"/>
  <c r="AD70" i="43"/>
  <c r="AE70" i="43" s="1"/>
  <c r="AF70" i="43" s="1"/>
  <c r="AG70" i="43" s="1"/>
  <c r="AH70" i="43" s="1"/>
  <c r="AI70" i="43" s="1"/>
  <c r="J71" i="43"/>
  <c r="AD71" i="43"/>
  <c r="AE71" i="43" s="1"/>
  <c r="AF71" i="43" s="1"/>
  <c r="AG71" i="43" s="1"/>
  <c r="AH71" i="43" s="1"/>
  <c r="AI71" i="43" s="1"/>
  <c r="J72" i="43"/>
  <c r="K72" i="43" s="1"/>
  <c r="L72" i="43" s="1"/>
  <c r="AD72" i="43"/>
  <c r="AE72" i="43" s="1"/>
  <c r="AF72" i="43" s="1"/>
  <c r="AG72" i="43" s="1"/>
  <c r="AH72" i="43" s="1"/>
  <c r="AI72" i="43" s="1"/>
  <c r="J73" i="43"/>
  <c r="AD73" i="43"/>
  <c r="AE73" i="43" s="1"/>
  <c r="AF73" i="43" s="1"/>
  <c r="AG73" i="43" s="1"/>
  <c r="AH73" i="43" s="1"/>
  <c r="AI73" i="43" s="1"/>
  <c r="J74" i="43"/>
  <c r="K74" i="43" s="1"/>
  <c r="L74" i="43" s="1"/>
  <c r="AD74" i="43"/>
  <c r="AE74" i="43" s="1"/>
  <c r="AF74" i="43" s="1"/>
  <c r="AG74" i="43" s="1"/>
  <c r="AH74" i="43" s="1"/>
  <c r="AI74" i="43" s="1"/>
  <c r="J75" i="43"/>
  <c r="AD75" i="43"/>
  <c r="AE75" i="43" s="1"/>
  <c r="AF75" i="43" s="1"/>
  <c r="AG75" i="43" s="1"/>
  <c r="AH75" i="43" s="1"/>
  <c r="AI75" i="43" s="1"/>
  <c r="J76" i="43"/>
  <c r="K76" i="43" s="1"/>
  <c r="AD76" i="43"/>
  <c r="AE76" i="43" s="1"/>
  <c r="AF76" i="43" s="1"/>
  <c r="AG76" i="43" s="1"/>
  <c r="AH76" i="43" s="1"/>
  <c r="AI76" i="43" s="1"/>
  <c r="J77" i="43"/>
  <c r="AD77" i="43"/>
  <c r="AE77" i="43" s="1"/>
  <c r="AF77" i="43" s="1"/>
  <c r="AG77" i="43" s="1"/>
  <c r="AH77" i="43" s="1"/>
  <c r="AI77" i="43" s="1"/>
  <c r="J78" i="43"/>
  <c r="K78" i="43" s="1"/>
  <c r="L78" i="43" s="1"/>
  <c r="AD78" i="43"/>
  <c r="AE78" i="43" s="1"/>
  <c r="AF78" i="43" s="1"/>
  <c r="AG78" i="43" s="1"/>
  <c r="AH78" i="43" s="1"/>
  <c r="AI78" i="43" s="1"/>
  <c r="J79" i="43"/>
  <c r="AD79" i="43"/>
  <c r="AE79" i="43" s="1"/>
  <c r="AF79" i="43" s="1"/>
  <c r="AG79" i="43" s="1"/>
  <c r="AH79" i="43" s="1"/>
  <c r="AI79" i="43" s="1"/>
  <c r="J80" i="43"/>
  <c r="K80" i="43" s="1"/>
  <c r="L80" i="43" s="1"/>
  <c r="M80" i="43" s="1"/>
  <c r="N80" i="43" s="1"/>
  <c r="AD80" i="43"/>
  <c r="AE80" i="43" s="1"/>
  <c r="AF80" i="43" s="1"/>
  <c r="AG80" i="43" s="1"/>
  <c r="AH80" i="43" s="1"/>
  <c r="AI80" i="43" s="1"/>
  <c r="J81" i="43"/>
  <c r="AD81" i="43"/>
  <c r="AE81" i="43" s="1"/>
  <c r="AF81" i="43" s="1"/>
  <c r="AG81" i="43" s="1"/>
  <c r="AH81" i="43" s="1"/>
  <c r="AI81" i="43" s="1"/>
  <c r="J82" i="43"/>
  <c r="K82" i="43" s="1"/>
  <c r="L82" i="43" s="1"/>
  <c r="M82" i="43" s="1"/>
  <c r="N82" i="43" s="1"/>
  <c r="AD82" i="43"/>
  <c r="AE82" i="43" s="1"/>
  <c r="AF82" i="43" s="1"/>
  <c r="AG82" i="43" s="1"/>
  <c r="AH82" i="43" s="1"/>
  <c r="AI82" i="43" s="1"/>
  <c r="J83" i="43"/>
  <c r="AD83" i="43"/>
  <c r="AE83" i="43" s="1"/>
  <c r="AF83" i="43" s="1"/>
  <c r="AG83" i="43" s="1"/>
  <c r="AH83" i="43" s="1"/>
  <c r="AI83" i="43" s="1"/>
  <c r="J84" i="43"/>
  <c r="AD84" i="43"/>
  <c r="AE84" i="43" s="1"/>
  <c r="AF84" i="43" s="1"/>
  <c r="AG84" i="43" s="1"/>
  <c r="AH84" i="43" s="1"/>
  <c r="AI84" i="43" s="1"/>
  <c r="J85" i="43"/>
  <c r="AD85" i="43"/>
  <c r="AE85" i="43" s="1"/>
  <c r="AF85" i="43" s="1"/>
  <c r="AG85" i="43" s="1"/>
  <c r="AH85" i="43" s="1"/>
  <c r="AI85" i="43" s="1"/>
  <c r="J86" i="43"/>
  <c r="K86" i="43" s="1"/>
  <c r="L86" i="43" s="1"/>
  <c r="M86" i="43" s="1"/>
  <c r="N86" i="43" s="1"/>
  <c r="AD86" i="43"/>
  <c r="AE86" i="43" s="1"/>
  <c r="AF86" i="43" s="1"/>
  <c r="AG86" i="43" s="1"/>
  <c r="AH86" i="43" s="1"/>
  <c r="AI86" i="43" s="1"/>
  <c r="J87" i="43"/>
  <c r="AD87" i="43"/>
  <c r="AE87" i="43" s="1"/>
  <c r="AF87" i="43" s="1"/>
  <c r="AG87" i="43" s="1"/>
  <c r="AH87" i="43" s="1"/>
  <c r="AI87" i="43" s="1"/>
  <c r="J88" i="43"/>
  <c r="AD88" i="43"/>
  <c r="AE88" i="43" s="1"/>
  <c r="AF88" i="43" s="1"/>
  <c r="AG88" i="43" s="1"/>
  <c r="AH88" i="43" s="1"/>
  <c r="AI88" i="43" s="1"/>
  <c r="J89" i="43"/>
  <c r="AD89" i="43"/>
  <c r="AE89" i="43" s="1"/>
  <c r="AF89" i="43" s="1"/>
  <c r="AG89" i="43" s="1"/>
  <c r="AH89" i="43" s="1"/>
  <c r="AI89" i="43" s="1"/>
  <c r="J90" i="43"/>
  <c r="K90" i="43" s="1"/>
  <c r="L90" i="43" s="1"/>
  <c r="M90" i="43" s="1"/>
  <c r="N90" i="43" s="1"/>
  <c r="AD90" i="43"/>
  <c r="AE90" i="43" s="1"/>
  <c r="AF90" i="43" s="1"/>
  <c r="AG90" i="43" s="1"/>
  <c r="AH90" i="43" s="1"/>
  <c r="AI90" i="43" s="1"/>
  <c r="J91" i="43"/>
  <c r="AD91" i="43"/>
  <c r="AE91" i="43" s="1"/>
  <c r="AF91" i="43" s="1"/>
  <c r="AG91" i="43" s="1"/>
  <c r="AH91" i="43" s="1"/>
  <c r="AI91" i="43" s="1"/>
  <c r="J92" i="43"/>
  <c r="K92" i="43" s="1"/>
  <c r="L92" i="43" s="1"/>
  <c r="M92" i="43" s="1"/>
  <c r="N92" i="43" s="1"/>
  <c r="AD92" i="43"/>
  <c r="AE92" i="43" s="1"/>
  <c r="AF92" i="43" s="1"/>
  <c r="AG92" i="43" s="1"/>
  <c r="AH92" i="43" s="1"/>
  <c r="AI92" i="43" s="1"/>
  <c r="J93" i="43"/>
  <c r="AD93" i="43"/>
  <c r="AE93" i="43" s="1"/>
  <c r="AF93" i="43" s="1"/>
  <c r="AG93" i="43" s="1"/>
  <c r="AH93" i="43" s="1"/>
  <c r="AI93" i="43" s="1"/>
  <c r="J94" i="43"/>
  <c r="K94" i="43" s="1"/>
  <c r="L94" i="43" s="1"/>
  <c r="M94" i="43" s="1"/>
  <c r="N94" i="43" s="1"/>
  <c r="AD94" i="43"/>
  <c r="AE94" i="43" s="1"/>
  <c r="AF94" i="43" s="1"/>
  <c r="AG94" i="43" s="1"/>
  <c r="AH94" i="43" s="1"/>
  <c r="AI94" i="43" s="1"/>
  <c r="J95" i="43"/>
  <c r="AD95" i="43"/>
  <c r="AE95" i="43" s="1"/>
  <c r="AF95" i="43" s="1"/>
  <c r="AG95" i="43" s="1"/>
  <c r="AH95" i="43" s="1"/>
  <c r="AI95" i="43" s="1"/>
  <c r="J96" i="43"/>
  <c r="K96" i="43" s="1"/>
  <c r="L96" i="43" s="1"/>
  <c r="M96" i="43" s="1"/>
  <c r="N96" i="43" s="1"/>
  <c r="AD96" i="43"/>
  <c r="AE96" i="43" s="1"/>
  <c r="AF96" i="43" s="1"/>
  <c r="AG96" i="43" s="1"/>
  <c r="AH96" i="43" s="1"/>
  <c r="AI96" i="43" s="1"/>
  <c r="J97" i="43"/>
  <c r="AD97" i="43"/>
  <c r="AE97" i="43" s="1"/>
  <c r="AF97" i="43" s="1"/>
  <c r="AG97" i="43" s="1"/>
  <c r="AH97" i="43" s="1"/>
  <c r="AI97" i="43" s="1"/>
  <c r="J98" i="43"/>
  <c r="K98" i="43" s="1"/>
  <c r="L98" i="43" s="1"/>
  <c r="M98" i="43" s="1"/>
  <c r="N98" i="43" s="1"/>
  <c r="AD98" i="43"/>
  <c r="AE98" i="43" s="1"/>
  <c r="AF98" i="43" s="1"/>
  <c r="AG98" i="43" s="1"/>
  <c r="AH98" i="43" s="1"/>
  <c r="AI98" i="43" s="1"/>
  <c r="J99" i="43"/>
  <c r="AD99" i="43"/>
  <c r="AE99" i="43" s="1"/>
  <c r="AF99" i="43" s="1"/>
  <c r="AG99" i="43" s="1"/>
  <c r="AH99" i="43" s="1"/>
  <c r="AI99" i="43" s="1"/>
  <c r="J100" i="43"/>
  <c r="K100" i="43" s="1"/>
  <c r="L100" i="43" s="1"/>
  <c r="M100" i="43" s="1"/>
  <c r="N100" i="43" s="1"/>
  <c r="AD100" i="43"/>
  <c r="AE100" i="43" s="1"/>
  <c r="AF100" i="43" s="1"/>
  <c r="AG100" i="43" s="1"/>
  <c r="AH100" i="43" s="1"/>
  <c r="AI100" i="43" s="1"/>
  <c r="J101" i="43"/>
  <c r="AD101" i="43"/>
  <c r="AE101" i="43" s="1"/>
  <c r="AF101" i="43" s="1"/>
  <c r="AG101" i="43" s="1"/>
  <c r="AH101" i="43" s="1"/>
  <c r="AI101" i="43" s="1"/>
  <c r="J102" i="43"/>
  <c r="K102" i="43" s="1"/>
  <c r="L102" i="43" s="1"/>
  <c r="M102" i="43" s="1"/>
  <c r="N102" i="43" s="1"/>
  <c r="AD102" i="43"/>
  <c r="AE102" i="43" s="1"/>
  <c r="AF102" i="43" s="1"/>
  <c r="AG102" i="43" s="1"/>
  <c r="AH102" i="43" s="1"/>
  <c r="AI102" i="43" s="1"/>
  <c r="J103" i="43"/>
  <c r="AD103" i="43"/>
  <c r="AE103" i="43" s="1"/>
  <c r="AF103" i="43" s="1"/>
  <c r="AG103" i="43" s="1"/>
  <c r="AH103" i="43" s="1"/>
  <c r="AI103" i="43" s="1"/>
  <c r="J104" i="43"/>
  <c r="AD104" i="43"/>
  <c r="AE104" i="43" s="1"/>
  <c r="AF104" i="43" s="1"/>
  <c r="AG104" i="43" s="1"/>
  <c r="AH104" i="43" s="1"/>
  <c r="AI104" i="43" s="1"/>
  <c r="J105" i="43"/>
  <c r="AD105" i="43"/>
  <c r="AE105" i="43" s="1"/>
  <c r="AF105" i="43" s="1"/>
  <c r="AG105" i="43" s="1"/>
  <c r="AH105" i="43" s="1"/>
  <c r="AI105" i="43" s="1"/>
  <c r="J106" i="43"/>
  <c r="K106" i="43" s="1"/>
  <c r="L106" i="43" s="1"/>
  <c r="AD106" i="43"/>
  <c r="AE106" i="43" s="1"/>
  <c r="AF106" i="43" s="1"/>
  <c r="AG106" i="43" s="1"/>
  <c r="AH106" i="43" s="1"/>
  <c r="AI106" i="43" s="1"/>
  <c r="J107" i="43"/>
  <c r="AD107" i="43"/>
  <c r="AE107" i="43" s="1"/>
  <c r="AF107" i="43" s="1"/>
  <c r="AG107" i="43" s="1"/>
  <c r="AH107" i="43" s="1"/>
  <c r="AI107" i="43" s="1"/>
  <c r="J108" i="43"/>
  <c r="K108" i="43" s="1"/>
  <c r="L108" i="43" s="1"/>
  <c r="M108" i="43" s="1"/>
  <c r="N108" i="43" s="1"/>
  <c r="AD108" i="43"/>
  <c r="AE108" i="43" s="1"/>
  <c r="AF108" i="43" s="1"/>
  <c r="AG108" i="43" s="1"/>
  <c r="AH108" i="43" s="1"/>
  <c r="AI108" i="43" s="1"/>
  <c r="J109" i="43"/>
  <c r="K109" i="43" s="1"/>
  <c r="L109" i="43" s="1"/>
  <c r="M109" i="43" s="1"/>
  <c r="N109" i="43" s="1"/>
  <c r="AD109" i="43"/>
  <c r="AE109" i="43"/>
  <c r="AF109" i="43" s="1"/>
  <c r="AG109" i="43" s="1"/>
  <c r="AH109" i="43" s="1"/>
  <c r="AI109" i="43" s="1"/>
  <c r="J110" i="43"/>
  <c r="K110" i="43" s="1"/>
  <c r="L110" i="43" s="1"/>
  <c r="AD110" i="43"/>
  <c r="AE110" i="43" s="1"/>
  <c r="AF110" i="43" s="1"/>
  <c r="AG110" i="43" s="1"/>
  <c r="AH110" i="43" s="1"/>
  <c r="AI110" i="43" s="1"/>
  <c r="J111" i="43"/>
  <c r="AD111" i="43"/>
  <c r="AE111" i="43" s="1"/>
  <c r="AF111" i="43" s="1"/>
  <c r="AG111" i="43" s="1"/>
  <c r="AH111" i="43" s="1"/>
  <c r="AI111" i="43" s="1"/>
  <c r="J112" i="43"/>
  <c r="AD112" i="43"/>
  <c r="AE112" i="43" s="1"/>
  <c r="AF112" i="43" s="1"/>
  <c r="AG112" i="43" s="1"/>
  <c r="AH112" i="43" s="1"/>
  <c r="AI112" i="43" s="1"/>
  <c r="J113" i="43"/>
  <c r="AD113" i="43"/>
  <c r="AE113" i="43" s="1"/>
  <c r="AF113" i="43" s="1"/>
  <c r="AG113" i="43" s="1"/>
  <c r="AH113" i="43" s="1"/>
  <c r="AI113" i="43" s="1"/>
  <c r="J114" i="43"/>
  <c r="AD114" i="43"/>
  <c r="AE114" i="43" s="1"/>
  <c r="AF114" i="43" s="1"/>
  <c r="AG114" i="43" s="1"/>
  <c r="AH114" i="43" s="1"/>
  <c r="AI114" i="43" s="1"/>
  <c r="J115" i="43"/>
  <c r="AD115" i="43"/>
  <c r="AE115" i="43" s="1"/>
  <c r="AF115" i="43" s="1"/>
  <c r="AG115" i="43" s="1"/>
  <c r="AH115" i="43" s="1"/>
  <c r="AI115" i="43" s="1"/>
  <c r="J116" i="43"/>
  <c r="K116" i="43" s="1"/>
  <c r="L116" i="43" s="1"/>
  <c r="M116" i="43" s="1"/>
  <c r="N116" i="43" s="1"/>
  <c r="AD116" i="43"/>
  <c r="AE116" i="43" s="1"/>
  <c r="AF116" i="43" s="1"/>
  <c r="AG116" i="43" s="1"/>
  <c r="AH116" i="43" s="1"/>
  <c r="AI116" i="43" s="1"/>
  <c r="J117" i="43"/>
  <c r="AD117" i="43"/>
  <c r="AE117" i="43" s="1"/>
  <c r="AF117" i="43" s="1"/>
  <c r="AG117" i="43" s="1"/>
  <c r="AH117" i="43" s="1"/>
  <c r="AI117" i="43" s="1"/>
  <c r="J118" i="43"/>
  <c r="K118" i="43" s="1"/>
  <c r="L118" i="43" s="1"/>
  <c r="AD118" i="43"/>
  <c r="AE118" i="43" s="1"/>
  <c r="AF118" i="43" s="1"/>
  <c r="AG118" i="43" s="1"/>
  <c r="AH118" i="43" s="1"/>
  <c r="AI118" i="43" s="1"/>
  <c r="J119" i="43"/>
  <c r="AD119" i="43"/>
  <c r="AE119" i="43" s="1"/>
  <c r="AF119" i="43" s="1"/>
  <c r="AG119" i="43" s="1"/>
  <c r="AH119" i="43" s="1"/>
  <c r="AI119" i="43" s="1"/>
  <c r="J120" i="43"/>
  <c r="AD120" i="43"/>
  <c r="AE120" i="43" s="1"/>
  <c r="AF120" i="43" s="1"/>
  <c r="AG120" i="43" s="1"/>
  <c r="AH120" i="43" s="1"/>
  <c r="AI120" i="43" s="1"/>
  <c r="J121" i="43"/>
  <c r="AD121" i="43"/>
  <c r="AE121" i="43" s="1"/>
  <c r="AF121" i="43" s="1"/>
  <c r="AG121" i="43" s="1"/>
  <c r="AH121" i="43" s="1"/>
  <c r="AI121" i="43" s="1"/>
  <c r="J122" i="43"/>
  <c r="AD122" i="43"/>
  <c r="AE122" i="43" s="1"/>
  <c r="AF122" i="43" s="1"/>
  <c r="AG122" i="43" s="1"/>
  <c r="AH122" i="43" s="1"/>
  <c r="AI122" i="43" s="1"/>
  <c r="J123" i="43"/>
  <c r="AD123" i="43"/>
  <c r="AE123" i="43" s="1"/>
  <c r="AF123" i="43" s="1"/>
  <c r="AG123" i="43" s="1"/>
  <c r="AH123" i="43" s="1"/>
  <c r="AI123" i="43" s="1"/>
  <c r="J124" i="43"/>
  <c r="AD124" i="43"/>
  <c r="AE124" i="43" s="1"/>
  <c r="AF124" i="43" s="1"/>
  <c r="AG124" i="43" s="1"/>
  <c r="AH124" i="43" s="1"/>
  <c r="AI124" i="43" s="1"/>
  <c r="J125" i="43"/>
  <c r="AD125" i="43"/>
  <c r="AE125" i="43" s="1"/>
  <c r="AF125" i="43" s="1"/>
  <c r="AG125" i="43" s="1"/>
  <c r="AH125" i="43" s="1"/>
  <c r="AI125" i="43" s="1"/>
  <c r="J126" i="43"/>
  <c r="AD126" i="43"/>
  <c r="AE126" i="43" s="1"/>
  <c r="AF126" i="43" s="1"/>
  <c r="AG126" i="43" s="1"/>
  <c r="AH126" i="43" s="1"/>
  <c r="AI126" i="43" s="1"/>
  <c r="J127" i="43"/>
  <c r="AD127" i="43"/>
  <c r="AE127" i="43" s="1"/>
  <c r="AF127" i="43" s="1"/>
  <c r="AG127" i="43" s="1"/>
  <c r="AH127" i="43" s="1"/>
  <c r="AI127" i="43" s="1"/>
  <c r="J128" i="43"/>
  <c r="AD128" i="43"/>
  <c r="AE128" i="43" s="1"/>
  <c r="AF128" i="43" s="1"/>
  <c r="AG128" i="43" s="1"/>
  <c r="AH128" i="43" s="1"/>
  <c r="AI128" i="43" s="1"/>
  <c r="J129" i="43"/>
  <c r="AD129" i="43"/>
  <c r="AE129" i="43" s="1"/>
  <c r="AF129" i="43" s="1"/>
  <c r="AG129" i="43" s="1"/>
  <c r="AH129" i="43" s="1"/>
  <c r="AI129" i="43" s="1"/>
  <c r="J130" i="43"/>
  <c r="K130" i="43" s="1"/>
  <c r="L130" i="43" s="1"/>
  <c r="AD130" i="43"/>
  <c r="AE130" i="43" s="1"/>
  <c r="AF130" i="43" s="1"/>
  <c r="AG130" i="43" s="1"/>
  <c r="AH130" i="43" s="1"/>
  <c r="AI130" i="43" s="1"/>
  <c r="J131" i="43"/>
  <c r="K131" i="43" s="1"/>
  <c r="L131" i="43" s="1"/>
  <c r="M131" i="43" s="1"/>
  <c r="N131" i="43" s="1"/>
  <c r="AD131" i="43"/>
  <c r="AE131" i="43" s="1"/>
  <c r="AF131" i="43" s="1"/>
  <c r="AG131" i="43" s="1"/>
  <c r="AH131" i="43" s="1"/>
  <c r="AI131" i="43" s="1"/>
  <c r="J132" i="43"/>
  <c r="K132" i="43" s="1"/>
  <c r="AD132" i="43"/>
  <c r="AE132" i="43" s="1"/>
  <c r="AF132" i="43" s="1"/>
  <c r="AG132" i="43" s="1"/>
  <c r="AH132" i="43" s="1"/>
  <c r="AI132" i="43" s="1"/>
  <c r="J133" i="43"/>
  <c r="AD133" i="43"/>
  <c r="AE133" i="43" s="1"/>
  <c r="AF133" i="43" s="1"/>
  <c r="AG133" i="43" s="1"/>
  <c r="AH133" i="43" s="1"/>
  <c r="AI133" i="43" s="1"/>
  <c r="J134" i="43"/>
  <c r="K134" i="43" s="1"/>
  <c r="L134" i="43" s="1"/>
  <c r="M134" i="43" s="1"/>
  <c r="N134" i="43" s="1"/>
  <c r="AD134" i="43"/>
  <c r="AE134" i="43" s="1"/>
  <c r="AF134" i="43" s="1"/>
  <c r="AG134" i="43" s="1"/>
  <c r="AH134" i="43" s="1"/>
  <c r="AI134" i="43" s="1"/>
  <c r="J135" i="43"/>
  <c r="K135" i="43" s="1"/>
  <c r="L135" i="43" s="1"/>
  <c r="M135" i="43" s="1"/>
  <c r="N135" i="43" s="1"/>
  <c r="AD135" i="43"/>
  <c r="AE135" i="43" s="1"/>
  <c r="AF135" i="43" s="1"/>
  <c r="AG135" i="43" s="1"/>
  <c r="AH135" i="43" s="1"/>
  <c r="AI135" i="43" s="1"/>
  <c r="J136" i="43"/>
  <c r="AD136" i="43"/>
  <c r="AE136" i="43" s="1"/>
  <c r="AF136" i="43" s="1"/>
  <c r="AG136" i="43" s="1"/>
  <c r="AH136" i="43" s="1"/>
  <c r="AI136" i="43" s="1"/>
  <c r="J137" i="43"/>
  <c r="AD137" i="43"/>
  <c r="AE137" i="43" s="1"/>
  <c r="AF137" i="43" s="1"/>
  <c r="AG137" i="43" s="1"/>
  <c r="AH137" i="43" s="1"/>
  <c r="AI137" i="43" s="1"/>
  <c r="J138" i="43"/>
  <c r="K138" i="43" s="1"/>
  <c r="L138" i="43" s="1"/>
  <c r="M138" i="43" s="1"/>
  <c r="N138" i="43" s="1"/>
  <c r="AD138" i="43"/>
  <c r="AE138" i="43" s="1"/>
  <c r="AF138" i="43" s="1"/>
  <c r="AG138" i="43" s="1"/>
  <c r="AH138" i="43" s="1"/>
  <c r="AI138" i="43" s="1"/>
  <c r="J139" i="43"/>
  <c r="K139" i="43" s="1"/>
  <c r="L139" i="43" s="1"/>
  <c r="M139" i="43" s="1"/>
  <c r="N139" i="43" s="1"/>
  <c r="AD139" i="43"/>
  <c r="AE139" i="43" s="1"/>
  <c r="AF139" i="43" s="1"/>
  <c r="AG139" i="43" s="1"/>
  <c r="AH139" i="43" s="1"/>
  <c r="AI139" i="43" s="1"/>
  <c r="V83" i="13"/>
  <c r="V84" i="13"/>
  <c r="V85" i="13"/>
  <c r="V86" i="13"/>
  <c r="V87" i="13"/>
  <c r="V88" i="13"/>
  <c r="V89" i="13"/>
  <c r="V90" i="13"/>
  <c r="V91" i="13"/>
  <c r="V92" i="13"/>
  <c r="V93" i="13"/>
  <c r="V94" i="13"/>
  <c r="V95" i="13"/>
  <c r="V96" i="13"/>
  <c r="V97" i="13"/>
  <c r="V98" i="13"/>
  <c r="V99" i="13"/>
  <c r="H30" i="37"/>
  <c r="H33" i="37"/>
  <c r="J117" i="35" s="1"/>
  <c r="I30" i="37"/>
  <c r="I32" i="49" s="1"/>
  <c r="I33" i="37"/>
  <c r="K117" i="35" s="1"/>
  <c r="J30" i="37"/>
  <c r="J33" i="37"/>
  <c r="L117" i="35" s="1"/>
  <c r="K14" i="24"/>
  <c r="E49" i="22"/>
  <c r="J24" i="37"/>
  <c r="J21" i="37"/>
  <c r="I24" i="37"/>
  <c r="I21" i="37"/>
  <c r="H24" i="37"/>
  <c r="H21" i="37"/>
  <c r="G24" i="37"/>
  <c r="G21" i="37"/>
  <c r="F24" i="37"/>
  <c r="F21" i="37"/>
  <c r="L14" i="24"/>
  <c r="M14" i="24"/>
  <c r="N14" i="24"/>
  <c r="O14" i="24"/>
  <c r="O113" i="13"/>
  <c r="M82" i="13"/>
  <c r="M83" i="13"/>
  <c r="M84" i="13"/>
  <c r="M85" i="13"/>
  <c r="M86" i="13"/>
  <c r="M87" i="13"/>
  <c r="M88" i="13"/>
  <c r="M89" i="13"/>
  <c r="M90" i="13"/>
  <c r="M91" i="13"/>
  <c r="M92" i="13"/>
  <c r="M93" i="13"/>
  <c r="M94" i="13"/>
  <c r="M95" i="13"/>
  <c r="M96" i="13"/>
  <c r="M97" i="13"/>
  <c r="M98" i="13"/>
  <c r="M99" i="13"/>
  <c r="E112" i="13"/>
  <c r="J112" i="13" s="1"/>
  <c r="O112" i="13" s="1"/>
  <c r="S114" i="13"/>
  <c r="S115" i="13"/>
  <c r="K147" i="13"/>
  <c r="K179" i="13" s="1"/>
  <c r="K211" i="13" s="1"/>
  <c r="K243" i="13" s="1"/>
  <c r="S116" i="13"/>
  <c r="S117" i="13"/>
  <c r="K149" i="13"/>
  <c r="S118" i="13"/>
  <c r="K151" i="13"/>
  <c r="P119" i="13"/>
  <c r="S120" i="13"/>
  <c r="K152" i="13"/>
  <c r="K184" i="13" s="1"/>
  <c r="K216" i="13" s="1"/>
  <c r="S122" i="13"/>
  <c r="K154" i="13"/>
  <c r="K186" i="13" s="1"/>
  <c r="K218" i="13" s="1"/>
  <c r="K250" i="13" s="1"/>
  <c r="K282" i="13" s="1"/>
  <c r="P122" i="13"/>
  <c r="S123" i="13"/>
  <c r="K155" i="13"/>
  <c r="K187" i="13" s="1"/>
  <c r="K219" i="13" s="1"/>
  <c r="K251" i="13" s="1"/>
  <c r="K283" i="13" s="1"/>
  <c r="S124" i="13"/>
  <c r="K156" i="13"/>
  <c r="K188" i="13" s="1"/>
  <c r="K220" i="13" s="1"/>
  <c r="K252" i="13" s="1"/>
  <c r="K284" i="13" s="1"/>
  <c r="S125" i="13"/>
  <c r="K157" i="13"/>
  <c r="K189" i="13" s="1"/>
  <c r="K221" i="13" s="1"/>
  <c r="K253" i="13" s="1"/>
  <c r="K285" i="13" s="1"/>
  <c r="S126" i="13"/>
  <c r="K158" i="13"/>
  <c r="S127" i="13"/>
  <c r="K159" i="13"/>
  <c r="K191" i="13" s="1"/>
  <c r="K223" i="13" s="1"/>
  <c r="K255" i="13" s="1"/>
  <c r="K287" i="13" s="1"/>
  <c r="S128" i="13"/>
  <c r="S129" i="13"/>
  <c r="K161" i="13"/>
  <c r="S130" i="13"/>
  <c r="S131" i="13"/>
  <c r="K163" i="13"/>
  <c r="K30" i="18"/>
  <c r="L30" i="18" s="1"/>
  <c r="M30" i="18" s="1"/>
  <c r="N30" i="18" s="1"/>
  <c r="O30" i="18" s="1"/>
  <c r="P30" i="18" s="1"/>
  <c r="K31" i="18"/>
  <c r="L31" i="18" s="1"/>
  <c r="K32" i="18"/>
  <c r="L32" i="18" s="1"/>
  <c r="M32" i="18" s="1"/>
  <c r="N32" i="18" s="1"/>
  <c r="O32" i="18" s="1"/>
  <c r="P32" i="18" s="1"/>
  <c r="K33" i="18"/>
  <c r="L33" i="18" s="1"/>
  <c r="M33" i="18" s="1"/>
  <c r="N33" i="18" s="1"/>
  <c r="O33" i="18" s="1"/>
  <c r="P33" i="18" s="1"/>
  <c r="K86" i="18"/>
  <c r="L86" i="18" s="1"/>
  <c r="K87" i="18"/>
  <c r="L87" i="18" s="1"/>
  <c r="M87" i="18" s="1"/>
  <c r="N87" i="18" s="1"/>
  <c r="O87" i="18" s="1"/>
  <c r="P87" i="18" s="1"/>
  <c r="K89" i="18"/>
  <c r="L89" i="18" s="1"/>
  <c r="M89" i="18" s="1"/>
  <c r="N89" i="18" s="1"/>
  <c r="K90" i="18"/>
  <c r="L90" i="18" s="1"/>
  <c r="M90" i="18" s="1"/>
  <c r="N90" i="18" s="1"/>
  <c r="O90" i="18" s="1"/>
  <c r="P90" i="18" s="1"/>
  <c r="K111" i="18"/>
  <c r="K112" i="18"/>
  <c r="L112" i="18" s="1"/>
  <c r="M112" i="18" s="1"/>
  <c r="N112" i="18" s="1"/>
  <c r="O112" i="18" s="1"/>
  <c r="P112" i="18" s="1"/>
  <c r="K113" i="18"/>
  <c r="L113" i="18" s="1"/>
  <c r="M113" i="18" s="1"/>
  <c r="N113" i="18" s="1"/>
  <c r="O113" i="18" s="1"/>
  <c r="P113" i="18" s="1"/>
  <c r="K114" i="18"/>
  <c r="L114" i="18" s="1"/>
  <c r="M114" i="18" s="1"/>
  <c r="N114" i="18" s="1"/>
  <c r="O114" i="18" s="1"/>
  <c r="P114" i="18" s="1"/>
  <c r="K115" i="18"/>
  <c r="L115" i="18" s="1"/>
  <c r="M115" i="18" s="1"/>
  <c r="N115" i="18" s="1"/>
  <c r="O115" i="18" s="1"/>
  <c r="P115" i="18" s="1"/>
  <c r="U80" i="13"/>
  <c r="U81" i="13"/>
  <c r="V81" i="13" s="1"/>
  <c r="V82" i="13"/>
  <c r="U82" i="13"/>
  <c r="U83" i="13"/>
  <c r="U84" i="13"/>
  <c r="U85" i="13"/>
  <c r="U86" i="13"/>
  <c r="U87" i="13"/>
  <c r="U88" i="13"/>
  <c r="U89" i="13"/>
  <c r="U90" i="13"/>
  <c r="U91" i="13"/>
  <c r="U92" i="13"/>
  <c r="U93" i="13"/>
  <c r="U94" i="13"/>
  <c r="U95" i="13"/>
  <c r="U96" i="13"/>
  <c r="U97" i="13"/>
  <c r="U98" i="13"/>
  <c r="U99" i="13"/>
  <c r="G112" i="13"/>
  <c r="U112" i="13" s="1"/>
  <c r="U113" i="13"/>
  <c r="U114" i="13"/>
  <c r="U115" i="13"/>
  <c r="U117" i="13"/>
  <c r="U118" i="13"/>
  <c r="U119" i="13"/>
  <c r="U121" i="13"/>
  <c r="U122" i="13"/>
  <c r="U123" i="13"/>
  <c r="U125" i="13"/>
  <c r="U126" i="13"/>
  <c r="U127" i="13"/>
  <c r="U129" i="13"/>
  <c r="U130" i="13"/>
  <c r="U131" i="13"/>
  <c r="E148" i="13"/>
  <c r="J148" i="13" s="1"/>
  <c r="K148" i="13"/>
  <c r="K180" i="13" s="1"/>
  <c r="K212" i="13" s="1"/>
  <c r="K244" i="13" s="1"/>
  <c r="K276" i="13" s="1"/>
  <c r="K181" i="13"/>
  <c r="K213" i="13" s="1"/>
  <c r="K245" i="13" s="1"/>
  <c r="K277" i="13" s="1"/>
  <c r="L150" i="13"/>
  <c r="E151" i="13"/>
  <c r="J151" i="13" s="1"/>
  <c r="L152" i="13"/>
  <c r="E153" i="13"/>
  <c r="J153" i="13" s="1"/>
  <c r="K153" i="13"/>
  <c r="K185" i="13" s="1"/>
  <c r="K217" i="13" s="1"/>
  <c r="E154" i="13"/>
  <c r="J154" i="13" s="1"/>
  <c r="E155" i="13"/>
  <c r="J155" i="13" s="1"/>
  <c r="L159" i="13"/>
  <c r="L161" i="13"/>
  <c r="L163" i="13"/>
  <c r="G150" i="13"/>
  <c r="G158" i="13"/>
  <c r="U158" i="13" s="1"/>
  <c r="I8" i="39"/>
  <c r="I61" i="39" s="1"/>
  <c r="H38" i="40"/>
  <c r="I45" i="39"/>
  <c r="G44" i="40" s="1"/>
  <c r="I54" i="39"/>
  <c r="K40" i="39"/>
  <c r="L40" i="39" s="1"/>
  <c r="M40" i="39" s="1"/>
  <c r="N40" i="39" s="1"/>
  <c r="O40" i="39" s="1"/>
  <c r="I36" i="38"/>
  <c r="F16" i="37"/>
  <c r="M18"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c r="K34" i="36"/>
  <c r="N34" i="36"/>
  <c r="K35" i="36"/>
  <c r="N35" i="36"/>
  <c r="K36" i="36"/>
  <c r="N36" i="36"/>
  <c r="K37" i="36"/>
  <c r="N37" i="36"/>
  <c r="K38" i="36"/>
  <c r="N38" i="36"/>
  <c r="K39" i="36"/>
  <c r="N39" i="36"/>
  <c r="K40" i="36"/>
  <c r="N40" i="36"/>
  <c r="K41" i="36"/>
  <c r="N41" i="36"/>
  <c r="K42" i="36"/>
  <c r="N42" i="36"/>
  <c r="K43" i="36"/>
  <c r="N43" i="36"/>
  <c r="K44" i="36"/>
  <c r="N44" i="36"/>
  <c r="K45" i="36"/>
  <c r="N45" i="36"/>
  <c r="K46" i="36"/>
  <c r="N46" i="36"/>
  <c r="K47" i="36"/>
  <c r="N47" i="36"/>
  <c r="K48" i="36"/>
  <c r="N48" i="36"/>
  <c r="K49" i="36"/>
  <c r="N49" i="36"/>
  <c r="K50" i="36"/>
  <c r="N50" i="36"/>
  <c r="K51" i="36"/>
  <c r="N51" i="36"/>
  <c r="K52" i="36"/>
  <c r="N52" i="36"/>
  <c r="K53" i="36"/>
  <c r="N53" i="36"/>
  <c r="K54" i="36"/>
  <c r="N54" i="36"/>
  <c r="K55" i="36"/>
  <c r="N55" i="36"/>
  <c r="K56" i="36"/>
  <c r="N56" i="36"/>
  <c r="K57" i="36"/>
  <c r="N57" i="36"/>
  <c r="K58" i="36"/>
  <c r="N58" i="36"/>
  <c r="K59" i="36"/>
  <c r="N59" i="36"/>
  <c r="K60" i="36"/>
  <c r="N60" i="36"/>
  <c r="K61" i="36"/>
  <c r="N61" i="36"/>
  <c r="K62" i="36"/>
  <c r="N62" i="36"/>
  <c r="K63" i="36"/>
  <c r="N63" i="36"/>
  <c r="K64" i="36"/>
  <c r="N64" i="36"/>
  <c r="K65" i="36"/>
  <c r="N65" i="36"/>
  <c r="K66" i="36"/>
  <c r="N66" i="36"/>
  <c r="K67" i="36"/>
  <c r="N67" i="36"/>
  <c r="K68" i="36"/>
  <c r="N68" i="36"/>
  <c r="K69" i="36"/>
  <c r="N69" i="36"/>
  <c r="K70" i="36"/>
  <c r="N70"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J8" i="35"/>
  <c r="J109" i="35" s="1"/>
  <c r="K8" i="35"/>
  <c r="K109" i="35" s="1"/>
  <c r="J226" i="35"/>
  <c r="K226" i="35"/>
  <c r="L226" i="35"/>
  <c r="M226" i="35"/>
  <c r="N226" i="35"/>
  <c r="L18" i="31"/>
  <c r="M18" i="31"/>
  <c r="M73" i="31" s="1"/>
  <c r="N18" i="31"/>
  <c r="O18" i="31"/>
  <c r="P18" i="31"/>
  <c r="P73" i="31" s="1"/>
  <c r="M19" i="31"/>
  <c r="M54" i="31" s="1"/>
  <c r="F41" i="28"/>
  <c r="F31" i="28"/>
  <c r="J41" i="28"/>
  <c r="J43" i="28" s="1"/>
  <c r="J31" i="28"/>
  <c r="H41" i="28"/>
  <c r="H43" i="28" s="1"/>
  <c r="H31" i="28"/>
  <c r="G31" i="28"/>
  <c r="G41" i="28"/>
  <c r="G43" i="28" s="1"/>
  <c r="J16" i="1"/>
  <c r="I16" i="1" s="1"/>
  <c r="H16" i="1" s="1"/>
  <c r="G16" i="1" s="1"/>
  <c r="F16" i="1" s="1"/>
  <c r="I41" i="28"/>
  <c r="I43" i="28" s="1"/>
  <c r="I31" i="28"/>
  <c r="E201" i="13"/>
  <c r="E200" i="13"/>
  <c r="E169" i="13"/>
  <c r="E168" i="13"/>
  <c r="E137" i="13"/>
  <c r="E136" i="13"/>
  <c r="E105" i="13"/>
  <c r="E104" i="13"/>
  <c r="E73" i="13"/>
  <c r="E72" i="13"/>
  <c r="H163" i="13"/>
  <c r="H195" i="13" s="1"/>
  <c r="H227" i="13" s="1"/>
  <c r="H259" i="13" s="1"/>
  <c r="H291" i="13" s="1"/>
  <c r="F163" i="13"/>
  <c r="F195" i="13" s="1"/>
  <c r="F227" i="13" s="1"/>
  <c r="F259" i="13" s="1"/>
  <c r="F291" i="13" s="1"/>
  <c r="D163" i="13"/>
  <c r="D195" i="13" s="1"/>
  <c r="D227" i="13" s="1"/>
  <c r="D259" i="13" s="1"/>
  <c r="D291" i="13" s="1"/>
  <c r="H162" i="13"/>
  <c r="H194" i="13" s="1"/>
  <c r="H226" i="13" s="1"/>
  <c r="H258" i="13" s="1"/>
  <c r="H290" i="13" s="1"/>
  <c r="F162" i="13"/>
  <c r="F194" i="13" s="1"/>
  <c r="F226" i="13" s="1"/>
  <c r="F258" i="13" s="1"/>
  <c r="F290" i="13" s="1"/>
  <c r="D162" i="13"/>
  <c r="D194" i="13" s="1"/>
  <c r="D226" i="13" s="1"/>
  <c r="D258" i="13" s="1"/>
  <c r="D290" i="13" s="1"/>
  <c r="H161" i="13"/>
  <c r="H193" i="13" s="1"/>
  <c r="H225" i="13" s="1"/>
  <c r="H257" i="13" s="1"/>
  <c r="H289" i="13" s="1"/>
  <c r="F161" i="13"/>
  <c r="F193" i="13" s="1"/>
  <c r="F225" i="13" s="1"/>
  <c r="F257" i="13" s="1"/>
  <c r="F289" i="13" s="1"/>
  <c r="D161" i="13"/>
  <c r="D193" i="13" s="1"/>
  <c r="D225" i="13" s="1"/>
  <c r="D257" i="13" s="1"/>
  <c r="D289" i="13" s="1"/>
  <c r="H160" i="13"/>
  <c r="H192" i="13" s="1"/>
  <c r="H224" i="13" s="1"/>
  <c r="H256" i="13" s="1"/>
  <c r="H288" i="13" s="1"/>
  <c r="F160" i="13"/>
  <c r="F192" i="13" s="1"/>
  <c r="F224" i="13" s="1"/>
  <c r="F256" i="13" s="1"/>
  <c r="F288" i="13" s="1"/>
  <c r="D160" i="13"/>
  <c r="D192" i="13" s="1"/>
  <c r="D224" i="13" s="1"/>
  <c r="D256" i="13" s="1"/>
  <c r="D288" i="13" s="1"/>
  <c r="H159" i="13"/>
  <c r="H191" i="13" s="1"/>
  <c r="H223" i="13" s="1"/>
  <c r="H255" i="13" s="1"/>
  <c r="H287" i="13" s="1"/>
  <c r="F159" i="13"/>
  <c r="F191" i="13" s="1"/>
  <c r="F223" i="13" s="1"/>
  <c r="F255" i="13" s="1"/>
  <c r="F287" i="13" s="1"/>
  <c r="D159" i="13"/>
  <c r="D191" i="13" s="1"/>
  <c r="D223" i="13" s="1"/>
  <c r="D255" i="13" s="1"/>
  <c r="D287" i="13" s="1"/>
  <c r="H158" i="13"/>
  <c r="H190" i="13" s="1"/>
  <c r="H222" i="13" s="1"/>
  <c r="H254" i="13" s="1"/>
  <c r="H286" i="13" s="1"/>
  <c r="F158" i="13"/>
  <c r="F190" i="13" s="1"/>
  <c r="F222" i="13" s="1"/>
  <c r="F254" i="13" s="1"/>
  <c r="F286" i="13" s="1"/>
  <c r="D158" i="13"/>
  <c r="D190" i="13" s="1"/>
  <c r="D222" i="13" s="1"/>
  <c r="D254" i="13" s="1"/>
  <c r="D286" i="13" s="1"/>
  <c r="H157" i="13"/>
  <c r="H189" i="13" s="1"/>
  <c r="H221" i="13" s="1"/>
  <c r="H253" i="13" s="1"/>
  <c r="H285" i="13" s="1"/>
  <c r="F157" i="13"/>
  <c r="F189" i="13" s="1"/>
  <c r="F221" i="13" s="1"/>
  <c r="F253" i="13" s="1"/>
  <c r="F285" i="13" s="1"/>
  <c r="D157" i="13"/>
  <c r="D189" i="13" s="1"/>
  <c r="D221" i="13" s="1"/>
  <c r="D253" i="13" s="1"/>
  <c r="D285" i="13" s="1"/>
  <c r="H156" i="13"/>
  <c r="H188" i="13" s="1"/>
  <c r="H220" i="13" s="1"/>
  <c r="H252" i="13" s="1"/>
  <c r="H284" i="13" s="1"/>
  <c r="F156" i="13"/>
  <c r="F188" i="13" s="1"/>
  <c r="F220" i="13" s="1"/>
  <c r="F252" i="13" s="1"/>
  <c r="F284" i="13" s="1"/>
  <c r="D156" i="13"/>
  <c r="D188" i="13" s="1"/>
  <c r="D220" i="13" s="1"/>
  <c r="D252" i="13" s="1"/>
  <c r="D284" i="13" s="1"/>
  <c r="H155" i="13"/>
  <c r="H187" i="13" s="1"/>
  <c r="H219" i="13" s="1"/>
  <c r="H251" i="13" s="1"/>
  <c r="H283" i="13" s="1"/>
  <c r="F155" i="13"/>
  <c r="F187" i="13" s="1"/>
  <c r="F219" i="13" s="1"/>
  <c r="F251" i="13" s="1"/>
  <c r="F283" i="13" s="1"/>
  <c r="D155" i="13"/>
  <c r="D187" i="13" s="1"/>
  <c r="D219" i="13" s="1"/>
  <c r="D251" i="13" s="1"/>
  <c r="D283" i="13" s="1"/>
  <c r="H154" i="13"/>
  <c r="H186" i="13" s="1"/>
  <c r="H218" i="13" s="1"/>
  <c r="H250" i="13" s="1"/>
  <c r="H282" i="13" s="1"/>
  <c r="F154" i="13"/>
  <c r="F186" i="13" s="1"/>
  <c r="F218" i="13" s="1"/>
  <c r="F250" i="13" s="1"/>
  <c r="F282" i="13" s="1"/>
  <c r="D154" i="13"/>
  <c r="D186" i="13" s="1"/>
  <c r="D218" i="13" s="1"/>
  <c r="D250" i="13" s="1"/>
  <c r="D282" i="13" s="1"/>
  <c r="H153" i="13"/>
  <c r="H185" i="13" s="1"/>
  <c r="H217" i="13" s="1"/>
  <c r="H249" i="13" s="1"/>
  <c r="H281" i="13" s="1"/>
  <c r="F153" i="13"/>
  <c r="F185" i="13" s="1"/>
  <c r="F217" i="13" s="1"/>
  <c r="F249" i="13" s="1"/>
  <c r="F281" i="13" s="1"/>
  <c r="D153" i="13"/>
  <c r="D185" i="13" s="1"/>
  <c r="D217" i="13" s="1"/>
  <c r="D249" i="13" s="1"/>
  <c r="D281" i="13" s="1"/>
  <c r="H152" i="13"/>
  <c r="H184" i="13" s="1"/>
  <c r="H216" i="13" s="1"/>
  <c r="H248" i="13" s="1"/>
  <c r="H280" i="13" s="1"/>
  <c r="F152" i="13"/>
  <c r="F184" i="13" s="1"/>
  <c r="F216" i="13" s="1"/>
  <c r="F248" i="13" s="1"/>
  <c r="F280" i="13" s="1"/>
  <c r="D152" i="13"/>
  <c r="D184" i="13" s="1"/>
  <c r="D216" i="13" s="1"/>
  <c r="D248" i="13" s="1"/>
  <c r="D280" i="13" s="1"/>
  <c r="H151" i="13"/>
  <c r="H183" i="13" s="1"/>
  <c r="H215" i="13" s="1"/>
  <c r="H247" i="13" s="1"/>
  <c r="H279" i="13" s="1"/>
  <c r="F151" i="13"/>
  <c r="F183" i="13" s="1"/>
  <c r="F215" i="13" s="1"/>
  <c r="F247" i="13" s="1"/>
  <c r="F279" i="13" s="1"/>
  <c r="D151" i="13"/>
  <c r="D183" i="13" s="1"/>
  <c r="D215" i="13" s="1"/>
  <c r="D247" i="13" s="1"/>
  <c r="D279" i="13" s="1"/>
  <c r="H150" i="13"/>
  <c r="H182" i="13" s="1"/>
  <c r="H214" i="13" s="1"/>
  <c r="H246" i="13" s="1"/>
  <c r="H278" i="13" s="1"/>
  <c r="F150" i="13"/>
  <c r="F182" i="13" s="1"/>
  <c r="F214" i="13" s="1"/>
  <c r="F246" i="13" s="1"/>
  <c r="F278" i="13" s="1"/>
  <c r="D150" i="13"/>
  <c r="D182" i="13" s="1"/>
  <c r="D214" i="13" s="1"/>
  <c r="D246" i="13" s="1"/>
  <c r="D278" i="13" s="1"/>
  <c r="H149" i="13"/>
  <c r="H181" i="13" s="1"/>
  <c r="H213" i="13" s="1"/>
  <c r="H245" i="13" s="1"/>
  <c r="H277" i="13" s="1"/>
  <c r="F149" i="13"/>
  <c r="F181" i="13" s="1"/>
  <c r="F213" i="13" s="1"/>
  <c r="F245" i="13" s="1"/>
  <c r="F277" i="13" s="1"/>
  <c r="D149" i="13"/>
  <c r="D181" i="13" s="1"/>
  <c r="D213" i="13" s="1"/>
  <c r="D245" i="13" s="1"/>
  <c r="D277" i="13" s="1"/>
  <c r="H148" i="13"/>
  <c r="H180" i="13" s="1"/>
  <c r="H212" i="13" s="1"/>
  <c r="H244" i="13" s="1"/>
  <c r="H276" i="13" s="1"/>
  <c r="F148" i="13"/>
  <c r="F180" i="13" s="1"/>
  <c r="F212" i="13" s="1"/>
  <c r="F244" i="13" s="1"/>
  <c r="F276" i="13" s="1"/>
  <c r="D148" i="13"/>
  <c r="D180" i="13" s="1"/>
  <c r="D212" i="13" s="1"/>
  <c r="D244" i="13" s="1"/>
  <c r="D276" i="13" s="1"/>
  <c r="H147" i="13"/>
  <c r="H179" i="13" s="1"/>
  <c r="H211" i="13" s="1"/>
  <c r="H243" i="13" s="1"/>
  <c r="H275" i="13" s="1"/>
  <c r="F147" i="13"/>
  <c r="F179" i="13" s="1"/>
  <c r="F211" i="13" s="1"/>
  <c r="F243" i="13" s="1"/>
  <c r="F275" i="13" s="1"/>
  <c r="D147" i="13"/>
  <c r="D179" i="13" s="1"/>
  <c r="D211" i="13" s="1"/>
  <c r="D243" i="13" s="1"/>
  <c r="D275" i="13" s="1"/>
  <c r="H146" i="13"/>
  <c r="H178" i="13" s="1"/>
  <c r="H210" i="13" s="1"/>
  <c r="H242" i="13" s="1"/>
  <c r="H274" i="13" s="1"/>
  <c r="F146" i="13"/>
  <c r="F178" i="13" s="1"/>
  <c r="F210" i="13" s="1"/>
  <c r="F242" i="13" s="1"/>
  <c r="F274" i="13" s="1"/>
  <c r="D146" i="13"/>
  <c r="D178" i="13" s="1"/>
  <c r="D210" i="13" s="1"/>
  <c r="D242" i="13" s="1"/>
  <c r="D274" i="13" s="1"/>
  <c r="H145" i="13"/>
  <c r="H177" i="13" s="1"/>
  <c r="H209" i="13" s="1"/>
  <c r="H241" i="13" s="1"/>
  <c r="H273" i="13" s="1"/>
  <c r="F145" i="13"/>
  <c r="F177" i="13" s="1"/>
  <c r="F209" i="13" s="1"/>
  <c r="F241" i="13" s="1"/>
  <c r="F273" i="13" s="1"/>
  <c r="D145" i="13"/>
  <c r="D177" i="13" s="1"/>
  <c r="D209" i="13" s="1"/>
  <c r="D241" i="13" s="1"/>
  <c r="D273" i="13" s="1"/>
  <c r="D112" i="13"/>
  <c r="D144" i="13" s="1"/>
  <c r="D176" i="13" s="1"/>
  <c r="D208" i="13" s="1"/>
  <c r="D240" i="13" s="1"/>
  <c r="D272" i="13" s="1"/>
  <c r="F112" i="13"/>
  <c r="F144" i="13" s="1"/>
  <c r="F176" i="13" s="1"/>
  <c r="F208" i="13" s="1"/>
  <c r="F240" i="13" s="1"/>
  <c r="F272" i="13" s="1"/>
  <c r="H112" i="13"/>
  <c r="H144" i="13" s="1"/>
  <c r="H176" i="13" s="1"/>
  <c r="H208" i="13" s="1"/>
  <c r="H240" i="13" s="1"/>
  <c r="H272" i="13" s="1"/>
  <c r="L100" i="13"/>
  <c r="K100" i="13"/>
  <c r="I15" i="1"/>
  <c r="H52" i="38" s="1"/>
  <c r="J15" i="1"/>
  <c r="I52" i="38" s="1"/>
  <c r="K15" i="1"/>
  <c r="J52" i="38" s="1"/>
  <c r="L15" i="1"/>
  <c r="K52" i="38" s="1"/>
  <c r="M15" i="1"/>
  <c r="L52" i="38" s="1"/>
  <c r="J138" i="18"/>
  <c r="M100" i="13"/>
  <c r="H119" i="49" s="1"/>
  <c r="H102" i="49" s="1"/>
  <c r="P154" i="13"/>
  <c r="I22" i="40"/>
  <c r="I23" i="40"/>
  <c r="I24" i="40"/>
  <c r="E145" i="13"/>
  <c r="L145" i="13"/>
  <c r="V114" i="13"/>
  <c r="E146" i="13"/>
  <c r="J146" i="13" s="1"/>
  <c r="O59" i="36"/>
  <c r="H24" i="40"/>
  <c r="H23" i="40"/>
  <c r="H22" i="40"/>
  <c r="M14" i="36"/>
  <c r="AG18" i="43"/>
  <c r="AH18" i="43" s="1"/>
  <c r="AI18" i="43" s="1"/>
  <c r="J24" i="40"/>
  <c r="J23" i="40"/>
  <c r="M120" i="13"/>
  <c r="K124" i="43"/>
  <c r="L124" i="43" s="1"/>
  <c r="K104" i="43"/>
  <c r="L104" i="43" s="1"/>
  <c r="V148" i="13"/>
  <c r="V124" i="13"/>
  <c r="V116" i="13"/>
  <c r="R122" i="13"/>
  <c r="V153" i="13"/>
  <c r="K112" i="43"/>
  <c r="L112" i="43" s="1"/>
  <c r="R119" i="13"/>
  <c r="V146" i="13"/>
  <c r="K114" i="43"/>
  <c r="L114" i="43" s="1"/>
  <c r="M114" i="43" s="1"/>
  <c r="N114" i="43" s="1"/>
  <c r="P114" i="13"/>
  <c r="E178" i="13"/>
  <c r="J178" i="13" s="1"/>
  <c r="K22" i="40"/>
  <c r="J22" i="40"/>
  <c r="R114" i="13"/>
  <c r="P146" i="13"/>
  <c r="R146" i="13" s="1"/>
  <c r="Q110" i="13"/>
  <c r="Q142" i="13" s="1"/>
  <c r="Q159" i="13" s="1"/>
  <c r="K190" i="13"/>
  <c r="K222" i="13" s="1"/>
  <c r="K254" i="13" s="1"/>
  <c r="K286" i="13" s="1"/>
  <c r="E183" i="13"/>
  <c r="J183" i="13" s="1"/>
  <c r="E163" i="13"/>
  <c r="J163" i="13" s="1"/>
  <c r="L162" i="13"/>
  <c r="E162" i="13"/>
  <c r="J162" i="13" s="1"/>
  <c r="E161" i="13"/>
  <c r="J161" i="13" s="1"/>
  <c r="V155" i="13"/>
  <c r="V151" i="13"/>
  <c r="V131" i="13"/>
  <c r="V130" i="13"/>
  <c r="V129" i="13"/>
  <c r="V125" i="13"/>
  <c r="V123" i="13"/>
  <c r="V122" i="13"/>
  <c r="P118" i="13"/>
  <c r="R118" i="13" s="1"/>
  <c r="V118" i="13"/>
  <c r="V117" i="13"/>
  <c r="V115" i="13"/>
  <c r="J169" i="48"/>
  <c r="L159" i="48"/>
  <c r="L186" i="35" s="1"/>
  <c r="L68" i="48"/>
  <c r="L61" i="48"/>
  <c r="L40" i="48"/>
  <c r="K145" i="48"/>
  <c r="K184" i="35" s="1"/>
  <c r="K159" i="48"/>
  <c r="K186" i="35" s="1"/>
  <c r="L47" i="48"/>
  <c r="L54" i="48"/>
  <c r="M159" i="48"/>
  <c r="M186" i="35" s="1"/>
  <c r="E215" i="13"/>
  <c r="J215" i="13" s="1"/>
  <c r="L33" i="48"/>
  <c r="P161" i="13"/>
  <c r="K110" i="48"/>
  <c r="K179" i="35" s="1"/>
  <c r="L19" i="48"/>
  <c r="M33" i="48"/>
  <c r="L26" i="48"/>
  <c r="K124" i="48"/>
  <c r="K181" i="35" s="1"/>
  <c r="K138" i="48"/>
  <c r="K183" i="35" s="1"/>
  <c r="K152" i="48"/>
  <c r="K185" i="35" s="1"/>
  <c r="L166" i="48"/>
  <c r="L187" i="35" s="1"/>
  <c r="L117" i="48"/>
  <c r="L180" i="35" s="1"/>
  <c r="L124" i="48"/>
  <c r="L181" i="35" s="1"/>
  <c r="L152" i="48"/>
  <c r="L185" i="35" s="1"/>
  <c r="L145" i="48"/>
  <c r="L184" i="35" s="1"/>
  <c r="K75" i="48"/>
  <c r="K19" i="48"/>
  <c r="L199" i="18" s="1"/>
  <c r="K117" i="48"/>
  <c r="K180" i="35" s="1"/>
  <c r="K61" i="48"/>
  <c r="K47" i="48"/>
  <c r="K33" i="48"/>
  <c r="M117" i="48"/>
  <c r="M180" i="35" s="1"/>
  <c r="K131" i="48"/>
  <c r="K182" i="35" s="1"/>
  <c r="K82" i="48"/>
  <c r="K68" i="48"/>
  <c r="K54" i="48"/>
  <c r="K40" i="48"/>
  <c r="K26" i="48"/>
  <c r="V215" i="13"/>
  <c r="M40" i="48"/>
  <c r="J54" i="39"/>
  <c r="I50" i="49" s="1"/>
  <c r="H25" i="40"/>
  <c r="H26" i="40" s="1"/>
  <c r="L195" i="13"/>
  <c r="E187" i="13"/>
  <c r="J187" i="13" s="1"/>
  <c r="E186" i="13"/>
  <c r="J186" i="13" s="1"/>
  <c r="P153" i="13"/>
  <c r="P129" i="13"/>
  <c r="R129" i="13" s="1"/>
  <c r="T129" i="13" s="1"/>
  <c r="E160" i="13"/>
  <c r="J160" i="13" s="1"/>
  <c r="M125" i="13"/>
  <c r="E157" i="13"/>
  <c r="J157" i="13" s="1"/>
  <c r="E149" i="13"/>
  <c r="J149" i="13" s="1"/>
  <c r="P131" i="13"/>
  <c r="R131" i="13" s="1"/>
  <c r="P130" i="13"/>
  <c r="R130" i="13" s="1"/>
  <c r="L153" i="13"/>
  <c r="S153" i="13" s="1"/>
  <c r="M115" i="13"/>
  <c r="J86" i="35"/>
  <c r="K103" i="48"/>
  <c r="K178" i="35" s="1"/>
  <c r="M124" i="48"/>
  <c r="M181" i="35" s="1"/>
  <c r="M166" i="48"/>
  <c r="M187" i="35" s="1"/>
  <c r="L138" i="48"/>
  <c r="L183" i="35" s="1"/>
  <c r="M145" i="48"/>
  <c r="M184" i="35" s="1"/>
  <c r="M152" i="48"/>
  <c r="M185" i="35" s="1"/>
  <c r="L131" i="48"/>
  <c r="L182" i="35" s="1"/>
  <c r="K169" i="48"/>
  <c r="P149" i="13"/>
  <c r="E181" i="13"/>
  <c r="J181" i="13" s="1"/>
  <c r="V149" i="13"/>
  <c r="E189" i="13"/>
  <c r="J189" i="13" s="1"/>
  <c r="R157" i="13"/>
  <c r="P157" i="13"/>
  <c r="V157" i="13"/>
  <c r="E219" i="13"/>
  <c r="P187" i="13"/>
  <c r="V187" i="13"/>
  <c r="L227" i="13"/>
  <c r="M68" i="48"/>
  <c r="N138" i="48"/>
  <c r="N183" i="35" s="1"/>
  <c r="M138" i="48"/>
  <c r="M183" i="35" s="1"/>
  <c r="M131" i="48"/>
  <c r="M182" i="35" s="1"/>
  <c r="N131" i="48"/>
  <c r="N182" i="35" s="1"/>
  <c r="L54" i="39"/>
  <c r="K199" i="18" l="1"/>
  <c r="J199" i="18"/>
  <c r="J17" i="18"/>
  <c r="J29" i="18"/>
  <c r="J34" i="18" s="1"/>
  <c r="I60" i="18" s="1"/>
  <c r="I79" i="18" s="1"/>
  <c r="L173" i="35"/>
  <c r="J220" i="35"/>
  <c r="L153" i="18"/>
  <c r="M153" i="18" s="1"/>
  <c r="K165" i="18"/>
  <c r="J269" i="18" s="1"/>
  <c r="J71" i="47"/>
  <c r="I71" i="47"/>
  <c r="K71" i="47" s="1"/>
  <c r="J69" i="47"/>
  <c r="I69" i="47"/>
  <c r="F72" i="47"/>
  <c r="F83" i="47" s="1"/>
  <c r="I83" i="47" s="1"/>
  <c r="K83" i="47" s="1"/>
  <c r="I67" i="47"/>
  <c r="J67" i="47"/>
  <c r="J70" i="47"/>
  <c r="I70" i="47"/>
  <c r="J68" i="47"/>
  <c r="I68" i="47"/>
  <c r="M34" i="31"/>
  <c r="J99" i="49" s="1"/>
  <c r="AX10" i="43"/>
  <c r="J10" i="43"/>
  <c r="AP10" i="53"/>
  <c r="AZ10" i="53"/>
  <c r="V10" i="53"/>
  <c r="AF10" i="53" s="1"/>
  <c r="K92" i="48"/>
  <c r="Q67" i="36"/>
  <c r="O27" i="36"/>
  <c r="R8" i="36"/>
  <c r="R37" i="36" s="1"/>
  <c r="Q44" i="36"/>
  <c r="Q18" i="36"/>
  <c r="Q65" i="36"/>
  <c r="O43" i="36"/>
  <c r="M32" i="31"/>
  <c r="J97" i="49" s="1"/>
  <c r="E18" i="22"/>
  <c r="E19" i="22" s="1"/>
  <c r="J16" i="35"/>
  <c r="J18" i="35" s="1"/>
  <c r="J24" i="35" s="1"/>
  <c r="J236" i="18"/>
  <c r="I266" i="18"/>
  <c r="I259" i="18" s="1"/>
  <c r="J274" i="18"/>
  <c r="T130" i="13"/>
  <c r="T131" i="13"/>
  <c r="R187" i="13"/>
  <c r="S161" i="13"/>
  <c r="S162" i="13"/>
  <c r="S163" i="13"/>
  <c r="K237" i="18"/>
  <c r="J267" i="18"/>
  <c r="J238" i="18"/>
  <c r="I268" i="18"/>
  <c r="L159" i="18"/>
  <c r="J103" i="18"/>
  <c r="L111" i="18"/>
  <c r="AN10" i="43"/>
  <c r="Q22" i="36"/>
  <c r="Q63" i="36"/>
  <c r="Q70" i="36"/>
  <c r="O67" i="36"/>
  <c r="O51" i="36"/>
  <c r="O35" i="36"/>
  <c r="O19" i="36"/>
  <c r="K226" i="18"/>
  <c r="J8" i="39"/>
  <c r="J61" i="39" s="1"/>
  <c r="H8" i="40"/>
  <c r="K8" i="18"/>
  <c r="K147" i="18"/>
  <c r="K176" i="18" s="1"/>
  <c r="H46" i="29"/>
  <c r="L45" i="24"/>
  <c r="M33" i="31"/>
  <c r="J98" i="49" s="1"/>
  <c r="I96" i="49"/>
  <c r="J243" i="18"/>
  <c r="J229" i="18" s="1"/>
  <c r="L120" i="18"/>
  <c r="K274" i="18" s="1"/>
  <c r="K244" i="18"/>
  <c r="Q28" i="36"/>
  <c r="Q60" i="36"/>
  <c r="Q43" i="36"/>
  <c r="Q37" i="36"/>
  <c r="Q33" i="36"/>
  <c r="Q39" i="36"/>
  <c r="Q69" i="36"/>
  <c r="Q45" i="36"/>
  <c r="O63" i="36"/>
  <c r="O55" i="36"/>
  <c r="O47" i="36"/>
  <c r="O39" i="36"/>
  <c r="O31" i="36"/>
  <c r="O23" i="36"/>
  <c r="Q20" i="36"/>
  <c r="Q36" i="36"/>
  <c r="Q52" i="36"/>
  <c r="Q68" i="36"/>
  <c r="Q35" i="36"/>
  <c r="Q59" i="36"/>
  <c r="Q31" i="36"/>
  <c r="Q47" i="36"/>
  <c r="Q27" i="36"/>
  <c r="Q51" i="36"/>
  <c r="Q26" i="36"/>
  <c r="Q55" i="36"/>
  <c r="Q41" i="36"/>
  <c r="T8" i="36"/>
  <c r="T60" i="36" s="1"/>
  <c r="F8" i="37"/>
  <c r="O69" i="36"/>
  <c r="O65" i="36"/>
  <c r="O61" i="36"/>
  <c r="O57" i="36"/>
  <c r="O53" i="36"/>
  <c r="O49" i="36"/>
  <c r="O45" i="36"/>
  <c r="O41" i="36"/>
  <c r="O37" i="36"/>
  <c r="O33" i="36"/>
  <c r="O29" i="36"/>
  <c r="O25" i="36"/>
  <c r="Q82" i="13"/>
  <c r="Q84" i="13"/>
  <c r="Q86" i="13"/>
  <c r="Q88" i="13"/>
  <c r="Q90" i="13"/>
  <c r="Q92" i="13"/>
  <c r="Q94" i="13"/>
  <c r="Q96" i="13"/>
  <c r="Q98" i="13"/>
  <c r="Q83" i="13"/>
  <c r="Q85" i="13"/>
  <c r="Q87" i="13"/>
  <c r="Q89" i="13"/>
  <c r="Q91" i="13"/>
  <c r="Q93" i="13"/>
  <c r="Q95" i="13"/>
  <c r="Q97" i="13"/>
  <c r="Q99" i="13"/>
  <c r="J139" i="35"/>
  <c r="J85" i="48"/>
  <c r="P134" i="24"/>
  <c r="P250" i="24"/>
  <c r="P136" i="24"/>
  <c r="P252" i="24"/>
  <c r="P141" i="24"/>
  <c r="P257" i="24"/>
  <c r="P142" i="24"/>
  <c r="P258" i="24"/>
  <c r="P147" i="24"/>
  <c r="P263" i="24"/>
  <c r="P140" i="24"/>
  <c r="P256" i="24"/>
  <c r="P145" i="24"/>
  <c r="P261" i="24"/>
  <c r="P146" i="24"/>
  <c r="P262" i="24"/>
  <c r="N79" i="31"/>
  <c r="L44" i="24"/>
  <c r="P137" i="24"/>
  <c r="P253" i="24"/>
  <c r="P144" i="24"/>
  <c r="P260" i="24"/>
  <c r="P135" i="24"/>
  <c r="P251" i="24"/>
  <c r="P139" i="24"/>
  <c r="P255" i="24"/>
  <c r="P148" i="24"/>
  <c r="P264" i="24"/>
  <c r="P138" i="24"/>
  <c r="P254" i="24"/>
  <c r="P143" i="24"/>
  <c r="P259" i="24"/>
  <c r="L133" i="24"/>
  <c r="L131" i="24"/>
  <c r="L129" i="24"/>
  <c r="L127" i="24"/>
  <c r="L125" i="24"/>
  <c r="L123" i="24"/>
  <c r="L121" i="24"/>
  <c r="L119" i="24"/>
  <c r="L117" i="24"/>
  <c r="L115" i="24"/>
  <c r="L113" i="24"/>
  <c r="L111" i="24"/>
  <c r="L109" i="24"/>
  <c r="L107" i="24"/>
  <c r="L105" i="24"/>
  <c r="L103" i="24"/>
  <c r="L101" i="24"/>
  <c r="L99" i="24"/>
  <c r="L97" i="24"/>
  <c r="L95" i="24"/>
  <c r="L93" i="24"/>
  <c r="L91" i="24"/>
  <c r="L89" i="24"/>
  <c r="L87" i="24"/>
  <c r="L85" i="24"/>
  <c r="L83" i="24"/>
  <c r="L81" i="24"/>
  <c r="L79" i="24"/>
  <c r="L77" i="24"/>
  <c r="L75" i="24"/>
  <c r="L73" i="24"/>
  <c r="L71" i="24"/>
  <c r="L69" i="24"/>
  <c r="L67" i="24"/>
  <c r="L65" i="24"/>
  <c r="L63" i="24"/>
  <c r="L61" i="24"/>
  <c r="L59" i="24"/>
  <c r="L57" i="24"/>
  <c r="L55" i="24"/>
  <c r="L53" i="24"/>
  <c r="L51" i="24"/>
  <c r="L49" i="24"/>
  <c r="L47" i="24"/>
  <c r="L132" i="24"/>
  <c r="L130" i="24"/>
  <c r="L128" i="24"/>
  <c r="L126" i="24"/>
  <c r="L124" i="24"/>
  <c r="L122" i="24"/>
  <c r="L120" i="24"/>
  <c r="L118" i="24"/>
  <c r="L116" i="24"/>
  <c r="L114" i="24"/>
  <c r="L112" i="24"/>
  <c r="L110" i="24"/>
  <c r="L108" i="24"/>
  <c r="L106" i="24"/>
  <c r="L104" i="24"/>
  <c r="L102" i="24"/>
  <c r="L100" i="24"/>
  <c r="L98" i="24"/>
  <c r="L96" i="24"/>
  <c r="L94" i="24"/>
  <c r="L92" i="24"/>
  <c r="L90" i="24"/>
  <c r="L88" i="24"/>
  <c r="L86" i="24"/>
  <c r="L84" i="24"/>
  <c r="L82" i="24"/>
  <c r="L80" i="24"/>
  <c r="L78" i="24"/>
  <c r="L76" i="24"/>
  <c r="L74" i="24"/>
  <c r="L72" i="24"/>
  <c r="L70" i="24"/>
  <c r="L68" i="24"/>
  <c r="L66" i="24"/>
  <c r="L64" i="24"/>
  <c r="L62" i="24"/>
  <c r="L60" i="24"/>
  <c r="L58" i="24"/>
  <c r="L56" i="24"/>
  <c r="L54" i="24"/>
  <c r="L52" i="24"/>
  <c r="L50" i="24"/>
  <c r="L48" i="24"/>
  <c r="V181" i="13"/>
  <c r="R149" i="13"/>
  <c r="T122" i="13"/>
  <c r="P121" i="13"/>
  <c r="V119" i="13"/>
  <c r="P116" i="13"/>
  <c r="R116" i="13" s="1"/>
  <c r="M119" i="13"/>
  <c r="L194" i="13"/>
  <c r="M126" i="13"/>
  <c r="L160" i="13"/>
  <c r="M122" i="13"/>
  <c r="J219" i="13"/>
  <c r="M159" i="13"/>
  <c r="M152" i="13"/>
  <c r="G190" i="13"/>
  <c r="G222" i="13" s="1"/>
  <c r="M121" i="13"/>
  <c r="S121" i="13"/>
  <c r="E150" i="13"/>
  <c r="J150" i="13" s="1"/>
  <c r="S150" i="13" s="1"/>
  <c r="P115" i="13"/>
  <c r="R115" i="13" s="1"/>
  <c r="L151" i="13"/>
  <c r="S119" i="13"/>
  <c r="E144" i="13"/>
  <c r="J144" i="13" s="1"/>
  <c r="O144" i="13" s="1"/>
  <c r="I242" i="13"/>
  <c r="O242" i="13" s="1"/>
  <c r="I244" i="13"/>
  <c r="O244" i="13" s="1"/>
  <c r="I246" i="13"/>
  <c r="O246" i="13" s="1"/>
  <c r="I248" i="13"/>
  <c r="O248" i="13" s="1"/>
  <c r="I250" i="13"/>
  <c r="O250" i="13" s="1"/>
  <c r="I252" i="13"/>
  <c r="O252" i="13" s="1"/>
  <c r="I254" i="13"/>
  <c r="O254" i="13" s="1"/>
  <c r="I256" i="13"/>
  <c r="O256" i="13" s="1"/>
  <c r="I258" i="13"/>
  <c r="O258" i="13" s="1"/>
  <c r="I240" i="13"/>
  <c r="I243" i="13"/>
  <c r="O243" i="13" s="1"/>
  <c r="I245" i="13"/>
  <c r="O245" i="13" s="1"/>
  <c r="I247" i="13"/>
  <c r="O247" i="13" s="1"/>
  <c r="I249" i="13"/>
  <c r="O249" i="13" s="1"/>
  <c r="I251" i="13"/>
  <c r="O251" i="13" s="1"/>
  <c r="P219" i="13"/>
  <c r="I253" i="13"/>
  <c r="O253" i="13" s="1"/>
  <c r="I255" i="13"/>
  <c r="O255" i="13" s="1"/>
  <c r="I259" i="13"/>
  <c r="O259" i="13" s="1"/>
  <c r="I257" i="13"/>
  <c r="O257" i="13" s="1"/>
  <c r="H50" i="49"/>
  <c r="G25" i="40"/>
  <c r="G26" i="40" s="1"/>
  <c r="J173" i="48"/>
  <c r="K85" i="48"/>
  <c r="K173" i="48" s="1"/>
  <c r="M17" i="36"/>
  <c r="O17" i="36" s="1"/>
  <c r="L114" i="35"/>
  <c r="J32" i="49"/>
  <c r="J114" i="35"/>
  <c r="H32" i="49"/>
  <c r="H33" i="49" s="1"/>
  <c r="H112" i="49" s="1"/>
  <c r="G112" i="49"/>
  <c r="F112" i="49"/>
  <c r="F34" i="49"/>
  <c r="S81" i="13"/>
  <c r="S80" i="13"/>
  <c r="I7" i="49"/>
  <c r="I87" i="49" s="1"/>
  <c r="J145" i="13"/>
  <c r="M16" i="36"/>
  <c r="O16" i="36" s="1"/>
  <c r="K114" i="35"/>
  <c r="I114" i="35"/>
  <c r="H114" i="35"/>
  <c r="L177" i="13"/>
  <c r="I241" i="13"/>
  <c r="O241" i="13" s="1"/>
  <c r="G145" i="13"/>
  <c r="M160" i="24"/>
  <c r="L160" i="24"/>
  <c r="I80" i="38"/>
  <c r="H80" i="38"/>
  <c r="F42" i="37"/>
  <c r="G15" i="37" s="1"/>
  <c r="G42" i="37" s="1"/>
  <c r="H15" i="37" s="1"/>
  <c r="H42" i="37" s="1"/>
  <c r="I15" i="37" s="1"/>
  <c r="I42" i="37" s="1"/>
  <c r="J15" i="37" s="1"/>
  <c r="J42" i="37" s="1"/>
  <c r="K15" i="37" s="1"/>
  <c r="K42" i="37" s="1"/>
  <c r="L15" i="37" s="1"/>
  <c r="L42" i="37" s="1"/>
  <c r="M15" i="37" s="1"/>
  <c r="M42" i="37" s="1"/>
  <c r="N15" i="37" s="1"/>
  <c r="N42" i="37" s="1"/>
  <c r="V160" i="13"/>
  <c r="E194" i="13"/>
  <c r="J194" i="13" s="1"/>
  <c r="P162" i="13"/>
  <c r="R162" i="13" s="1"/>
  <c r="G162" i="13"/>
  <c r="U162" i="13" s="1"/>
  <c r="G154" i="13"/>
  <c r="U154" i="13" s="1"/>
  <c r="G146" i="13"/>
  <c r="G144" i="13"/>
  <c r="U144" i="13" s="1"/>
  <c r="P155" i="13"/>
  <c r="R155" i="13" s="1"/>
  <c r="V154" i="13"/>
  <c r="R154" i="13"/>
  <c r="E185" i="13"/>
  <c r="J185" i="13" s="1"/>
  <c r="K144" i="13"/>
  <c r="M144" i="13" s="1"/>
  <c r="K132" i="13"/>
  <c r="M112" i="13"/>
  <c r="P186" i="13"/>
  <c r="R161" i="13"/>
  <c r="E193" i="13"/>
  <c r="J193" i="13" s="1"/>
  <c r="V163" i="13"/>
  <c r="P163" i="13"/>
  <c r="E177" i="13"/>
  <c r="E221" i="13"/>
  <c r="J221" i="13" s="1"/>
  <c r="V219" i="13"/>
  <c r="E218" i="13"/>
  <c r="J218" i="13" s="1"/>
  <c r="E192" i="13"/>
  <c r="J192" i="13" s="1"/>
  <c r="L185" i="13"/>
  <c r="S185" i="13" s="1"/>
  <c r="M153" i="13"/>
  <c r="V162" i="13"/>
  <c r="V161" i="13"/>
  <c r="T161" i="13"/>
  <c r="P215" i="13"/>
  <c r="R215" i="13" s="1"/>
  <c r="E195" i="13"/>
  <c r="J195" i="13" s="1"/>
  <c r="S195" i="13" s="1"/>
  <c r="P183" i="13"/>
  <c r="R183" i="13" s="1"/>
  <c r="V178" i="13"/>
  <c r="E210" i="13"/>
  <c r="J210" i="13" s="1"/>
  <c r="U190" i="13"/>
  <c r="U150" i="13"/>
  <c r="G182" i="13"/>
  <c r="K183" i="13"/>
  <c r="K215" i="13" s="1"/>
  <c r="K247" i="13" s="1"/>
  <c r="K279" i="13" s="1"/>
  <c r="M151" i="13"/>
  <c r="P151" i="13"/>
  <c r="P148" i="13"/>
  <c r="E180" i="13"/>
  <c r="J180" i="13" s="1"/>
  <c r="R148" i="13"/>
  <c r="U128" i="13"/>
  <c r="G160" i="13"/>
  <c r="U160" i="13" s="1"/>
  <c r="U124" i="13"/>
  <c r="G156" i="13"/>
  <c r="U156" i="13" s="1"/>
  <c r="U120" i="13"/>
  <c r="G152" i="13"/>
  <c r="U152" i="13" s="1"/>
  <c r="U116" i="13"/>
  <c r="U132" i="13" s="1"/>
  <c r="G148" i="13"/>
  <c r="U148" i="13" s="1"/>
  <c r="V80" i="13"/>
  <c r="V100" i="13" s="1"/>
  <c r="U100" i="13"/>
  <c r="K162" i="13"/>
  <c r="M162" i="13" s="1"/>
  <c r="M130" i="13"/>
  <c r="K160" i="13"/>
  <c r="M128" i="13"/>
  <c r="V128" i="13"/>
  <c r="P128" i="13"/>
  <c r="P126" i="13"/>
  <c r="R126" i="13" s="1"/>
  <c r="V126" i="13"/>
  <c r="L157" i="13"/>
  <c r="S157" i="13" s="1"/>
  <c r="T157" i="13" s="1"/>
  <c r="L155" i="13"/>
  <c r="S155" i="13" s="1"/>
  <c r="M123" i="13"/>
  <c r="R121" i="13"/>
  <c r="V121" i="13"/>
  <c r="E152" i="13"/>
  <c r="J152" i="13" s="1"/>
  <c r="S152" i="13" s="1"/>
  <c r="V120" i="13"/>
  <c r="K150" i="13"/>
  <c r="K182" i="13" s="1"/>
  <c r="K214" i="13" s="1"/>
  <c r="K246" i="13" s="1"/>
  <c r="K278" i="13" s="1"/>
  <c r="M118" i="13"/>
  <c r="L149" i="13"/>
  <c r="S149" i="13" s="1"/>
  <c r="M117" i="13"/>
  <c r="L147" i="13"/>
  <c r="K146" i="13"/>
  <c r="K178" i="13" s="1"/>
  <c r="K210" i="13" s="1"/>
  <c r="K242" i="13" s="1"/>
  <c r="M114" i="13"/>
  <c r="L132" i="13"/>
  <c r="M113" i="13"/>
  <c r="V113" i="13"/>
  <c r="G186" i="13"/>
  <c r="G176" i="13"/>
  <c r="L217" i="13"/>
  <c r="P178" i="13"/>
  <c r="P221" i="13"/>
  <c r="P218" i="13"/>
  <c r="E213" i="13"/>
  <c r="J213" i="13" s="1"/>
  <c r="P181" i="13"/>
  <c r="E224" i="13"/>
  <c r="J224" i="13" s="1"/>
  <c r="P189" i="13"/>
  <c r="V189" i="13"/>
  <c r="R186" i="13"/>
  <c r="V186" i="13"/>
  <c r="P160" i="13"/>
  <c r="R160" i="13" s="1"/>
  <c r="V193" i="13"/>
  <c r="G192" i="13"/>
  <c r="G188" i="13"/>
  <c r="G184" i="13"/>
  <c r="G180" i="13"/>
  <c r="R16" i="13"/>
  <c r="Q80" i="13"/>
  <c r="R80" i="13" s="1"/>
  <c r="C5" i="47"/>
  <c r="Q130" i="13"/>
  <c r="T45" i="36"/>
  <c r="O14" i="36"/>
  <c r="O18" i="36"/>
  <c r="O20" i="36"/>
  <c r="O22" i="36"/>
  <c r="O24" i="36"/>
  <c r="O26" i="36"/>
  <c r="O28" i="36"/>
  <c r="O30" i="36"/>
  <c r="O32" i="36"/>
  <c r="O34" i="36"/>
  <c r="O36" i="36"/>
  <c r="O38" i="36"/>
  <c r="O40" i="36"/>
  <c r="O42" i="36"/>
  <c r="O44" i="36"/>
  <c r="O46" i="36"/>
  <c r="O48" i="36"/>
  <c r="O50" i="36"/>
  <c r="O52" i="36"/>
  <c r="O54" i="36"/>
  <c r="O56" i="36"/>
  <c r="O58" i="36"/>
  <c r="O60" i="36"/>
  <c r="O62" i="36"/>
  <c r="O64" i="36"/>
  <c r="O66" i="36"/>
  <c r="O68" i="36"/>
  <c r="O70" i="36"/>
  <c r="Q61" i="36"/>
  <c r="Q49" i="36"/>
  <c r="S8" i="36"/>
  <c r="S37" i="36" s="1"/>
  <c r="Q53" i="36"/>
  <c r="AA8" i="36"/>
  <c r="AA53" i="36" s="1"/>
  <c r="Q57" i="36"/>
  <c r="Q66" i="36"/>
  <c r="Q50" i="36"/>
  <c r="Q29" i="36"/>
  <c r="Q23" i="36"/>
  <c r="Q62" i="36"/>
  <c r="Q46" i="36"/>
  <c r="Q30" i="36"/>
  <c r="Q58" i="36"/>
  <c r="Q42" i="36"/>
  <c r="Q34" i="36"/>
  <c r="Q21" i="36"/>
  <c r="Q54" i="36"/>
  <c r="Q38" i="36"/>
  <c r="Q25" i="36"/>
  <c r="Q19" i="36"/>
  <c r="Q64" i="36"/>
  <c r="Q56" i="36"/>
  <c r="Q48" i="36"/>
  <c r="Q40" i="36"/>
  <c r="Q32" i="36"/>
  <c r="Q24" i="36"/>
  <c r="Q14" i="36"/>
  <c r="Q148" i="13"/>
  <c r="Q150" i="13"/>
  <c r="H33" i="28"/>
  <c r="J33" i="28"/>
  <c r="F33" i="28"/>
  <c r="H48" i="47"/>
  <c r="H45" i="47"/>
  <c r="H43" i="47"/>
  <c r="H47" i="47"/>
  <c r="H44" i="47"/>
  <c r="Q154" i="13"/>
  <c r="Q126" i="13"/>
  <c r="X15" i="43"/>
  <c r="X16" i="43"/>
  <c r="X24" i="43"/>
  <c r="X29" i="43"/>
  <c r="X31" i="43"/>
  <c r="X33" i="43"/>
  <c r="X35" i="43"/>
  <c r="X37" i="43"/>
  <c r="X39" i="43"/>
  <c r="X27" i="43"/>
  <c r="X25" i="43"/>
  <c r="X23" i="43"/>
  <c r="X21" i="43"/>
  <c r="X19" i="43"/>
  <c r="X17" i="43"/>
  <c r="X20" i="43"/>
  <c r="X28" i="43"/>
  <c r="X30" i="43"/>
  <c r="X32" i="43"/>
  <c r="X34" i="43"/>
  <c r="X36" i="43"/>
  <c r="X38" i="43"/>
  <c r="X40" i="43"/>
  <c r="X26" i="43"/>
  <c r="X22" i="43"/>
  <c r="X18" i="43"/>
  <c r="Y15" i="43"/>
  <c r="Y18" i="43"/>
  <c r="Y22" i="43"/>
  <c r="Y26" i="43"/>
  <c r="Y40" i="43"/>
  <c r="Y38" i="43"/>
  <c r="Y36" i="43"/>
  <c r="Y34" i="43"/>
  <c r="Y32" i="43"/>
  <c r="Y30" i="43"/>
  <c r="Y28" i="43"/>
  <c r="Y20" i="43"/>
  <c r="Y17" i="43"/>
  <c r="Y19" i="43"/>
  <c r="Y21" i="43"/>
  <c r="Y23" i="43"/>
  <c r="Y25" i="43"/>
  <c r="Y27" i="43"/>
  <c r="Y39" i="43"/>
  <c r="Y37" i="43"/>
  <c r="Y35" i="43"/>
  <c r="Y33" i="43"/>
  <c r="Y31" i="43"/>
  <c r="Y29" i="43"/>
  <c r="Y24" i="43"/>
  <c r="Y16" i="43"/>
  <c r="AR44" i="43"/>
  <c r="AR48" i="43"/>
  <c r="AR56" i="43"/>
  <c r="AR58" i="43"/>
  <c r="AR60" i="43"/>
  <c r="AR64" i="43"/>
  <c r="AR66" i="43"/>
  <c r="AR80" i="43"/>
  <c r="AR82" i="43"/>
  <c r="AR86" i="43"/>
  <c r="AR90" i="43"/>
  <c r="AR92" i="43"/>
  <c r="AR94" i="43"/>
  <c r="AR96" i="43"/>
  <c r="AR98" i="43"/>
  <c r="AR100" i="43"/>
  <c r="AR102" i="43"/>
  <c r="AR108" i="43"/>
  <c r="AR109" i="43"/>
  <c r="AR114" i="43"/>
  <c r="AR116" i="43"/>
  <c r="AR131" i="43"/>
  <c r="AR134" i="43"/>
  <c r="AR135" i="43"/>
  <c r="AR138" i="43"/>
  <c r="AR139" i="43"/>
  <c r="AR29" i="43"/>
  <c r="AR33" i="43"/>
  <c r="AR37" i="43"/>
  <c r="AR27" i="43"/>
  <c r="AR23" i="43"/>
  <c r="AR19" i="43"/>
  <c r="AR28" i="43"/>
  <c r="AR32" i="43"/>
  <c r="AR36" i="43"/>
  <c r="AR40" i="43"/>
  <c r="AR24" i="43"/>
  <c r="AR20" i="43"/>
  <c r="AR16" i="43"/>
  <c r="AR31" i="43"/>
  <c r="AR35" i="43"/>
  <c r="AR39" i="43"/>
  <c r="AR25" i="43"/>
  <c r="AR21" i="43"/>
  <c r="AR17" i="43"/>
  <c r="AR30" i="43"/>
  <c r="AR34" i="43"/>
  <c r="AR38" i="43"/>
  <c r="AR26" i="43"/>
  <c r="AR22" i="43"/>
  <c r="AR18" i="43"/>
  <c r="AR15" i="43"/>
  <c r="AS15" i="43"/>
  <c r="AS18" i="43"/>
  <c r="AS22" i="43"/>
  <c r="AS26" i="43"/>
  <c r="AS40" i="43"/>
  <c r="AS38" i="43"/>
  <c r="AS36" i="43"/>
  <c r="AS34" i="43"/>
  <c r="AS32" i="43"/>
  <c r="AS30" i="43"/>
  <c r="AS28" i="43"/>
  <c r="AS20" i="43"/>
  <c r="AS17" i="43"/>
  <c r="AS19" i="43"/>
  <c r="AS21" i="43"/>
  <c r="AS23" i="43"/>
  <c r="AS25" i="43"/>
  <c r="AS27" i="43"/>
  <c r="AS39" i="43"/>
  <c r="AS37" i="43"/>
  <c r="AS35" i="43"/>
  <c r="AS33" i="43"/>
  <c r="AS31" i="43"/>
  <c r="AS29" i="43"/>
  <c r="AS24" i="43"/>
  <c r="AS16" i="43"/>
  <c r="O114" i="43"/>
  <c r="Y114" i="43" s="1"/>
  <c r="X114" i="43"/>
  <c r="O138" i="43"/>
  <c r="Y138" i="43" s="1"/>
  <c r="X138" i="43"/>
  <c r="O108" i="43"/>
  <c r="Y108" i="43" s="1"/>
  <c r="X108" i="43"/>
  <c r="O94" i="43"/>
  <c r="Y94" i="43" s="1"/>
  <c r="X94" i="43"/>
  <c r="O44" i="43"/>
  <c r="Y44" i="43" s="1"/>
  <c r="X44" i="43"/>
  <c r="O96" i="43"/>
  <c r="Y96" i="43" s="1"/>
  <c r="X96" i="43"/>
  <c r="O131" i="43"/>
  <c r="Y131" i="43" s="1"/>
  <c r="X131" i="43"/>
  <c r="O139" i="43"/>
  <c r="Y139" i="43" s="1"/>
  <c r="X139" i="43"/>
  <c r="O134" i="43"/>
  <c r="Y134" i="43" s="1"/>
  <c r="X134" i="43"/>
  <c r="O109" i="43"/>
  <c r="Y109" i="43" s="1"/>
  <c r="X109" i="43"/>
  <c r="O102" i="43"/>
  <c r="Y102" i="43" s="1"/>
  <c r="X102" i="43"/>
  <c r="O100" i="43"/>
  <c r="Y100" i="43" s="1"/>
  <c r="X100" i="43"/>
  <c r="O98" i="43"/>
  <c r="Y98" i="43" s="1"/>
  <c r="X98" i="43"/>
  <c r="O92" i="43"/>
  <c r="Y92" i="43" s="1"/>
  <c r="X92" i="43"/>
  <c r="O90" i="43"/>
  <c r="Y90" i="43" s="1"/>
  <c r="X90" i="43"/>
  <c r="O86" i="43"/>
  <c r="Y86" i="43" s="1"/>
  <c r="X86" i="43"/>
  <c r="O82" i="43"/>
  <c r="Y82" i="43" s="1"/>
  <c r="X82" i="43"/>
  <c r="O80" i="43"/>
  <c r="Y80" i="43" s="1"/>
  <c r="X80" i="43"/>
  <c r="O66" i="43"/>
  <c r="Y66" i="43" s="1"/>
  <c r="X66" i="43"/>
  <c r="O64" i="43"/>
  <c r="Y64" i="43" s="1"/>
  <c r="X64" i="43"/>
  <c r="O60" i="43"/>
  <c r="Y60" i="43" s="1"/>
  <c r="X60" i="43"/>
  <c r="O58" i="43"/>
  <c r="Y58" i="43" s="1"/>
  <c r="X58" i="43"/>
  <c r="O56" i="43"/>
  <c r="Y56" i="43" s="1"/>
  <c r="X56" i="43"/>
  <c r="O48" i="43"/>
  <c r="Y48" i="43" s="1"/>
  <c r="X48" i="43"/>
  <c r="O135" i="43"/>
  <c r="Y135" i="43" s="1"/>
  <c r="X135" i="43"/>
  <c r="O116" i="43"/>
  <c r="Y116" i="43" s="1"/>
  <c r="X116" i="43"/>
  <c r="K50" i="49"/>
  <c r="P68" i="48"/>
  <c r="O68" i="48"/>
  <c r="N40" i="48"/>
  <c r="N166" i="48"/>
  <c r="N187" i="35" s="1"/>
  <c r="K195" i="13"/>
  <c r="M163" i="13"/>
  <c r="K193" i="13"/>
  <c r="K225" i="13" s="1"/>
  <c r="K257" i="13" s="1"/>
  <c r="K289" i="13" s="1"/>
  <c r="M161" i="13"/>
  <c r="P150" i="13"/>
  <c r="V150" i="13"/>
  <c r="M149" i="13"/>
  <c r="L181" i="13"/>
  <c r="S181" i="13" s="1"/>
  <c r="L75" i="48"/>
  <c r="M54" i="39"/>
  <c r="P131" i="48"/>
  <c r="P182" i="35" s="1"/>
  <c r="O131" i="48"/>
  <c r="O182" i="35" s="1"/>
  <c r="P138" i="48"/>
  <c r="P183" i="35" s="1"/>
  <c r="O138" i="48"/>
  <c r="O183" i="35" s="1"/>
  <c r="N68" i="48"/>
  <c r="N152" i="48"/>
  <c r="N185" i="35" s="1"/>
  <c r="N145" i="48"/>
  <c r="N184" i="35" s="1"/>
  <c r="M26" i="48"/>
  <c r="L110" i="48"/>
  <c r="L179" i="35" s="1"/>
  <c r="L103" i="48"/>
  <c r="L178" i="35" s="1"/>
  <c r="M19" i="48"/>
  <c r="N199" i="18" s="1"/>
  <c r="L82" i="48"/>
  <c r="M54" i="48"/>
  <c r="P117" i="48"/>
  <c r="P180" i="35" s="1"/>
  <c r="O117" i="48"/>
  <c r="O180" i="35" s="1"/>
  <c r="N124" i="48"/>
  <c r="N181" i="35" s="1"/>
  <c r="P54" i="48"/>
  <c r="N19" i="48"/>
  <c r="N33" i="48"/>
  <c r="P159" i="48"/>
  <c r="P186" i="35" s="1"/>
  <c r="O159" i="48"/>
  <c r="O186" i="35" s="1"/>
  <c r="P152" i="48"/>
  <c r="P185" i="35" s="1"/>
  <c r="O152" i="48"/>
  <c r="O185" i="35" s="1"/>
  <c r="J188" i="35"/>
  <c r="L24" i="40"/>
  <c r="J34" i="38"/>
  <c r="I20" i="49"/>
  <c r="K54" i="39"/>
  <c r="N117" i="48"/>
  <c r="N180" i="35" s="1"/>
  <c r="N54" i="48"/>
  <c r="N159" i="48"/>
  <c r="N186" i="35" s="1"/>
  <c r="P210" i="13"/>
  <c r="K23" i="40"/>
  <c r="L23" i="40"/>
  <c r="K24" i="40"/>
  <c r="L22" i="40"/>
  <c r="J45" i="39"/>
  <c r="H44" i="40" s="1"/>
  <c r="L184" i="13"/>
  <c r="G163" i="13"/>
  <c r="G161" i="13"/>
  <c r="G159" i="13"/>
  <c r="G157" i="13"/>
  <c r="G155" i="13"/>
  <c r="G153" i="13"/>
  <c r="G151" i="13"/>
  <c r="G149" i="13"/>
  <c r="G147" i="13"/>
  <c r="L154" i="13"/>
  <c r="S154" i="13" s="1"/>
  <c r="L148" i="13"/>
  <c r="S148" i="13" s="1"/>
  <c r="J33" i="38"/>
  <c r="I14" i="49"/>
  <c r="L74" i="31"/>
  <c r="M74" i="31"/>
  <c r="O73" i="31"/>
  <c r="N73" i="31"/>
  <c r="L73" i="31"/>
  <c r="R245" i="31"/>
  <c r="R230" i="31"/>
  <c r="R236" i="31"/>
  <c r="R239" i="31"/>
  <c r="R246" i="31"/>
  <c r="R249" i="31"/>
  <c r="R231" i="31"/>
  <c r="R240" i="31"/>
  <c r="R241" i="31"/>
  <c r="R250" i="31"/>
  <c r="R251" i="31"/>
  <c r="R235" i="31"/>
  <c r="R244" i="31"/>
  <c r="H120" i="49"/>
  <c r="M26" i="31"/>
  <c r="M25" i="31"/>
  <c r="M24" i="31"/>
  <c r="AQ90" i="43"/>
  <c r="W90" i="43"/>
  <c r="AQ26" i="43"/>
  <c r="W26" i="43"/>
  <c r="M42" i="43"/>
  <c r="N42" i="43" s="1"/>
  <c r="AR42" i="43" s="1"/>
  <c r="AP42" i="43"/>
  <c r="V42" i="43"/>
  <c r="M74" i="43"/>
  <c r="N74" i="43" s="1"/>
  <c r="AR74" i="43" s="1"/>
  <c r="AP74" i="43"/>
  <c r="V74" i="43"/>
  <c r="AP106" i="43"/>
  <c r="V106" i="43"/>
  <c r="AQ92" i="43"/>
  <c r="W92" i="43"/>
  <c r="AQ66" i="43"/>
  <c r="W66" i="43"/>
  <c r="AQ40" i="43"/>
  <c r="W40" i="43"/>
  <c r="AQ82" i="43"/>
  <c r="W82" i="43"/>
  <c r="AQ48" i="43"/>
  <c r="W48" i="43"/>
  <c r="AQ108" i="43"/>
  <c r="W108" i="43"/>
  <c r="AQ44" i="43"/>
  <c r="W44" i="43"/>
  <c r="AP108" i="43"/>
  <c r="V108" i="43"/>
  <c r="AQ86" i="43"/>
  <c r="W86" i="43"/>
  <c r="AQ102" i="43"/>
  <c r="W102" i="43"/>
  <c r="AQ94" i="43"/>
  <c r="W94" i="43"/>
  <c r="AQ18" i="43"/>
  <c r="W18" i="43"/>
  <c r="AQ139" i="43"/>
  <c r="W139" i="43"/>
  <c r="AQ80" i="43"/>
  <c r="W80" i="43"/>
  <c r="AQ135" i="43"/>
  <c r="W135" i="43"/>
  <c r="AQ96" i="43"/>
  <c r="W96" i="43"/>
  <c r="M124" i="43"/>
  <c r="N124" i="43" s="1"/>
  <c r="AR124" i="43" s="1"/>
  <c r="AP124" i="43"/>
  <c r="V124" i="43"/>
  <c r="AP72" i="43"/>
  <c r="V72" i="43"/>
  <c r="M118" i="43"/>
  <c r="N118" i="43" s="1"/>
  <c r="AR118" i="43" s="1"/>
  <c r="AP118" i="43"/>
  <c r="V118" i="43"/>
  <c r="AP102" i="43"/>
  <c r="V102" i="43"/>
  <c r="AP86" i="43"/>
  <c r="V86" i="43"/>
  <c r="M70" i="43"/>
  <c r="N70" i="43" s="1"/>
  <c r="AR70" i="43" s="1"/>
  <c r="AP70" i="43"/>
  <c r="V70" i="43"/>
  <c r="AP100" i="43"/>
  <c r="V100" i="43"/>
  <c r="AP36" i="43"/>
  <c r="V36" i="43"/>
  <c r="AP96" i="43"/>
  <c r="V96" i="43"/>
  <c r="AP32" i="43"/>
  <c r="V32" i="43"/>
  <c r="AP92" i="43"/>
  <c r="V92" i="43"/>
  <c r="AP28" i="43"/>
  <c r="V28" i="43"/>
  <c r="AP56" i="43"/>
  <c r="V56" i="43"/>
  <c r="AP135" i="43"/>
  <c r="V135" i="43"/>
  <c r="AQ109" i="43"/>
  <c r="W109" i="43"/>
  <c r="AP98" i="43"/>
  <c r="V98" i="43"/>
  <c r="AP66" i="43"/>
  <c r="V66" i="43"/>
  <c r="AP18" i="43"/>
  <c r="V18" i="43"/>
  <c r="AP52" i="43"/>
  <c r="V52" i="43"/>
  <c r="AP112" i="43"/>
  <c r="V112" i="43"/>
  <c r="AP48" i="43"/>
  <c r="V48" i="43"/>
  <c r="AO38" i="43"/>
  <c r="U38" i="43"/>
  <c r="AO42" i="43"/>
  <c r="U42" i="43"/>
  <c r="AO50" i="43"/>
  <c r="U50" i="43"/>
  <c r="L54" i="43"/>
  <c r="M54" i="43" s="1"/>
  <c r="N54" i="43" s="1"/>
  <c r="AR54" i="43" s="1"/>
  <c r="AO54" i="43"/>
  <c r="U54" i="43"/>
  <c r="AO78" i="43"/>
  <c r="U78" i="43"/>
  <c r="AO110" i="43"/>
  <c r="U110" i="43"/>
  <c r="AO118" i="43"/>
  <c r="U118" i="43"/>
  <c r="AO28" i="43"/>
  <c r="U28" i="43"/>
  <c r="AO60" i="43"/>
  <c r="U60" i="43"/>
  <c r="L76" i="43"/>
  <c r="AO76" i="43"/>
  <c r="U76" i="43"/>
  <c r="AO108" i="43"/>
  <c r="U108" i="43"/>
  <c r="AO130" i="43"/>
  <c r="U130" i="43"/>
  <c r="AO138" i="43"/>
  <c r="U138" i="43"/>
  <c r="AO16" i="43"/>
  <c r="U16" i="43"/>
  <c r="AO32" i="43"/>
  <c r="U32" i="43"/>
  <c r="AO64" i="43"/>
  <c r="U64" i="43"/>
  <c r="AO112" i="43"/>
  <c r="U112" i="43"/>
  <c r="AO131" i="43"/>
  <c r="U131" i="43"/>
  <c r="U139" i="43"/>
  <c r="AO139" i="43"/>
  <c r="AO36" i="43"/>
  <c r="U36" i="43"/>
  <c r="AO68" i="43"/>
  <c r="U68" i="43"/>
  <c r="AO116" i="43"/>
  <c r="U116" i="43"/>
  <c r="AO40" i="43"/>
  <c r="U40" i="43"/>
  <c r="AO72" i="43"/>
  <c r="U72" i="43"/>
  <c r="AO124" i="43"/>
  <c r="U124" i="43"/>
  <c r="AN138" i="43"/>
  <c r="T138" i="43"/>
  <c r="AN136" i="43"/>
  <c r="T136" i="43"/>
  <c r="AN134" i="43"/>
  <c r="T134" i="43"/>
  <c r="AO132" i="43"/>
  <c r="U132" i="43"/>
  <c r="AN131" i="43"/>
  <c r="T131" i="43"/>
  <c r="K129" i="43"/>
  <c r="AN129" i="43"/>
  <c r="T129" i="43"/>
  <c r="K127" i="43"/>
  <c r="AN127" i="43"/>
  <c r="T127" i="43"/>
  <c r="K125" i="43"/>
  <c r="AN125" i="43"/>
  <c r="T125" i="43"/>
  <c r="AN123" i="43"/>
  <c r="T123" i="43"/>
  <c r="K121" i="43"/>
  <c r="AN121" i="43"/>
  <c r="T121" i="43"/>
  <c r="AN119" i="43"/>
  <c r="T119" i="43"/>
  <c r="K117" i="43"/>
  <c r="AN117" i="43"/>
  <c r="T117" i="43"/>
  <c r="AN115" i="43"/>
  <c r="T115" i="43"/>
  <c r="K113" i="43"/>
  <c r="AN113" i="43"/>
  <c r="T113" i="43"/>
  <c r="AN111" i="43"/>
  <c r="T111" i="43"/>
  <c r="AO109" i="43"/>
  <c r="U109" i="43"/>
  <c r="AN108" i="43"/>
  <c r="T108" i="43"/>
  <c r="AN106" i="43"/>
  <c r="T106" i="43"/>
  <c r="AN104" i="43"/>
  <c r="T104" i="43"/>
  <c r="AN102" i="43"/>
  <c r="T102" i="43"/>
  <c r="AN100" i="43"/>
  <c r="T100" i="43"/>
  <c r="AN98" i="43"/>
  <c r="T98" i="43"/>
  <c r="AN96" i="43"/>
  <c r="T96" i="43"/>
  <c r="AN94" i="43"/>
  <c r="T94" i="43"/>
  <c r="AN92" i="43"/>
  <c r="T92" i="43"/>
  <c r="AN90" i="43"/>
  <c r="T90" i="43"/>
  <c r="AN88" i="43"/>
  <c r="T88" i="43"/>
  <c r="AN86" i="43"/>
  <c r="T86" i="43"/>
  <c r="AN84" i="43"/>
  <c r="T84" i="43"/>
  <c r="AN82" i="43"/>
  <c r="T82" i="43"/>
  <c r="AN80" i="43"/>
  <c r="T80" i="43"/>
  <c r="AN78" i="43"/>
  <c r="T78" i="43"/>
  <c r="AN76" i="43"/>
  <c r="T76" i="43"/>
  <c r="AN74" i="43"/>
  <c r="T74" i="43"/>
  <c r="AN72" i="43"/>
  <c r="T72" i="43"/>
  <c r="AN70" i="43"/>
  <c r="T70" i="43"/>
  <c r="AN69" i="43"/>
  <c r="T69" i="43"/>
  <c r="K67" i="43"/>
  <c r="AN67" i="43"/>
  <c r="T67" i="43"/>
  <c r="K65" i="43"/>
  <c r="L65" i="43" s="1"/>
  <c r="AN65" i="43"/>
  <c r="T65" i="43"/>
  <c r="K63" i="43"/>
  <c r="AN63" i="43"/>
  <c r="T63" i="43"/>
  <c r="K61" i="43"/>
  <c r="AN61" i="43"/>
  <c r="T61" i="43"/>
  <c r="K59" i="43"/>
  <c r="AN59" i="43"/>
  <c r="T59" i="43"/>
  <c r="K57" i="43"/>
  <c r="L57" i="43" s="1"/>
  <c r="AN57" i="43"/>
  <c r="T57" i="43"/>
  <c r="AN55" i="43"/>
  <c r="T55" i="43"/>
  <c r="AN53" i="43"/>
  <c r="T53" i="43"/>
  <c r="K51" i="43"/>
  <c r="AN51" i="43"/>
  <c r="T51" i="43"/>
  <c r="K49" i="43"/>
  <c r="L49" i="43" s="1"/>
  <c r="AN49" i="43"/>
  <c r="T49" i="43"/>
  <c r="AN47" i="43"/>
  <c r="T47" i="43"/>
  <c r="AN45" i="43"/>
  <c r="T45" i="43"/>
  <c r="AN43" i="43"/>
  <c r="T43" i="43"/>
  <c r="AN41" i="43"/>
  <c r="T41" i="43"/>
  <c r="AN39" i="43"/>
  <c r="T39" i="43"/>
  <c r="AN37" i="43"/>
  <c r="T37" i="43"/>
  <c r="AN35" i="43"/>
  <c r="T35" i="43"/>
  <c r="AN33" i="43"/>
  <c r="T33" i="43"/>
  <c r="AN31" i="43"/>
  <c r="T31" i="43"/>
  <c r="AN29" i="43"/>
  <c r="T29" i="43"/>
  <c r="AN27" i="43"/>
  <c r="T27" i="43"/>
  <c r="AN25" i="43"/>
  <c r="T25" i="43"/>
  <c r="AN23" i="43"/>
  <c r="T23" i="43"/>
  <c r="AN21" i="43"/>
  <c r="T21" i="43"/>
  <c r="AN19" i="43"/>
  <c r="T19" i="43"/>
  <c r="AN18" i="43"/>
  <c r="T18" i="43"/>
  <c r="AN16" i="43"/>
  <c r="T16" i="43"/>
  <c r="AQ58" i="43"/>
  <c r="W58" i="43"/>
  <c r="AP26" i="43"/>
  <c r="V26" i="43"/>
  <c r="AP58" i="43"/>
  <c r="V58" i="43"/>
  <c r="AP90" i="43"/>
  <c r="V90" i="43"/>
  <c r="AQ98" i="43"/>
  <c r="W98" i="43"/>
  <c r="AQ60" i="43"/>
  <c r="W60" i="43"/>
  <c r="AQ32" i="43"/>
  <c r="W32" i="43"/>
  <c r="AQ116" i="43"/>
  <c r="W116" i="43"/>
  <c r="AQ134" i="43"/>
  <c r="W134" i="43"/>
  <c r="AQ138" i="43"/>
  <c r="W138" i="43"/>
  <c r="AP44" i="43"/>
  <c r="V44" i="43"/>
  <c r="V138" i="43"/>
  <c r="AP138" i="43"/>
  <c r="AQ56" i="43"/>
  <c r="W56" i="43"/>
  <c r="AQ38" i="43"/>
  <c r="W38" i="43"/>
  <c r="AQ16" i="43"/>
  <c r="W16" i="43"/>
  <c r="AQ114" i="43"/>
  <c r="W114" i="43"/>
  <c r="AQ100" i="43"/>
  <c r="W100" i="43"/>
  <c r="AQ131" i="43"/>
  <c r="W131" i="43"/>
  <c r="AQ64" i="43"/>
  <c r="W64" i="43"/>
  <c r="M72" i="43"/>
  <c r="N72" i="43" s="1"/>
  <c r="AR72" i="43" s="1"/>
  <c r="AP104" i="43"/>
  <c r="V104" i="43"/>
  <c r="AP40" i="43"/>
  <c r="V40" i="43"/>
  <c r="M110" i="43"/>
  <c r="N110" i="43" s="1"/>
  <c r="AR110" i="43" s="1"/>
  <c r="AP110" i="43"/>
  <c r="V110" i="43"/>
  <c r="AP94" i="43"/>
  <c r="V94" i="43"/>
  <c r="AP78" i="43"/>
  <c r="V78" i="43"/>
  <c r="AP38" i="43"/>
  <c r="V38" i="43"/>
  <c r="AP68" i="43"/>
  <c r="V68" i="43"/>
  <c r="AP139" i="43"/>
  <c r="V139" i="43"/>
  <c r="AP64" i="43"/>
  <c r="V64" i="43"/>
  <c r="AP130" i="43"/>
  <c r="V130" i="43"/>
  <c r="AP60" i="43"/>
  <c r="V60" i="43"/>
  <c r="V134" i="43"/>
  <c r="AP134" i="43"/>
  <c r="AP114" i="43"/>
  <c r="V114" i="43"/>
  <c r="AP82" i="43"/>
  <c r="V82" i="43"/>
  <c r="AP34" i="43"/>
  <c r="V34" i="43"/>
  <c r="AP116" i="43"/>
  <c r="V116" i="43"/>
  <c r="AP131" i="43"/>
  <c r="V131" i="43"/>
  <c r="AP80" i="43"/>
  <c r="V80" i="43"/>
  <c r="AP16" i="43"/>
  <c r="V16" i="43"/>
  <c r="AO18" i="43"/>
  <c r="U18" i="43"/>
  <c r="AO22" i="43"/>
  <c r="U22" i="43"/>
  <c r="AO26" i="43"/>
  <c r="U26" i="43"/>
  <c r="AO30" i="43"/>
  <c r="U30" i="43"/>
  <c r="AO34" i="43"/>
  <c r="U34" i="43"/>
  <c r="AO46" i="43"/>
  <c r="U46" i="43"/>
  <c r="AO58" i="43"/>
  <c r="U58" i="43"/>
  <c r="L62" i="43"/>
  <c r="AO62" i="43"/>
  <c r="U62" i="43"/>
  <c r="AO66" i="43"/>
  <c r="U66" i="43"/>
  <c r="AO70" i="43"/>
  <c r="U70" i="43"/>
  <c r="AO74" i="43"/>
  <c r="U74" i="43"/>
  <c r="AO82" i="43"/>
  <c r="U82" i="43"/>
  <c r="AO86" i="43"/>
  <c r="U86" i="43"/>
  <c r="AO90" i="43"/>
  <c r="U90" i="43"/>
  <c r="AO94" i="43"/>
  <c r="U94" i="43"/>
  <c r="AO98" i="43"/>
  <c r="U98" i="43"/>
  <c r="AO102" i="43"/>
  <c r="U102" i="43"/>
  <c r="AO106" i="43"/>
  <c r="U106" i="43"/>
  <c r="AO114" i="43"/>
  <c r="U114" i="43"/>
  <c r="AO44" i="43"/>
  <c r="U44" i="43"/>
  <c r="AO92" i="43"/>
  <c r="U92" i="43"/>
  <c r="AP109" i="43"/>
  <c r="V109" i="43"/>
  <c r="AO134" i="43"/>
  <c r="U134" i="43"/>
  <c r="AO48" i="43"/>
  <c r="U48" i="43"/>
  <c r="AO80" i="43"/>
  <c r="U80" i="43"/>
  <c r="AO96" i="43"/>
  <c r="U96" i="43"/>
  <c r="U135" i="43"/>
  <c r="AO135" i="43"/>
  <c r="AO52" i="43"/>
  <c r="U52" i="43"/>
  <c r="AO100" i="43"/>
  <c r="U100" i="43"/>
  <c r="AO56" i="43"/>
  <c r="U56" i="43"/>
  <c r="AO104" i="43"/>
  <c r="U104" i="43"/>
  <c r="AN139" i="43"/>
  <c r="T139" i="43"/>
  <c r="K137" i="43"/>
  <c r="L137" i="43" s="1"/>
  <c r="AN137" i="43"/>
  <c r="T137" i="43"/>
  <c r="AN135" i="43"/>
  <c r="T135" i="43"/>
  <c r="K133" i="43"/>
  <c r="L133" i="43" s="1"/>
  <c r="AN133" i="43"/>
  <c r="T133" i="43"/>
  <c r="AN132" i="43"/>
  <c r="T132" i="43"/>
  <c r="AN130" i="43"/>
  <c r="T130" i="43"/>
  <c r="K128" i="43"/>
  <c r="L128" i="43" s="1"/>
  <c r="AN128" i="43"/>
  <c r="T128" i="43"/>
  <c r="AN126" i="43"/>
  <c r="T126" i="43"/>
  <c r="AN124" i="43"/>
  <c r="T124" i="43"/>
  <c r="K122" i="43"/>
  <c r="AN122" i="43"/>
  <c r="T122" i="43"/>
  <c r="AN120" i="43"/>
  <c r="T120" i="43"/>
  <c r="AN118" i="43"/>
  <c r="T118" i="43"/>
  <c r="AN116" i="43"/>
  <c r="T116" i="43"/>
  <c r="AN114" i="43"/>
  <c r="T114" i="43"/>
  <c r="AN112" i="43"/>
  <c r="T112" i="43"/>
  <c r="AN110" i="43"/>
  <c r="T110" i="43"/>
  <c r="AN109" i="43"/>
  <c r="T109" i="43"/>
  <c r="AN107" i="43"/>
  <c r="T107" i="43"/>
  <c r="K105" i="43"/>
  <c r="L105" i="43" s="1"/>
  <c r="AN105" i="43"/>
  <c r="T105" i="43"/>
  <c r="K103" i="43"/>
  <c r="AN103" i="43"/>
  <c r="T103" i="43"/>
  <c r="K101" i="43"/>
  <c r="L101" i="43" s="1"/>
  <c r="AN101" i="43"/>
  <c r="T101" i="43"/>
  <c r="K99" i="43"/>
  <c r="AN99" i="43"/>
  <c r="T99" i="43"/>
  <c r="K97" i="43"/>
  <c r="L97" i="43" s="1"/>
  <c r="AN97" i="43"/>
  <c r="T97" i="43"/>
  <c r="K95" i="43"/>
  <c r="AN95" i="43"/>
  <c r="T95" i="43"/>
  <c r="K93" i="43"/>
  <c r="AN93" i="43"/>
  <c r="T93" i="43"/>
  <c r="K91" i="43"/>
  <c r="AN91" i="43"/>
  <c r="T91" i="43"/>
  <c r="K89" i="43"/>
  <c r="L89" i="43" s="1"/>
  <c r="AN89" i="43"/>
  <c r="T89" i="43"/>
  <c r="K87" i="43"/>
  <c r="AN87" i="43"/>
  <c r="T87" i="43"/>
  <c r="K85" i="43"/>
  <c r="L85" i="43" s="1"/>
  <c r="AN85" i="43"/>
  <c r="T85" i="43"/>
  <c r="K83" i="43"/>
  <c r="AN83" i="43"/>
  <c r="T83" i="43"/>
  <c r="K81" i="43"/>
  <c r="AN81" i="43"/>
  <c r="T81" i="43"/>
  <c r="AN79" i="43"/>
  <c r="T79" i="43"/>
  <c r="AN77" i="43"/>
  <c r="T77" i="43"/>
  <c r="AN75" i="43"/>
  <c r="T75" i="43"/>
  <c r="AN73" i="43"/>
  <c r="T73" i="43"/>
  <c r="K71" i="43"/>
  <c r="AN71" i="43"/>
  <c r="T71" i="43"/>
  <c r="K69" i="43"/>
  <c r="AN68" i="43"/>
  <c r="T68" i="43"/>
  <c r="AN66" i="43"/>
  <c r="T66" i="43"/>
  <c r="AN64" i="43"/>
  <c r="T64" i="43"/>
  <c r="AN62" i="43"/>
  <c r="T62" i="43"/>
  <c r="AN60" i="43"/>
  <c r="T60" i="43"/>
  <c r="AN58" i="43"/>
  <c r="T58" i="43"/>
  <c r="AN56" i="43"/>
  <c r="T56" i="43"/>
  <c r="AN54" i="43"/>
  <c r="T54" i="43"/>
  <c r="AN52" i="43"/>
  <c r="T52" i="43"/>
  <c r="AN50" i="43"/>
  <c r="T50" i="43"/>
  <c r="AN48" i="43"/>
  <c r="T48" i="43"/>
  <c r="AN46" i="43"/>
  <c r="T46" i="43"/>
  <c r="AN44" i="43"/>
  <c r="T44" i="43"/>
  <c r="AN42" i="43"/>
  <c r="T42" i="43"/>
  <c r="AN40" i="43"/>
  <c r="T40" i="43"/>
  <c r="AN38" i="43"/>
  <c r="T38" i="43"/>
  <c r="AN36" i="43"/>
  <c r="T36" i="43"/>
  <c r="AN34" i="43"/>
  <c r="T34" i="43"/>
  <c r="AN32" i="43"/>
  <c r="T32" i="43"/>
  <c r="AN30" i="43"/>
  <c r="T30" i="43"/>
  <c r="AN28" i="43"/>
  <c r="T28" i="43"/>
  <c r="AN26" i="43"/>
  <c r="T26" i="43"/>
  <c r="AN24" i="43"/>
  <c r="T24" i="43"/>
  <c r="AN22" i="43"/>
  <c r="T22" i="43"/>
  <c r="AN20" i="43"/>
  <c r="T20" i="43"/>
  <c r="AN17" i="43"/>
  <c r="T17" i="43"/>
  <c r="AN15" i="43"/>
  <c r="T15" i="43"/>
  <c r="K15" i="35"/>
  <c r="R66" i="36"/>
  <c r="Q147" i="13"/>
  <c r="Q160" i="13"/>
  <c r="Q144" i="13"/>
  <c r="Q119" i="13"/>
  <c r="Q121" i="13"/>
  <c r="AA59" i="36"/>
  <c r="F49" i="22"/>
  <c r="F74" i="22"/>
  <c r="I33" i="28"/>
  <c r="G33" i="28"/>
  <c r="F43" i="28"/>
  <c r="I8" i="38"/>
  <c r="F39" i="37"/>
  <c r="G12" i="37" s="1"/>
  <c r="G39" i="37" s="1"/>
  <c r="H12" i="37" s="1"/>
  <c r="H39" i="37" s="1"/>
  <c r="I12" i="37" s="1"/>
  <c r="I39" i="37" s="1"/>
  <c r="J12" i="37" s="1"/>
  <c r="J39" i="37" s="1"/>
  <c r="K12" i="37" s="1"/>
  <c r="K39" i="37" s="1"/>
  <c r="L155" i="24"/>
  <c r="L31" i="24" s="1"/>
  <c r="F113" i="22"/>
  <c r="F115" i="22"/>
  <c r="M129" i="35"/>
  <c r="K30" i="49" s="1"/>
  <c r="L129" i="35"/>
  <c r="J30" i="49" s="1"/>
  <c r="K188" i="35"/>
  <c r="K129" i="35"/>
  <c r="I30" i="49" s="1"/>
  <c r="L136" i="35"/>
  <c r="K100" i="18"/>
  <c r="J209" i="18"/>
  <c r="R234" i="31"/>
  <c r="R229" i="31"/>
  <c r="K63" i="35"/>
  <c r="J73" i="35"/>
  <c r="J22" i="44"/>
  <c r="F91" i="22"/>
  <c r="K91" i="18"/>
  <c r="K116" i="18"/>
  <c r="K238" i="18" s="1"/>
  <c r="Q113" i="13"/>
  <c r="M31" i="18"/>
  <c r="L91" i="18"/>
  <c r="K209" i="18"/>
  <c r="K230" i="18"/>
  <c r="I17" i="38" s="1"/>
  <c r="I107" i="49" s="1"/>
  <c r="L95" i="18"/>
  <c r="M95" i="18" s="1"/>
  <c r="N95" i="18" s="1"/>
  <c r="O95" i="18" s="1"/>
  <c r="P95" i="18" s="1"/>
  <c r="M86" i="18"/>
  <c r="N133" i="35"/>
  <c r="M136" i="35"/>
  <c r="K31" i="49" s="1"/>
  <c r="P166" i="35"/>
  <c r="K136" i="35"/>
  <c r="M86" i="35"/>
  <c r="M96" i="18"/>
  <c r="O89" i="18"/>
  <c r="P89" i="18" s="1"/>
  <c r="P182" i="18"/>
  <c r="P47" i="18"/>
  <c r="M15" i="36"/>
  <c r="O15" i="36" s="1"/>
  <c r="W8" i="36"/>
  <c r="K249" i="13"/>
  <c r="K281" i="13" s="1"/>
  <c r="V112" i="13"/>
  <c r="L272" i="13"/>
  <c r="L179" i="13"/>
  <c r="M147" i="13"/>
  <c r="L249" i="13"/>
  <c r="E256" i="13"/>
  <c r="J256" i="13" s="1"/>
  <c r="E253" i="13"/>
  <c r="J253" i="13" s="1"/>
  <c r="P193" i="13"/>
  <c r="L226" i="13"/>
  <c r="R178" i="13"/>
  <c r="V210" i="13"/>
  <c r="K248" i="13"/>
  <c r="K280" i="13" s="1"/>
  <c r="K274" i="13"/>
  <c r="E245" i="13"/>
  <c r="J245" i="13" s="1"/>
  <c r="L259" i="13"/>
  <c r="E251" i="13"/>
  <c r="J251" i="13" s="1"/>
  <c r="E250" i="13"/>
  <c r="J250" i="13" s="1"/>
  <c r="E247" i="13"/>
  <c r="J247" i="13" s="1"/>
  <c r="E242" i="13"/>
  <c r="J242" i="13" s="1"/>
  <c r="K275" i="13"/>
  <c r="M127" i="13"/>
  <c r="P125" i="13"/>
  <c r="P124" i="13"/>
  <c r="R124" i="13" s="1"/>
  <c r="T119" i="13"/>
  <c r="T116" i="13"/>
  <c r="T114" i="13"/>
  <c r="M76" i="43"/>
  <c r="N76" i="43" s="1"/>
  <c r="AR76" i="43" s="1"/>
  <c r="M106" i="43"/>
  <c r="N106" i="43" s="1"/>
  <c r="AR106" i="43" s="1"/>
  <c r="M78" i="43"/>
  <c r="N78" i="43" s="1"/>
  <c r="AR78" i="43" s="1"/>
  <c r="M68" i="43"/>
  <c r="N68" i="43" s="1"/>
  <c r="AR68" i="43" s="1"/>
  <c r="M130" i="43"/>
  <c r="N130" i="43" s="1"/>
  <c r="AR130" i="43" s="1"/>
  <c r="M112" i="43"/>
  <c r="N112" i="43" s="1"/>
  <c r="AR112" i="43" s="1"/>
  <c r="M52" i="43"/>
  <c r="N52" i="43" s="1"/>
  <c r="AR52" i="43" s="1"/>
  <c r="L46" i="43"/>
  <c r="L50" i="43"/>
  <c r="L132" i="43"/>
  <c r="K88" i="43"/>
  <c r="K84" i="43"/>
  <c r="K55" i="43"/>
  <c r="K53" i="43"/>
  <c r="L53" i="43" s="1"/>
  <c r="K47" i="43"/>
  <c r="K45" i="43"/>
  <c r="L45" i="43" s="1"/>
  <c r="K43" i="43"/>
  <c r="K41" i="43"/>
  <c r="AY141" i="43"/>
  <c r="AY12" i="43" s="1"/>
  <c r="J141" i="43"/>
  <c r="J12" i="43" s="1"/>
  <c r="AM141" i="43"/>
  <c r="AM12" i="43" s="1"/>
  <c r="K136" i="43"/>
  <c r="K126" i="43"/>
  <c r="K120" i="43"/>
  <c r="K79" i="43"/>
  <c r="K77" i="43"/>
  <c r="K75" i="43"/>
  <c r="K73" i="43"/>
  <c r="L73" i="43" s="1"/>
  <c r="S141" i="43"/>
  <c r="S12" i="43" s="1"/>
  <c r="AE15" i="43"/>
  <c r="AE141" i="43" s="1"/>
  <c r="AE12" i="43" s="1"/>
  <c r="AD141" i="43"/>
  <c r="AD12" i="43" s="1"/>
  <c r="L113" i="43"/>
  <c r="M104" i="43"/>
  <c r="N104" i="43" s="1"/>
  <c r="AR104" i="43" s="1"/>
  <c r="L121" i="43"/>
  <c r="AF15" i="43"/>
  <c r="AF141" i="43" s="1"/>
  <c r="AF12" i="43" s="1"/>
  <c r="K107" i="43"/>
  <c r="L93" i="43"/>
  <c r="K123" i="43"/>
  <c r="K119" i="43"/>
  <c r="K115" i="43"/>
  <c r="K111" i="43"/>
  <c r="L41" i="43"/>
  <c r="H50" i="29"/>
  <c r="T37" i="36"/>
  <c r="R19" i="36"/>
  <c r="T63" i="36"/>
  <c r="T64" i="36"/>
  <c r="T16" i="36"/>
  <c r="I32" i="37" s="1"/>
  <c r="K116" i="35" s="1"/>
  <c r="N86" i="35"/>
  <c r="T39" i="36"/>
  <c r="T33" i="36"/>
  <c r="T43" i="36"/>
  <c r="K86" i="35"/>
  <c r="L86" i="35"/>
  <c r="R58" i="36"/>
  <c r="Q157" i="13"/>
  <c r="Q162" i="13"/>
  <c r="Q145" i="13"/>
  <c r="Q152" i="13"/>
  <c r="Q128" i="13"/>
  <c r="Q123" i="13"/>
  <c r="Q116" i="13"/>
  <c r="Q125" i="13"/>
  <c r="Q114" i="13"/>
  <c r="T29" i="36"/>
  <c r="T34" i="36"/>
  <c r="T61" i="36"/>
  <c r="T48" i="36"/>
  <c r="I8" i="37"/>
  <c r="T31" i="36"/>
  <c r="N84" i="31"/>
  <c r="M47" i="24" s="1"/>
  <c r="N165" i="31"/>
  <c r="M96" i="24" s="1"/>
  <c r="N171" i="31"/>
  <c r="M100" i="24" s="1"/>
  <c r="N169" i="31"/>
  <c r="M98" i="24" s="1"/>
  <c r="N175" i="31"/>
  <c r="M102" i="24" s="1"/>
  <c r="N181" i="31"/>
  <c r="N179" i="31"/>
  <c r="M104" i="24" s="1"/>
  <c r="N185" i="31"/>
  <c r="N191" i="31"/>
  <c r="M112" i="24" s="1"/>
  <c r="N189" i="31"/>
  <c r="M110" i="24" s="1"/>
  <c r="N195" i="31"/>
  <c r="M114" i="24" s="1"/>
  <c r="N201" i="31"/>
  <c r="M118" i="24" s="1"/>
  <c r="N199" i="31"/>
  <c r="M116" i="24" s="1"/>
  <c r="N205" i="31"/>
  <c r="M120" i="24" s="1"/>
  <c r="N211" i="31"/>
  <c r="M124" i="24" s="1"/>
  <c r="N209" i="31"/>
  <c r="M122" i="24" s="1"/>
  <c r="N215" i="31"/>
  <c r="M126" i="24" s="1"/>
  <c r="N221" i="31"/>
  <c r="M130" i="24" s="1"/>
  <c r="N219" i="31"/>
  <c r="M128" i="24" s="1"/>
  <c r="N225" i="31"/>
  <c r="M132" i="24" s="1"/>
  <c r="N156" i="31"/>
  <c r="M91" i="24" s="1"/>
  <c r="N136" i="31"/>
  <c r="M79" i="24" s="1"/>
  <c r="N126" i="31"/>
  <c r="M73" i="24" s="1"/>
  <c r="N101" i="31"/>
  <c r="O101" i="31" s="1"/>
  <c r="N58" i="24" s="1"/>
  <c r="N155" i="31"/>
  <c r="M90" i="24" s="1"/>
  <c r="N145" i="31"/>
  <c r="M84" i="24" s="1"/>
  <c r="N135" i="31"/>
  <c r="M78" i="24" s="1"/>
  <c r="N125" i="31"/>
  <c r="M72" i="24" s="1"/>
  <c r="N115" i="31"/>
  <c r="M66" i="24" s="1"/>
  <c r="N105" i="31"/>
  <c r="M60" i="24" s="1"/>
  <c r="N95" i="31"/>
  <c r="M54" i="24" s="1"/>
  <c r="N85" i="31"/>
  <c r="M48" i="24" s="1"/>
  <c r="N159" i="31"/>
  <c r="M92" i="24" s="1"/>
  <c r="N149" i="31"/>
  <c r="M86" i="24" s="1"/>
  <c r="N139" i="31"/>
  <c r="M80" i="24" s="1"/>
  <c r="N129" i="31"/>
  <c r="M74" i="24" s="1"/>
  <c r="N119" i="31"/>
  <c r="M68" i="24" s="1"/>
  <c r="N99" i="31"/>
  <c r="M56" i="24" s="1"/>
  <c r="N89" i="31"/>
  <c r="O89" i="31" s="1"/>
  <c r="N50" i="24" s="1"/>
  <c r="F249" i="24"/>
  <c r="F247" i="24"/>
  <c r="F245" i="24"/>
  <c r="F243" i="24"/>
  <c r="F241" i="24"/>
  <c r="F239" i="24"/>
  <c r="F237" i="24"/>
  <c r="F235" i="24"/>
  <c r="F233" i="24"/>
  <c r="F231" i="24"/>
  <c r="F229" i="24"/>
  <c r="F227" i="24"/>
  <c r="F225" i="24"/>
  <c r="F223" i="24"/>
  <c r="F221" i="24"/>
  <c r="F219" i="24"/>
  <c r="F217" i="24"/>
  <c r="F215" i="24"/>
  <c r="F213" i="24"/>
  <c r="F211" i="24"/>
  <c r="F209" i="24"/>
  <c r="F207" i="24"/>
  <c r="F205" i="24"/>
  <c r="F203" i="24"/>
  <c r="F201" i="24"/>
  <c r="F199" i="24"/>
  <c r="F197" i="24"/>
  <c r="F195" i="24"/>
  <c r="F193" i="24"/>
  <c r="F191" i="24"/>
  <c r="F189" i="24"/>
  <c r="F187" i="24"/>
  <c r="F185" i="24"/>
  <c r="F183" i="24"/>
  <c r="F181" i="24"/>
  <c r="F179" i="24"/>
  <c r="F177" i="24"/>
  <c r="F175" i="24"/>
  <c r="F173" i="24"/>
  <c r="F171" i="24"/>
  <c r="F169" i="24"/>
  <c r="F167" i="24"/>
  <c r="F165" i="24"/>
  <c r="F163" i="24"/>
  <c r="N104" i="31"/>
  <c r="M59" i="24" s="1"/>
  <c r="N109" i="31"/>
  <c r="M62" i="24" s="1"/>
  <c r="N116" i="31"/>
  <c r="M67" i="24" s="1"/>
  <c r="N166" i="31"/>
  <c r="M97" i="24" s="1"/>
  <c r="N164" i="31"/>
  <c r="M95" i="24" s="1"/>
  <c r="N170" i="31"/>
  <c r="M99" i="24" s="1"/>
  <c r="N176" i="31"/>
  <c r="M103" i="24" s="1"/>
  <c r="N174" i="31"/>
  <c r="M101" i="24" s="1"/>
  <c r="N180" i="31"/>
  <c r="M105" i="24" s="1"/>
  <c r="N186" i="31"/>
  <c r="M109" i="24" s="1"/>
  <c r="N184" i="31"/>
  <c r="M107" i="24" s="1"/>
  <c r="N190" i="31"/>
  <c r="M111" i="24" s="1"/>
  <c r="N196" i="31"/>
  <c r="M115" i="24" s="1"/>
  <c r="N194" i="31"/>
  <c r="M113" i="24" s="1"/>
  <c r="N200" i="31"/>
  <c r="M117" i="24" s="1"/>
  <c r="N206" i="31"/>
  <c r="M121" i="24" s="1"/>
  <c r="N204" i="31"/>
  <c r="M119" i="24" s="1"/>
  <c r="N210" i="31"/>
  <c r="M123" i="24" s="1"/>
  <c r="N216" i="31"/>
  <c r="M127" i="24" s="1"/>
  <c r="N214" i="31"/>
  <c r="M125" i="24" s="1"/>
  <c r="N220" i="31"/>
  <c r="M129" i="24" s="1"/>
  <c r="N226" i="31"/>
  <c r="M133" i="24" s="1"/>
  <c r="N224" i="31"/>
  <c r="N161" i="31"/>
  <c r="M94" i="24" s="1"/>
  <c r="N151" i="31"/>
  <c r="M88" i="24" s="1"/>
  <c r="N141" i="31"/>
  <c r="M82" i="24" s="1"/>
  <c r="N131" i="31"/>
  <c r="M76" i="24" s="1"/>
  <c r="N121" i="31"/>
  <c r="M70" i="24" s="1"/>
  <c r="N106" i="31"/>
  <c r="N86" i="31"/>
  <c r="N160" i="31"/>
  <c r="M93" i="24" s="1"/>
  <c r="N150" i="31"/>
  <c r="M87" i="24" s="1"/>
  <c r="N140" i="31"/>
  <c r="M81" i="24" s="1"/>
  <c r="N130" i="31"/>
  <c r="M75" i="24" s="1"/>
  <c r="N120" i="31"/>
  <c r="M69" i="24" s="1"/>
  <c r="N110" i="31"/>
  <c r="M63" i="24" s="1"/>
  <c r="N100" i="31"/>
  <c r="M57" i="24" s="1"/>
  <c r="N80" i="31"/>
  <c r="N154" i="31"/>
  <c r="M89" i="24" s="1"/>
  <c r="N144" i="31"/>
  <c r="M83" i="24" s="1"/>
  <c r="N134" i="31"/>
  <c r="M77" i="24" s="1"/>
  <c r="N124" i="31"/>
  <c r="M71" i="24" s="1"/>
  <c r="N114" i="31"/>
  <c r="M65" i="24" s="1"/>
  <c r="N94" i="31"/>
  <c r="M53" i="24" s="1"/>
  <c r="F248" i="24"/>
  <c r="F246" i="24"/>
  <c r="F244" i="24"/>
  <c r="F242" i="24"/>
  <c r="F240" i="24"/>
  <c r="F238" i="24"/>
  <c r="F236" i="24"/>
  <c r="F234" i="24"/>
  <c r="F232" i="24"/>
  <c r="F230" i="24"/>
  <c r="F228" i="24"/>
  <c r="F226" i="24"/>
  <c r="F224" i="24"/>
  <c r="F222" i="24"/>
  <c r="F220" i="24"/>
  <c r="F218" i="24"/>
  <c r="F216" i="24"/>
  <c r="F214" i="24"/>
  <c r="F212" i="24"/>
  <c r="F210" i="24"/>
  <c r="F208" i="24"/>
  <c r="F206" i="24"/>
  <c r="F204" i="24"/>
  <c r="F202" i="24"/>
  <c r="F200" i="24"/>
  <c r="F198" i="24"/>
  <c r="F196" i="24"/>
  <c r="F194" i="24"/>
  <c r="F192" i="24"/>
  <c r="F190" i="24"/>
  <c r="F188" i="24"/>
  <c r="F186" i="24"/>
  <c r="F184" i="24"/>
  <c r="F182" i="24"/>
  <c r="F180" i="24"/>
  <c r="F178" i="24"/>
  <c r="F176" i="24"/>
  <c r="F174" i="24"/>
  <c r="F172" i="24"/>
  <c r="F170" i="24"/>
  <c r="F168" i="24"/>
  <c r="F166" i="24"/>
  <c r="F164" i="24"/>
  <c r="V183" i="13"/>
  <c r="R153" i="13"/>
  <c r="T153" i="13" s="1"/>
  <c r="T148" i="13"/>
  <c r="M131" i="13"/>
  <c r="V127" i="13"/>
  <c r="P123" i="13"/>
  <c r="R123" i="13" s="1"/>
  <c r="T123" i="13" s="1"/>
  <c r="T121" i="13"/>
  <c r="P120" i="13"/>
  <c r="R120" i="13" s="1"/>
  <c r="T118" i="13"/>
  <c r="P117" i="13"/>
  <c r="M116" i="13"/>
  <c r="T115" i="13"/>
  <c r="K177" i="13"/>
  <c r="M145" i="13"/>
  <c r="K176" i="13"/>
  <c r="R56" i="36"/>
  <c r="R44" i="36"/>
  <c r="T50" i="36"/>
  <c r="T51" i="36"/>
  <c r="T47" i="36"/>
  <c r="T54" i="36"/>
  <c r="T14" i="36"/>
  <c r="T53" i="36"/>
  <c r="T70" i="36"/>
  <c r="T40" i="36"/>
  <c r="T49" i="36"/>
  <c r="T68" i="36"/>
  <c r="T32" i="36"/>
  <c r="T35" i="36"/>
  <c r="R70" i="36"/>
  <c r="R27" i="36"/>
  <c r="R49" i="36"/>
  <c r="R33" i="36"/>
  <c r="F81" i="22"/>
  <c r="H81" i="22" s="1"/>
  <c r="M254" i="31"/>
  <c r="L35" i="31"/>
  <c r="L59" i="31" s="1"/>
  <c r="L254" i="31"/>
  <c r="L37" i="31" s="1"/>
  <c r="I101" i="49" s="1"/>
  <c r="I61" i="22"/>
  <c r="L19" i="31"/>
  <c r="L54" i="31" s="1"/>
  <c r="N19" i="31"/>
  <c r="N54" i="31" s="1"/>
  <c r="D208" i="24"/>
  <c r="N49" i="31"/>
  <c r="D217" i="24"/>
  <c r="D205" i="24"/>
  <c r="K31" i="24"/>
  <c r="D223" i="24"/>
  <c r="D211" i="24"/>
  <c r="D163" i="24"/>
  <c r="D247" i="24"/>
  <c r="D241" i="24"/>
  <c r="D235" i="24"/>
  <c r="D229" i="24"/>
  <c r="K20" i="24"/>
  <c r="L20" i="24" s="1"/>
  <c r="M20" i="24" s="1"/>
  <c r="N20" i="24" s="1"/>
  <c r="O20" i="24" s="1"/>
  <c r="P20" i="24" s="1"/>
  <c r="Q20" i="24" s="1"/>
  <c r="D169" i="24"/>
  <c r="D178" i="24"/>
  <c r="D214" i="24"/>
  <c r="D232" i="24"/>
  <c r="D238" i="24"/>
  <c r="D202" i="24"/>
  <c r="D244" i="24"/>
  <c r="D220" i="24"/>
  <c r="D226" i="24"/>
  <c r="D190" i="24"/>
  <c r="D160" i="24"/>
  <c r="F49" i="47"/>
  <c r="I53" i="47" s="1"/>
  <c r="G4" i="22"/>
  <c r="Q174" i="13"/>
  <c r="Q149" i="13"/>
  <c r="Q151" i="13"/>
  <c r="Q155" i="13"/>
  <c r="Q163" i="13"/>
  <c r="Q153" i="13"/>
  <c r="Q161" i="13"/>
  <c r="Q146" i="13"/>
  <c r="Q156" i="13"/>
  <c r="Q158" i="13"/>
  <c r="T81" i="13"/>
  <c r="Q131" i="13"/>
  <c r="Q127" i="13"/>
  <c r="Q124" i="13"/>
  <c r="Q120" i="13"/>
  <c r="Q118" i="13"/>
  <c r="Q115" i="13"/>
  <c r="Q129" i="13"/>
  <c r="Q122" i="13"/>
  <c r="Q117" i="13"/>
  <c r="Q112" i="13"/>
  <c r="O100" i="13"/>
  <c r="D196" i="24"/>
  <c r="D184" i="24"/>
  <c r="N90" i="31"/>
  <c r="M51" i="24" s="1"/>
  <c r="S17" i="36"/>
  <c r="R41" i="36"/>
  <c r="R28" i="36"/>
  <c r="R18" i="36"/>
  <c r="R47" i="36"/>
  <c r="R30" i="36"/>
  <c r="R67" i="36"/>
  <c r="R24" i="36"/>
  <c r="R45" i="36"/>
  <c r="R64" i="36"/>
  <c r="R38" i="36"/>
  <c r="R21" i="36"/>
  <c r="R23" i="36"/>
  <c r="R55" i="36"/>
  <c r="R52" i="36"/>
  <c r="T55" i="36"/>
  <c r="T58" i="36"/>
  <c r="T19" i="36"/>
  <c r="H19" i="47"/>
  <c r="J24" i="1"/>
  <c r="K16" i="1"/>
  <c r="L16" i="1" s="1"/>
  <c r="M16" i="1" s="1"/>
  <c r="N16" i="1" s="1"/>
  <c r="O16" i="1" s="1"/>
  <c r="M110" i="48"/>
  <c r="M179" i="35" s="1"/>
  <c r="N110" i="48"/>
  <c r="N179" i="35" s="1"/>
  <c r="M47" i="48"/>
  <c r="M150" i="13"/>
  <c r="L182" i="13"/>
  <c r="R150" i="13"/>
  <c r="T150" i="13" s="1"/>
  <c r="E182" i="13"/>
  <c r="J182" i="13" s="1"/>
  <c r="M124" i="13"/>
  <c r="L156" i="13"/>
  <c r="T124" i="13"/>
  <c r="E156" i="13"/>
  <c r="J156" i="13" s="1"/>
  <c r="L193" i="13"/>
  <c r="S193" i="13" s="1"/>
  <c r="L191" i="13"/>
  <c r="M129" i="13"/>
  <c r="T127" i="13"/>
  <c r="P127" i="13"/>
  <c r="R127" i="13" s="1"/>
  <c r="E159" i="13"/>
  <c r="J159" i="13" s="1"/>
  <c r="S159" i="13" s="1"/>
  <c r="L158" i="13"/>
  <c r="T126" i="13"/>
  <c r="E158" i="13"/>
  <c r="J158" i="13" s="1"/>
  <c r="L63" i="35"/>
  <c r="N146" i="31"/>
  <c r="M85" i="24" s="1"/>
  <c r="N91" i="31"/>
  <c r="M52" i="24" s="1"/>
  <c r="E147" i="13"/>
  <c r="J147" i="13" s="1"/>
  <c r="L146" i="13"/>
  <c r="S146" i="13" s="1"/>
  <c r="T146" i="13" s="1"/>
  <c r="N111" i="31"/>
  <c r="M64" i="24" s="1"/>
  <c r="N96" i="31"/>
  <c r="M55" i="24" s="1"/>
  <c r="M46" i="24"/>
  <c r="K70" i="35"/>
  <c r="H34" i="47"/>
  <c r="F82" i="22"/>
  <c r="H82" i="22" s="1"/>
  <c r="M199" i="18" l="1"/>
  <c r="K69" i="47"/>
  <c r="I265" i="18"/>
  <c r="I258" i="18" s="1"/>
  <c r="G19" i="22"/>
  <c r="G21" i="22" s="1"/>
  <c r="L18" i="18" s="1"/>
  <c r="E21" i="22"/>
  <c r="J18" i="18" s="1"/>
  <c r="K17" i="18"/>
  <c r="K29" i="18"/>
  <c r="K34" i="18" s="1"/>
  <c r="J211" i="35"/>
  <c r="M173" i="35"/>
  <c r="K68" i="47"/>
  <c r="K70" i="47"/>
  <c r="J72" i="47"/>
  <c r="J85" i="47" s="1"/>
  <c r="I72" i="47"/>
  <c r="I85" i="47" s="1"/>
  <c r="K172" i="18" s="1"/>
  <c r="K67" i="47"/>
  <c r="O174" i="31"/>
  <c r="N101" i="24" s="1"/>
  <c r="M108" i="24"/>
  <c r="O185" i="31"/>
  <c r="N108" i="24" s="1"/>
  <c r="N32" i="31"/>
  <c r="M49" i="24"/>
  <c r="N34" i="31"/>
  <c r="K99" i="49" s="1"/>
  <c r="BA10" i="53"/>
  <c r="W10" i="53"/>
  <c r="AG10" i="53" s="1"/>
  <c r="K10" i="43"/>
  <c r="AQ10" i="53"/>
  <c r="R16" i="36"/>
  <c r="G32" i="37" s="1"/>
  <c r="I116" i="35" s="1"/>
  <c r="R39" i="36"/>
  <c r="R17" i="36"/>
  <c r="R54" i="36"/>
  <c r="R22" i="36"/>
  <c r="R36" i="36"/>
  <c r="R53" i="36"/>
  <c r="R32" i="36"/>
  <c r="R51" i="36"/>
  <c r="R63" i="36"/>
  <c r="R34" i="36"/>
  <c r="R25" i="36"/>
  <c r="R65" i="36"/>
  <c r="R69" i="36"/>
  <c r="R48" i="36"/>
  <c r="R35" i="36"/>
  <c r="R68" i="36"/>
  <c r="R15" i="36"/>
  <c r="R31" i="36"/>
  <c r="R43" i="36"/>
  <c r="R14" i="36"/>
  <c r="G31" i="37" s="1"/>
  <c r="R50" i="36"/>
  <c r="R59" i="36"/>
  <c r="R40" i="36"/>
  <c r="R57" i="36"/>
  <c r="R62" i="36"/>
  <c r="R42" i="36"/>
  <c r="G8" i="37"/>
  <c r="R61" i="36"/>
  <c r="R46" i="36"/>
  <c r="U8" i="36"/>
  <c r="R26" i="36"/>
  <c r="R20" i="36"/>
  <c r="AB8" i="36"/>
  <c r="AB58" i="36" s="1"/>
  <c r="R60" i="36"/>
  <c r="R29" i="36"/>
  <c r="H23" i="38"/>
  <c r="I236" i="35"/>
  <c r="G67" i="38" s="1"/>
  <c r="F19" i="22"/>
  <c r="F21" i="22" s="1"/>
  <c r="K18" i="18" s="1"/>
  <c r="T59" i="36"/>
  <c r="T27" i="36"/>
  <c r="T66" i="36"/>
  <c r="AD8" i="36"/>
  <c r="AD18" i="36" s="1"/>
  <c r="T52" i="36"/>
  <c r="T28" i="36"/>
  <c r="T65" i="36"/>
  <c r="T56" i="36"/>
  <c r="T36" i="36"/>
  <c r="T69" i="36"/>
  <c r="T25" i="36"/>
  <c r="T21" i="36"/>
  <c r="T17" i="36"/>
  <c r="T26" i="36"/>
  <c r="T44" i="36"/>
  <c r="T57" i="36"/>
  <c r="T20" i="36"/>
  <c r="T38" i="36"/>
  <c r="T30" i="36"/>
  <c r="T42" i="36"/>
  <c r="T23" i="36"/>
  <c r="T41" i="36"/>
  <c r="T22" i="36"/>
  <c r="T18" i="36"/>
  <c r="T46" i="36"/>
  <c r="T62" i="36"/>
  <c r="K266" i="18"/>
  <c r="J266" i="18"/>
  <c r="L244" i="18"/>
  <c r="R193" i="13"/>
  <c r="T193" i="13" s="1"/>
  <c r="T149" i="13"/>
  <c r="T154" i="13"/>
  <c r="T155" i="13"/>
  <c r="R219" i="13"/>
  <c r="R117" i="13"/>
  <c r="T117" i="13" s="1"/>
  <c r="T120" i="13"/>
  <c r="R125" i="13"/>
  <c r="T125" i="13"/>
  <c r="R151" i="13"/>
  <c r="R181" i="13"/>
  <c r="T181" i="13" s="1"/>
  <c r="T162" i="13"/>
  <c r="R128" i="13"/>
  <c r="T128" i="13" s="1"/>
  <c r="R163" i="13"/>
  <c r="T163" i="13" s="1"/>
  <c r="R189" i="13"/>
  <c r="S182" i="13"/>
  <c r="S156" i="13"/>
  <c r="S158" i="13"/>
  <c r="S147" i="13"/>
  <c r="S194" i="13"/>
  <c r="I229" i="35"/>
  <c r="G59" i="38" s="1"/>
  <c r="J31" i="35"/>
  <c r="J33" i="35" s="1"/>
  <c r="J96" i="49"/>
  <c r="K16" i="35"/>
  <c r="K18" i="35" s="1"/>
  <c r="K24" i="35" s="1"/>
  <c r="J251" i="18"/>
  <c r="J281" i="18"/>
  <c r="I281" i="18"/>
  <c r="J268" i="18"/>
  <c r="J260" i="18"/>
  <c r="K251" i="18"/>
  <c r="K236" i="18"/>
  <c r="K243" i="18"/>
  <c r="J273" i="18"/>
  <c r="L237" i="18"/>
  <c r="K267" i="18"/>
  <c r="K260" i="18" s="1"/>
  <c r="L236" i="18"/>
  <c r="N153" i="18"/>
  <c r="M159" i="18"/>
  <c r="J60" i="18"/>
  <c r="L116" i="18"/>
  <c r="L230" i="18"/>
  <c r="J17" i="38" s="1"/>
  <c r="J107" i="49" s="1"/>
  <c r="M111" i="18"/>
  <c r="M120" i="18"/>
  <c r="K40" i="18"/>
  <c r="K27" i="18"/>
  <c r="K138" i="18"/>
  <c r="K83" i="18"/>
  <c r="K107" i="18"/>
  <c r="S22" i="36"/>
  <c r="AA20" i="36"/>
  <c r="S36" i="36"/>
  <c r="S62" i="36"/>
  <c r="L8" i="18"/>
  <c r="L147" i="18"/>
  <c r="L176" i="18" s="1"/>
  <c r="O46" i="29"/>
  <c r="O8" i="29" s="1"/>
  <c r="I46" i="29"/>
  <c r="L209" i="18"/>
  <c r="K281" i="18" s="1"/>
  <c r="M45" i="24"/>
  <c r="N33" i="31"/>
  <c r="K98" i="49" s="1"/>
  <c r="K103" i="18"/>
  <c r="K229" i="18" s="1"/>
  <c r="M37" i="31"/>
  <c r="J101" i="49" s="1"/>
  <c r="AA52" i="36"/>
  <c r="AA66" i="36"/>
  <c r="S59" i="36"/>
  <c r="T67" i="36"/>
  <c r="T24" i="36"/>
  <c r="S65" i="36"/>
  <c r="AA36" i="36"/>
  <c r="AA27" i="36"/>
  <c r="AA34" i="36"/>
  <c r="AA41" i="36"/>
  <c r="S47" i="36"/>
  <c r="S39" i="36"/>
  <c r="S43" i="36"/>
  <c r="AA69" i="36"/>
  <c r="Q16" i="36"/>
  <c r="F32" i="37" s="1"/>
  <c r="H116" i="35" s="1"/>
  <c r="Q15" i="36"/>
  <c r="Q17" i="36"/>
  <c r="AS108" i="43"/>
  <c r="AS96" i="43"/>
  <c r="AS80" i="43"/>
  <c r="AS60" i="43"/>
  <c r="AS48" i="43"/>
  <c r="AS138" i="43"/>
  <c r="AS116" i="43"/>
  <c r="AS100" i="43"/>
  <c r="AS92" i="43"/>
  <c r="AS64" i="43"/>
  <c r="AS56" i="43"/>
  <c r="AS44" i="43"/>
  <c r="AS134" i="43"/>
  <c r="AS114" i="43"/>
  <c r="AS102" i="43"/>
  <c r="AS98" i="43"/>
  <c r="AS94" i="43"/>
  <c r="AS90" i="43"/>
  <c r="AS86" i="43"/>
  <c r="AS82" i="43"/>
  <c r="AS66" i="43"/>
  <c r="AS58" i="43"/>
  <c r="AS139" i="43"/>
  <c r="AS135" i="43"/>
  <c r="AS131" i="43"/>
  <c r="AS109" i="43"/>
  <c r="I100" i="49"/>
  <c r="O106" i="31"/>
  <c r="N61" i="24" s="1"/>
  <c r="M61" i="24"/>
  <c r="Q134" i="24"/>
  <c r="Q250" i="24"/>
  <c r="Q143" i="24"/>
  <c r="Q259" i="24"/>
  <c r="Q148" i="24"/>
  <c r="Q264" i="24"/>
  <c r="Q142" i="24"/>
  <c r="Q258" i="24"/>
  <c r="Q136" i="24"/>
  <c r="Q252" i="24"/>
  <c r="Q145" i="24"/>
  <c r="Q261" i="24"/>
  <c r="Q139" i="24"/>
  <c r="Q255" i="24"/>
  <c r="Q144" i="24"/>
  <c r="Q260" i="24"/>
  <c r="M58" i="24"/>
  <c r="O224" i="31"/>
  <c r="N131" i="24" s="1"/>
  <c r="M131" i="24"/>
  <c r="O181" i="31"/>
  <c r="N106" i="24" s="1"/>
  <c r="M106" i="24"/>
  <c r="Q137" i="24"/>
  <c r="Q253" i="24"/>
  <c r="M27" i="31"/>
  <c r="Q138" i="24"/>
  <c r="Q254" i="24"/>
  <c r="Q147" i="24"/>
  <c r="Q263" i="24"/>
  <c r="Q141" i="24"/>
  <c r="Q257" i="24"/>
  <c r="Q146" i="24"/>
  <c r="Q262" i="24"/>
  <c r="Q140" i="24"/>
  <c r="Q256" i="24"/>
  <c r="Q135" i="24"/>
  <c r="Q251" i="24"/>
  <c r="M50" i="24"/>
  <c r="O79" i="31"/>
  <c r="M44" i="24"/>
  <c r="M164" i="24"/>
  <c r="L164" i="24"/>
  <c r="M166" i="24"/>
  <c r="L166" i="24"/>
  <c r="N166" i="24"/>
  <c r="L168" i="24"/>
  <c r="M168" i="24"/>
  <c r="M170" i="24"/>
  <c r="L170" i="24"/>
  <c r="L172" i="24"/>
  <c r="M172" i="24"/>
  <c r="N174" i="24"/>
  <c r="M174" i="24"/>
  <c r="L174" i="24"/>
  <c r="L176" i="24"/>
  <c r="M176" i="24"/>
  <c r="M178" i="24"/>
  <c r="L178" i="24"/>
  <c r="L180" i="24"/>
  <c r="M180" i="24"/>
  <c r="M182" i="24"/>
  <c r="L182" i="24"/>
  <c r="L184" i="24"/>
  <c r="M184" i="24"/>
  <c r="M186" i="24"/>
  <c r="L186" i="24"/>
  <c r="M188" i="24"/>
  <c r="L188" i="24"/>
  <c r="M190" i="24"/>
  <c r="L190" i="24"/>
  <c r="L192" i="24"/>
  <c r="M192" i="24"/>
  <c r="M194" i="24"/>
  <c r="L194" i="24"/>
  <c r="L196" i="24"/>
  <c r="M196" i="24"/>
  <c r="M198" i="24"/>
  <c r="L198" i="24"/>
  <c r="L200" i="24"/>
  <c r="M200" i="24"/>
  <c r="M202" i="24"/>
  <c r="L202" i="24"/>
  <c r="L204" i="24"/>
  <c r="M204" i="24"/>
  <c r="M206" i="24"/>
  <c r="L206" i="24"/>
  <c r="L208" i="24"/>
  <c r="M208" i="24"/>
  <c r="M210" i="24"/>
  <c r="L210" i="24"/>
  <c r="M212" i="24"/>
  <c r="L212" i="24"/>
  <c r="M214" i="24"/>
  <c r="L214" i="24"/>
  <c r="L216" i="24"/>
  <c r="M216" i="24"/>
  <c r="M218" i="24"/>
  <c r="L218" i="24"/>
  <c r="M220" i="24"/>
  <c r="L220" i="24"/>
  <c r="N222" i="24"/>
  <c r="M222" i="24"/>
  <c r="L222" i="24"/>
  <c r="L224" i="24"/>
  <c r="N224" i="24"/>
  <c r="M224" i="24"/>
  <c r="M226" i="24"/>
  <c r="L226" i="24"/>
  <c r="L228" i="24"/>
  <c r="M228" i="24"/>
  <c r="L230" i="24"/>
  <c r="M230" i="24"/>
  <c r="L232" i="24"/>
  <c r="M232" i="24"/>
  <c r="L234" i="24"/>
  <c r="M234" i="24"/>
  <c r="L236" i="24"/>
  <c r="M236" i="24"/>
  <c r="M238" i="24"/>
  <c r="L238" i="24"/>
  <c r="L240" i="24"/>
  <c r="M240" i="24"/>
  <c r="L242" i="24"/>
  <c r="M242" i="24"/>
  <c r="L244" i="24"/>
  <c r="M244" i="24"/>
  <c r="L246" i="24"/>
  <c r="M246" i="24"/>
  <c r="L248" i="24"/>
  <c r="M248" i="24"/>
  <c r="L163" i="24"/>
  <c r="M163" i="24"/>
  <c r="M165" i="24"/>
  <c r="L165" i="24"/>
  <c r="L167" i="24"/>
  <c r="M167" i="24"/>
  <c r="L169" i="24"/>
  <c r="M169" i="24"/>
  <c r="L171" i="24"/>
  <c r="M171" i="24"/>
  <c r="M173" i="24"/>
  <c r="L173" i="24"/>
  <c r="M175" i="24"/>
  <c r="L175" i="24"/>
  <c r="M177" i="24"/>
  <c r="L177" i="24"/>
  <c r="L179" i="24"/>
  <c r="M179" i="24"/>
  <c r="L181" i="24"/>
  <c r="M181" i="24"/>
  <c r="L183" i="24"/>
  <c r="M183" i="24"/>
  <c r="M185" i="24"/>
  <c r="L185" i="24"/>
  <c r="L187" i="24"/>
  <c r="M187" i="24"/>
  <c r="M189" i="24"/>
  <c r="L189" i="24"/>
  <c r="L191" i="24"/>
  <c r="M191" i="24"/>
  <c r="L193" i="24"/>
  <c r="M193" i="24"/>
  <c r="L195" i="24"/>
  <c r="M195" i="24"/>
  <c r="M197" i="24"/>
  <c r="L197" i="24"/>
  <c r="M199" i="24"/>
  <c r="L199" i="24"/>
  <c r="M201" i="24"/>
  <c r="L201" i="24"/>
  <c r="L203" i="24"/>
  <c r="M203" i="24"/>
  <c r="L205" i="24"/>
  <c r="M205" i="24"/>
  <c r="L207" i="24"/>
  <c r="M207" i="24"/>
  <c r="M209" i="24"/>
  <c r="L209" i="24"/>
  <c r="L211" i="24"/>
  <c r="M211" i="24"/>
  <c r="M213" i="24"/>
  <c r="L213" i="24"/>
  <c r="L215" i="24"/>
  <c r="M215" i="24"/>
  <c r="L217" i="24"/>
  <c r="M217" i="24"/>
  <c r="N217" i="24"/>
  <c r="L219" i="24"/>
  <c r="M219" i="24"/>
  <c r="M221" i="24"/>
  <c r="L221" i="24"/>
  <c r="M223" i="24"/>
  <c r="L223" i="24"/>
  <c r="M225" i="24"/>
  <c r="L225" i="24"/>
  <c r="M227" i="24"/>
  <c r="L227" i="24"/>
  <c r="L229" i="24"/>
  <c r="M229" i="24"/>
  <c r="M231" i="24"/>
  <c r="L231" i="24"/>
  <c r="L233" i="24"/>
  <c r="M233" i="24"/>
  <c r="L235" i="24"/>
  <c r="M235" i="24"/>
  <c r="M237" i="24"/>
  <c r="L237" i="24"/>
  <c r="M239" i="24"/>
  <c r="L239" i="24"/>
  <c r="L241" i="24"/>
  <c r="M241" i="24"/>
  <c r="M243" i="24"/>
  <c r="L243" i="24"/>
  <c r="M245" i="24"/>
  <c r="L245" i="24"/>
  <c r="M247" i="24"/>
  <c r="L247" i="24"/>
  <c r="M249" i="24"/>
  <c r="L249" i="24"/>
  <c r="N51" i="18"/>
  <c r="I63" i="22"/>
  <c r="N71" i="18" s="1"/>
  <c r="S100" i="13"/>
  <c r="G327" i="13" s="1"/>
  <c r="K164" i="13"/>
  <c r="K194" i="13"/>
  <c r="M217" i="13"/>
  <c r="M185" i="13"/>
  <c r="S160" i="13"/>
  <c r="T160" i="13" s="1"/>
  <c r="L192" i="13"/>
  <c r="J177" i="13"/>
  <c r="H327" i="13"/>
  <c r="I39" i="39"/>
  <c r="AA55" i="36"/>
  <c r="H8" i="37"/>
  <c r="AA48" i="36"/>
  <c r="AA62" i="36"/>
  <c r="S51" i="36"/>
  <c r="S19" i="36"/>
  <c r="P112" i="13"/>
  <c r="R112" i="13" s="1"/>
  <c r="G254" i="13"/>
  <c r="U222" i="13"/>
  <c r="P194" i="13"/>
  <c r="V192" i="13"/>
  <c r="G194" i="13"/>
  <c r="I289" i="13"/>
  <c r="O289" i="13" s="1"/>
  <c r="I291" i="13"/>
  <c r="O291" i="13" s="1"/>
  <c r="I287" i="13"/>
  <c r="O287" i="13" s="1"/>
  <c r="I285" i="13"/>
  <c r="O285" i="13" s="1"/>
  <c r="I283" i="13"/>
  <c r="O283" i="13" s="1"/>
  <c r="I281" i="13"/>
  <c r="O281" i="13" s="1"/>
  <c r="I279" i="13"/>
  <c r="O279" i="13" s="1"/>
  <c r="I277" i="13"/>
  <c r="O277" i="13" s="1"/>
  <c r="I275" i="13"/>
  <c r="O275" i="13" s="1"/>
  <c r="I272" i="13"/>
  <c r="I290" i="13"/>
  <c r="O290" i="13" s="1"/>
  <c r="I288" i="13"/>
  <c r="O288" i="13" s="1"/>
  <c r="I286" i="13"/>
  <c r="O286" i="13" s="1"/>
  <c r="I284" i="13"/>
  <c r="O284" i="13" s="1"/>
  <c r="I282" i="13"/>
  <c r="O282" i="13" s="1"/>
  <c r="I280" i="13"/>
  <c r="O280" i="13" s="1"/>
  <c r="I278" i="13"/>
  <c r="O278" i="13" s="1"/>
  <c r="I276" i="13"/>
  <c r="O276" i="13" s="1"/>
  <c r="I274" i="13"/>
  <c r="O274" i="13" s="1"/>
  <c r="E176" i="13"/>
  <c r="J176" i="13" s="1"/>
  <c r="O176" i="13" s="1"/>
  <c r="V144" i="13"/>
  <c r="S151" i="13"/>
  <c r="T151" i="13" s="1"/>
  <c r="L183" i="13"/>
  <c r="L85" i="48"/>
  <c r="L173" i="48" s="1"/>
  <c r="F31" i="37"/>
  <c r="H115" i="35" s="1"/>
  <c r="S112" i="13"/>
  <c r="S113" i="13"/>
  <c r="S145" i="13"/>
  <c r="AB30" i="36"/>
  <c r="AA32" i="36"/>
  <c r="AA68" i="36"/>
  <c r="AA43" i="36"/>
  <c r="AA18" i="36"/>
  <c r="AA50" i="36"/>
  <c r="AA25" i="36"/>
  <c r="AA57" i="36"/>
  <c r="S25" i="36"/>
  <c r="S46" i="36"/>
  <c r="S64" i="36"/>
  <c r="AC8" i="36"/>
  <c r="AC35" i="36" s="1"/>
  <c r="S20" i="36"/>
  <c r="S56" i="36"/>
  <c r="S50" i="36"/>
  <c r="S48" i="36"/>
  <c r="AA23" i="36"/>
  <c r="AA30" i="36"/>
  <c r="AA37" i="36"/>
  <c r="S18" i="36"/>
  <c r="S45" i="36"/>
  <c r="S16" i="36"/>
  <c r="H32" i="37" s="1"/>
  <c r="J116" i="35" s="1"/>
  <c r="S55" i="36"/>
  <c r="H15" i="38"/>
  <c r="L209" i="13"/>
  <c r="S177" i="13"/>
  <c r="I273" i="13"/>
  <c r="O273" i="13" s="1"/>
  <c r="U145" i="13"/>
  <c r="V145" i="13" s="1"/>
  <c r="G177" i="13"/>
  <c r="M162" i="24"/>
  <c r="L162" i="24"/>
  <c r="L161" i="24"/>
  <c r="M161" i="24"/>
  <c r="K19" i="31"/>
  <c r="K54" i="31" s="1"/>
  <c r="K74" i="31"/>
  <c r="U41" i="36"/>
  <c r="X8" i="36"/>
  <c r="O12" i="36"/>
  <c r="S61" i="36"/>
  <c r="S29" i="36"/>
  <c r="AA28" i="36"/>
  <c r="AB52" i="36"/>
  <c r="AB69" i="36"/>
  <c r="AA44" i="36"/>
  <c r="AA60" i="36"/>
  <c r="AA19" i="36"/>
  <c r="AA35" i="36"/>
  <c r="AA51" i="36"/>
  <c r="AA67" i="36"/>
  <c r="AA26" i="36"/>
  <c r="AA42" i="36"/>
  <c r="AA58" i="36"/>
  <c r="AA17" i="36"/>
  <c r="AA33" i="36"/>
  <c r="AA49" i="36"/>
  <c r="AA65" i="36"/>
  <c r="S60" i="36"/>
  <c r="S31" i="36"/>
  <c r="S63" i="36"/>
  <c r="S67" i="36"/>
  <c r="S57" i="36"/>
  <c r="S21" i="36"/>
  <c r="S53" i="36"/>
  <c r="S66" i="36"/>
  <c r="S42" i="36"/>
  <c r="S41" i="36"/>
  <c r="S24" i="36"/>
  <c r="S35" i="36"/>
  <c r="S33" i="36"/>
  <c r="AA24" i="36"/>
  <c r="AA64" i="36"/>
  <c r="AA39" i="36"/>
  <c r="AA14" i="36"/>
  <c r="AA46" i="36"/>
  <c r="AA21" i="36"/>
  <c r="S44" i="36"/>
  <c r="S58" i="36"/>
  <c r="S23" i="36"/>
  <c r="S52" i="36"/>
  <c r="S14" i="36"/>
  <c r="V152" i="13"/>
  <c r="E184" i="13"/>
  <c r="J184" i="13" s="1"/>
  <c r="S184" i="13" s="1"/>
  <c r="P152" i="13"/>
  <c r="L187" i="13"/>
  <c r="S187" i="13" s="1"/>
  <c r="T187" i="13" s="1"/>
  <c r="M155" i="13"/>
  <c r="P192" i="13"/>
  <c r="R192" i="13" s="1"/>
  <c r="U146" i="13"/>
  <c r="G178" i="13"/>
  <c r="R194" i="13"/>
  <c r="T194" i="13" s="1"/>
  <c r="E226" i="13"/>
  <c r="J226" i="13" s="1"/>
  <c r="S226" i="13" s="1"/>
  <c r="V194" i="13"/>
  <c r="L189" i="13"/>
  <c r="S189" i="13" s="1"/>
  <c r="M157" i="13"/>
  <c r="M160" i="13"/>
  <c r="K192" i="13"/>
  <c r="K196" i="13" s="1"/>
  <c r="P180" i="13"/>
  <c r="E212" i="13"/>
  <c r="J212" i="13" s="1"/>
  <c r="V180" i="13"/>
  <c r="U182" i="13"/>
  <c r="G214" i="13"/>
  <c r="R210" i="13"/>
  <c r="V195" i="13"/>
  <c r="E227" i="13"/>
  <c r="J227" i="13" s="1"/>
  <c r="S227" i="13" s="1"/>
  <c r="P195" i="13"/>
  <c r="V218" i="13"/>
  <c r="R218" i="13"/>
  <c r="R221" i="13"/>
  <c r="V221" i="13"/>
  <c r="E209" i="13"/>
  <c r="E225" i="13"/>
  <c r="J225" i="13" s="1"/>
  <c r="P185" i="13"/>
  <c r="R185" i="13" s="1"/>
  <c r="T185" i="13" s="1"/>
  <c r="E217" i="13"/>
  <c r="J217" i="13" s="1"/>
  <c r="S217" i="13" s="1"/>
  <c r="V185" i="13"/>
  <c r="M183" i="13"/>
  <c r="U186" i="13"/>
  <c r="G218" i="13"/>
  <c r="U176" i="13"/>
  <c r="G208" i="13"/>
  <c r="U194" i="13"/>
  <c r="G226" i="13"/>
  <c r="R36" i="13"/>
  <c r="F325" i="13" s="1"/>
  <c r="T16" i="13"/>
  <c r="T36" i="13" s="1"/>
  <c r="U180" i="13"/>
  <c r="G212" i="13"/>
  <c r="U188" i="13"/>
  <c r="G220" i="13"/>
  <c r="U184" i="13"/>
  <c r="G216" i="13"/>
  <c r="U192" i="13"/>
  <c r="G224" i="13"/>
  <c r="V224" i="13"/>
  <c r="P224" i="13"/>
  <c r="R224" i="13" s="1"/>
  <c r="V213" i="13"/>
  <c r="R213" i="13"/>
  <c r="P213" i="13"/>
  <c r="T80" i="13"/>
  <c r="T100" i="13" s="1"/>
  <c r="R68" i="13"/>
  <c r="F326" i="13" s="1"/>
  <c r="T48" i="13"/>
  <c r="T68" i="13" s="1"/>
  <c r="AA16" i="36"/>
  <c r="F23" i="37" s="1"/>
  <c r="AA40" i="36"/>
  <c r="AA15" i="36"/>
  <c r="F22" i="37" s="1"/>
  <c r="AA47" i="36"/>
  <c r="AA22" i="36"/>
  <c r="AA54" i="36"/>
  <c r="AA29" i="36"/>
  <c r="AA61" i="36"/>
  <c r="AA38" i="36"/>
  <c r="AA45" i="36"/>
  <c r="AA56" i="36"/>
  <c r="AA63" i="36"/>
  <c r="AA70" i="36"/>
  <c r="AA31" i="36"/>
  <c r="V8" i="36"/>
  <c r="Y8" i="36" s="1"/>
  <c r="S28" i="36"/>
  <c r="S34" i="36"/>
  <c r="S38" i="36"/>
  <c r="S70" i="36"/>
  <c r="S68" i="36"/>
  <c r="S27" i="36"/>
  <c r="S30" i="36"/>
  <c r="S69" i="36"/>
  <c r="S40" i="36"/>
  <c r="S26" i="36"/>
  <c r="S49" i="36"/>
  <c r="S32" i="36"/>
  <c r="S54" i="36"/>
  <c r="H49" i="47"/>
  <c r="J171" i="18" s="1"/>
  <c r="V132" i="13"/>
  <c r="H328" i="13" s="1"/>
  <c r="AD56" i="36"/>
  <c r="O112" i="43"/>
  <c r="X112" i="43"/>
  <c r="O68" i="43"/>
  <c r="X68" i="43"/>
  <c r="O54" i="43"/>
  <c r="X54" i="43"/>
  <c r="O76" i="43"/>
  <c r="X76" i="43"/>
  <c r="O72" i="43"/>
  <c r="X72" i="43"/>
  <c r="O118" i="43"/>
  <c r="X118" i="43"/>
  <c r="O74" i="43"/>
  <c r="X74" i="43"/>
  <c r="O104" i="43"/>
  <c r="X104" i="43"/>
  <c r="O52" i="43"/>
  <c r="X52" i="43"/>
  <c r="O130" i="43"/>
  <c r="X130" i="43"/>
  <c r="O78" i="43"/>
  <c r="X78" i="43"/>
  <c r="O106" i="43"/>
  <c r="X106" i="43"/>
  <c r="O110" i="43"/>
  <c r="X110" i="43"/>
  <c r="O70" i="43"/>
  <c r="X70" i="43"/>
  <c r="O124" i="43"/>
  <c r="X124" i="43"/>
  <c r="O42" i="43"/>
  <c r="X42" i="43"/>
  <c r="I50" i="29"/>
  <c r="G74" i="22"/>
  <c r="J7" i="49"/>
  <c r="J87" i="49" s="1"/>
  <c r="U149" i="13"/>
  <c r="G181" i="13"/>
  <c r="U153" i="13"/>
  <c r="G185" i="13"/>
  <c r="U157" i="13"/>
  <c r="G189" i="13"/>
  <c r="U161" i="13"/>
  <c r="G193" i="13"/>
  <c r="L216" i="13"/>
  <c r="M184" i="13"/>
  <c r="M23" i="40"/>
  <c r="J50" i="49"/>
  <c r="I25" i="40"/>
  <c r="I26" i="40" s="1"/>
  <c r="K34" i="38"/>
  <c r="J78" i="38" s="1"/>
  <c r="J20" i="49"/>
  <c r="M24" i="40"/>
  <c r="O33" i="48"/>
  <c r="P33" i="48"/>
  <c r="P19" i="48"/>
  <c r="O19" i="48"/>
  <c r="O54" i="48"/>
  <c r="P124" i="48"/>
  <c r="P181" i="35" s="1"/>
  <c r="O124" i="48"/>
  <c r="O181" i="35" s="1"/>
  <c r="L188" i="35"/>
  <c r="L169" i="48"/>
  <c r="N26" i="48"/>
  <c r="P145" i="48"/>
  <c r="P184" i="35" s="1"/>
  <c r="O145" i="48"/>
  <c r="O184" i="35" s="1"/>
  <c r="K25" i="40"/>
  <c r="K26" i="40" s="1"/>
  <c r="L50" i="49"/>
  <c r="M181" i="13"/>
  <c r="L213" i="13"/>
  <c r="S213" i="13" s="1"/>
  <c r="T213" i="13" s="1"/>
  <c r="O166" i="48"/>
  <c r="O187" i="35" s="1"/>
  <c r="P166" i="48"/>
  <c r="P187" i="35" s="1"/>
  <c r="O40" i="48"/>
  <c r="P40" i="48"/>
  <c r="N47" i="48"/>
  <c r="K139" i="35"/>
  <c r="I31" i="49"/>
  <c r="I33" i="49" s="1"/>
  <c r="K33" i="49"/>
  <c r="K112" i="49" s="1"/>
  <c r="L139" i="35"/>
  <c r="J31" i="49"/>
  <c r="J33" i="49" s="1"/>
  <c r="J112" i="49" s="1"/>
  <c r="J14" i="49"/>
  <c r="J36" i="38"/>
  <c r="K33" i="38"/>
  <c r="M148" i="13"/>
  <c r="L180" i="13"/>
  <c r="S180" i="13" s="1"/>
  <c r="M154" i="13"/>
  <c r="L186" i="13"/>
  <c r="S186" i="13" s="1"/>
  <c r="T186" i="13" s="1"/>
  <c r="U147" i="13"/>
  <c r="G179" i="13"/>
  <c r="U151" i="13"/>
  <c r="G183" i="13"/>
  <c r="U155" i="13"/>
  <c r="G187" i="13"/>
  <c r="U159" i="13"/>
  <c r="G191" i="13"/>
  <c r="U163" i="13"/>
  <c r="G195" i="13"/>
  <c r="M22" i="40"/>
  <c r="M82" i="48"/>
  <c r="M103" i="48"/>
  <c r="M178" i="35" s="1"/>
  <c r="M188" i="35" s="1"/>
  <c r="P110" i="48"/>
  <c r="P179" i="35" s="1"/>
  <c r="O110" i="48"/>
  <c r="O179" i="35" s="1"/>
  <c r="O54" i="39"/>
  <c r="N54" i="39"/>
  <c r="M75" i="48"/>
  <c r="K227" i="13"/>
  <c r="M195" i="13"/>
  <c r="J25" i="40"/>
  <c r="J26" i="40" s="1"/>
  <c r="O19" i="31"/>
  <c r="O54" i="31" s="1"/>
  <c r="N74" i="31"/>
  <c r="O126" i="31"/>
  <c r="O86" i="31"/>
  <c r="O99" i="31"/>
  <c r="O139" i="31"/>
  <c r="O95" i="31"/>
  <c r="O135" i="31"/>
  <c r="O201" i="31"/>
  <c r="H34" i="49"/>
  <c r="AP33" i="43"/>
  <c r="V33" i="43"/>
  <c r="AP41" i="43"/>
  <c r="V41" i="43"/>
  <c r="AP21" i="43"/>
  <c r="V21" i="43"/>
  <c r="AP49" i="43"/>
  <c r="V49" i="43"/>
  <c r="AP57" i="43"/>
  <c r="V57" i="43"/>
  <c r="AO115" i="43"/>
  <c r="U115" i="43"/>
  <c r="AO123" i="43"/>
  <c r="U123" i="43"/>
  <c r="AP89" i="43"/>
  <c r="V89" i="43"/>
  <c r="AP97" i="43"/>
  <c r="V97" i="43"/>
  <c r="AP105" i="43"/>
  <c r="V105" i="43"/>
  <c r="AP137" i="43"/>
  <c r="V137" i="43"/>
  <c r="AO107" i="43"/>
  <c r="U107" i="43"/>
  <c r="AP121" i="43"/>
  <c r="V121" i="43"/>
  <c r="AP45" i="43"/>
  <c r="V45" i="43"/>
  <c r="AP128" i="43"/>
  <c r="V128" i="43"/>
  <c r="AO73" i="43"/>
  <c r="U73" i="43"/>
  <c r="L77" i="43"/>
  <c r="M77" i="43" s="1"/>
  <c r="N77" i="43" s="1"/>
  <c r="AR77" i="43" s="1"/>
  <c r="AO77" i="43"/>
  <c r="U77" i="43"/>
  <c r="AO120" i="43"/>
  <c r="U120" i="43"/>
  <c r="AO136" i="43"/>
  <c r="U136" i="43"/>
  <c r="AO24" i="43"/>
  <c r="U24" i="43"/>
  <c r="AO35" i="43"/>
  <c r="U35" i="43"/>
  <c r="AO43" i="43"/>
  <c r="U43" i="43"/>
  <c r="AO47" i="43"/>
  <c r="U47" i="43"/>
  <c r="AO55" i="43"/>
  <c r="U55" i="43"/>
  <c r="AO88" i="43"/>
  <c r="U88" i="43"/>
  <c r="AP50" i="43"/>
  <c r="V50" i="43"/>
  <c r="AP22" i="43"/>
  <c r="V22" i="43"/>
  <c r="AQ34" i="43"/>
  <c r="W34" i="43"/>
  <c r="AQ112" i="43"/>
  <c r="W112" i="43"/>
  <c r="AQ68" i="43"/>
  <c r="W68" i="43"/>
  <c r="AQ54" i="43"/>
  <c r="W54" i="43"/>
  <c r="AQ76" i="43"/>
  <c r="W76" i="43"/>
  <c r="AP29" i="43"/>
  <c r="V29" i="43"/>
  <c r="AO17" i="43"/>
  <c r="U17" i="43"/>
  <c r="AO71" i="43"/>
  <c r="U71" i="43"/>
  <c r="L71" i="43"/>
  <c r="AO83" i="43"/>
  <c r="U83" i="43"/>
  <c r="L83" i="43"/>
  <c r="AO87" i="43"/>
  <c r="U87" i="43"/>
  <c r="L87" i="43"/>
  <c r="AO91" i="43"/>
  <c r="U91" i="43"/>
  <c r="L91" i="43"/>
  <c r="AO95" i="43"/>
  <c r="U95" i="43"/>
  <c r="L95" i="43"/>
  <c r="AO99" i="43"/>
  <c r="U99" i="43"/>
  <c r="L99" i="43"/>
  <c r="AO103" i="43"/>
  <c r="U103" i="43"/>
  <c r="L103" i="43"/>
  <c r="AO122" i="43"/>
  <c r="U122" i="43"/>
  <c r="L122" i="43"/>
  <c r="U133" i="43"/>
  <c r="AO133" i="43"/>
  <c r="AP62" i="43"/>
  <c r="V62" i="43"/>
  <c r="M62" i="43"/>
  <c r="N62" i="43" s="1"/>
  <c r="AR62" i="43" s="1"/>
  <c r="AQ110" i="43"/>
  <c r="W110" i="43"/>
  <c r="AO19" i="43"/>
  <c r="U19" i="43"/>
  <c r="AO23" i="43"/>
  <c r="U23" i="43"/>
  <c r="AO27" i="43"/>
  <c r="U27" i="43"/>
  <c r="AO31" i="43"/>
  <c r="U31" i="43"/>
  <c r="AO39" i="43"/>
  <c r="U39" i="43"/>
  <c r="AO51" i="43"/>
  <c r="U51" i="43"/>
  <c r="L51" i="43"/>
  <c r="AO59" i="43"/>
  <c r="U59" i="43"/>
  <c r="L59" i="43"/>
  <c r="AO63" i="43"/>
  <c r="U63" i="43"/>
  <c r="L63" i="43"/>
  <c r="AO67" i="43"/>
  <c r="U67" i="43"/>
  <c r="L67" i="43"/>
  <c r="AO117" i="43"/>
  <c r="U117" i="43"/>
  <c r="L117" i="43"/>
  <c r="AO125" i="43"/>
  <c r="U125" i="43"/>
  <c r="L125" i="43"/>
  <c r="L129" i="43"/>
  <c r="AO129" i="43"/>
  <c r="U129" i="43"/>
  <c r="AP54" i="43"/>
  <c r="V54" i="43"/>
  <c r="AQ36" i="43"/>
  <c r="W36" i="43"/>
  <c r="AQ118" i="43"/>
  <c r="W118" i="43"/>
  <c r="AQ74" i="43"/>
  <c r="W74" i="43"/>
  <c r="AP37" i="43"/>
  <c r="V37" i="43"/>
  <c r="AP73" i="43"/>
  <c r="V73" i="43"/>
  <c r="AP25" i="43"/>
  <c r="V25" i="43"/>
  <c r="AP53" i="43"/>
  <c r="V53" i="43"/>
  <c r="AO111" i="43"/>
  <c r="U111" i="43"/>
  <c r="AO119" i="43"/>
  <c r="U119" i="43"/>
  <c r="AP85" i="43"/>
  <c r="V85" i="43"/>
  <c r="AP93" i="43"/>
  <c r="V93" i="43"/>
  <c r="AP101" i="43"/>
  <c r="V101" i="43"/>
  <c r="AP133" i="43"/>
  <c r="V133" i="43"/>
  <c r="AO15" i="43"/>
  <c r="U15" i="43"/>
  <c r="AP65" i="43"/>
  <c r="V65" i="43"/>
  <c r="AQ104" i="43"/>
  <c r="W104" i="43"/>
  <c r="AP113" i="43"/>
  <c r="V113" i="43"/>
  <c r="AO75" i="43"/>
  <c r="U75" i="43"/>
  <c r="AO79" i="43"/>
  <c r="U79" i="43"/>
  <c r="AO126" i="43"/>
  <c r="U126" i="43"/>
  <c r="AO20" i="43"/>
  <c r="U20" i="43"/>
  <c r="AO33" i="43"/>
  <c r="U33" i="43"/>
  <c r="AO41" i="43"/>
  <c r="U41" i="43"/>
  <c r="AO45" i="43"/>
  <c r="U45" i="43"/>
  <c r="AO53" i="43"/>
  <c r="U53" i="43"/>
  <c r="AO84" i="43"/>
  <c r="U84" i="43"/>
  <c r="AP132" i="43"/>
  <c r="V132" i="43"/>
  <c r="AP46" i="43"/>
  <c r="V46" i="43"/>
  <c r="AQ52" i="43"/>
  <c r="W52" i="43"/>
  <c r="AQ130" i="43"/>
  <c r="W130" i="43"/>
  <c r="AQ78" i="43"/>
  <c r="W78" i="43"/>
  <c r="AQ106" i="43"/>
  <c r="W106" i="43"/>
  <c r="L69" i="43"/>
  <c r="AO69" i="43"/>
  <c r="U69" i="43"/>
  <c r="AO81" i="43"/>
  <c r="U81" i="43"/>
  <c r="L81" i="43"/>
  <c r="AO85" i="43"/>
  <c r="U85" i="43"/>
  <c r="AO89" i="43"/>
  <c r="U89" i="43"/>
  <c r="AO93" i="43"/>
  <c r="U93" i="43"/>
  <c r="AO97" i="43"/>
  <c r="U97" i="43"/>
  <c r="AO101" i="43"/>
  <c r="U101" i="43"/>
  <c r="AO105" i="43"/>
  <c r="U105" i="43"/>
  <c r="AO128" i="43"/>
  <c r="U128" i="43"/>
  <c r="U137" i="43"/>
  <c r="AO137" i="43"/>
  <c r="AP30" i="43"/>
  <c r="V30" i="43"/>
  <c r="AQ72" i="43"/>
  <c r="W72" i="43"/>
  <c r="AO21" i="43"/>
  <c r="U21" i="43"/>
  <c r="AO25" i="43"/>
  <c r="U25" i="43"/>
  <c r="AO29" i="43"/>
  <c r="U29" i="43"/>
  <c r="AO37" i="43"/>
  <c r="U37" i="43"/>
  <c r="AO49" i="43"/>
  <c r="U49" i="43"/>
  <c r="AO57" i="43"/>
  <c r="U57" i="43"/>
  <c r="AO61" i="43"/>
  <c r="U61" i="43"/>
  <c r="L61" i="43"/>
  <c r="AO65" i="43"/>
  <c r="U65" i="43"/>
  <c r="AO113" i="43"/>
  <c r="U113" i="43"/>
  <c r="AO121" i="43"/>
  <c r="U121" i="43"/>
  <c r="AO127" i="43"/>
  <c r="U127" i="43"/>
  <c r="L127" i="43"/>
  <c r="AP76" i="43"/>
  <c r="V76" i="43"/>
  <c r="AQ28" i="43"/>
  <c r="W28" i="43"/>
  <c r="AQ70" i="43"/>
  <c r="W70" i="43"/>
  <c r="AQ124" i="43"/>
  <c r="W124" i="43"/>
  <c r="AQ42" i="43"/>
  <c r="W42" i="43"/>
  <c r="L15" i="35"/>
  <c r="M139" i="35"/>
  <c r="AB57" i="36"/>
  <c r="H83" i="22"/>
  <c r="AB39" i="36"/>
  <c r="AB67" i="36"/>
  <c r="O50" i="29"/>
  <c r="N24" i="31"/>
  <c r="K24" i="1"/>
  <c r="N25" i="31"/>
  <c r="N26" i="31"/>
  <c r="K73" i="35"/>
  <c r="AB32" i="36"/>
  <c r="AB50" i="36"/>
  <c r="AB60" i="36"/>
  <c r="AB21" i="36"/>
  <c r="AB55" i="36"/>
  <c r="AB44" i="36"/>
  <c r="AB70" i="36"/>
  <c r="AB42" i="36"/>
  <c r="AB36" i="36"/>
  <c r="AD46" i="36"/>
  <c r="AD14" i="36"/>
  <c r="AD17" i="36"/>
  <c r="J50" i="35"/>
  <c r="AB14" i="36"/>
  <c r="AB16" i="36"/>
  <c r="G23" i="37" s="1"/>
  <c r="AB59" i="36"/>
  <c r="AB49" i="36"/>
  <c r="AB31" i="36"/>
  <c r="AB26" i="36"/>
  <c r="AB54" i="36"/>
  <c r="AB24" i="36"/>
  <c r="AB68" i="36"/>
  <c r="AB64" i="36"/>
  <c r="AB18" i="36"/>
  <c r="AB25" i="36"/>
  <c r="AB28" i="36"/>
  <c r="AB35" i="36"/>
  <c r="AB46" i="36"/>
  <c r="AB53" i="36"/>
  <c r="AB48" i="36"/>
  <c r="AB66" i="36"/>
  <c r="AB19" i="36"/>
  <c r="AB37" i="36"/>
  <c r="AB34" i="36"/>
  <c r="AB62" i="36"/>
  <c r="AB45" i="36"/>
  <c r="AB38" i="36"/>
  <c r="AB27" i="36"/>
  <c r="AB20" i="36"/>
  <c r="AB17" i="36"/>
  <c r="AB63" i="36"/>
  <c r="AB56" i="36"/>
  <c r="AB15" i="36"/>
  <c r="AB33" i="36"/>
  <c r="AB43" i="36"/>
  <c r="AB61" i="36"/>
  <c r="AB41" i="36"/>
  <c r="AB40" i="36"/>
  <c r="AB29" i="36"/>
  <c r="L8" i="37"/>
  <c r="AG8" i="36"/>
  <c r="L100" i="18"/>
  <c r="M91" i="18"/>
  <c r="N86" i="18"/>
  <c r="N31" i="18"/>
  <c r="O86" i="35"/>
  <c r="P129" i="35"/>
  <c r="N30" i="49" s="1"/>
  <c r="O129" i="35"/>
  <c r="M30" i="49" s="1"/>
  <c r="O133" i="35"/>
  <c r="N136" i="35"/>
  <c r="L31" i="49" s="1"/>
  <c r="N129" i="35"/>
  <c r="L30" i="49" s="1"/>
  <c r="N96" i="18"/>
  <c r="M100" i="18"/>
  <c r="T15" i="36"/>
  <c r="S15" i="36"/>
  <c r="H31" i="37" s="1"/>
  <c r="J115" i="35" s="1"/>
  <c r="I31" i="37"/>
  <c r="L12" i="37"/>
  <c r="W14" i="36"/>
  <c r="W15" i="36"/>
  <c r="W16" i="36"/>
  <c r="L32" i="37" s="1"/>
  <c r="N116" i="35" s="1"/>
  <c r="W17" i="36"/>
  <c r="W18" i="36"/>
  <c r="W19" i="36"/>
  <c r="W20" i="36"/>
  <c r="W21" i="36"/>
  <c r="W22" i="36"/>
  <c r="W23" i="36"/>
  <c r="W24" i="36"/>
  <c r="W25" i="36"/>
  <c r="W26" i="36"/>
  <c r="W27" i="36"/>
  <c r="W28" i="36"/>
  <c r="W29" i="36"/>
  <c r="W30" i="36"/>
  <c r="W31" i="36"/>
  <c r="W32" i="36"/>
  <c r="W33" i="36"/>
  <c r="W34" i="36"/>
  <c r="W35" i="36"/>
  <c r="W36" i="36"/>
  <c r="W37" i="36"/>
  <c r="W38" i="36"/>
  <c r="W39" i="36"/>
  <c r="W40" i="36"/>
  <c r="W41" i="36"/>
  <c r="W42" i="36"/>
  <c r="W43" i="36"/>
  <c r="W44" i="36"/>
  <c r="W45" i="36"/>
  <c r="W46" i="36"/>
  <c r="W47" i="36"/>
  <c r="W48" i="36"/>
  <c r="W49" i="36"/>
  <c r="W50" i="36"/>
  <c r="W51" i="36"/>
  <c r="W52" i="36"/>
  <c r="W53" i="36"/>
  <c r="W54" i="36"/>
  <c r="W55" i="36"/>
  <c r="W56" i="36"/>
  <c r="W57" i="36"/>
  <c r="W58" i="36"/>
  <c r="W59" i="36"/>
  <c r="W60" i="36"/>
  <c r="W61" i="36"/>
  <c r="W62" i="36"/>
  <c r="W63" i="36"/>
  <c r="W64" i="36"/>
  <c r="W65" i="36"/>
  <c r="W66" i="36"/>
  <c r="W67" i="36"/>
  <c r="W68" i="36"/>
  <c r="W69" i="36"/>
  <c r="W70" i="36"/>
  <c r="V247" i="13"/>
  <c r="E279" i="13"/>
  <c r="J279" i="13" s="1"/>
  <c r="P247" i="13"/>
  <c r="R247" i="13" s="1"/>
  <c r="V250" i="13"/>
  <c r="E282" i="13"/>
  <c r="J282" i="13" s="1"/>
  <c r="P250" i="13"/>
  <c r="R250" i="13" s="1"/>
  <c r="V251" i="13"/>
  <c r="E283" i="13"/>
  <c r="J283" i="13" s="1"/>
  <c r="P251" i="13"/>
  <c r="R251" i="13"/>
  <c r="L291" i="13"/>
  <c r="U254" i="13"/>
  <c r="G286" i="13"/>
  <c r="U286" i="13" s="1"/>
  <c r="V253" i="13"/>
  <c r="E285" i="13"/>
  <c r="J285" i="13" s="1"/>
  <c r="P253" i="13"/>
  <c r="R253" i="13" s="1"/>
  <c r="V256" i="13"/>
  <c r="E288" i="13"/>
  <c r="J288" i="13" s="1"/>
  <c r="R256" i="13"/>
  <c r="P256" i="13"/>
  <c r="M249" i="13"/>
  <c r="L281" i="13"/>
  <c r="E274" i="13"/>
  <c r="J274" i="13" s="1"/>
  <c r="V242" i="13"/>
  <c r="P242" i="13"/>
  <c r="R242" i="13" s="1"/>
  <c r="V245" i="13"/>
  <c r="E277" i="13"/>
  <c r="J277" i="13" s="1"/>
  <c r="P245" i="13"/>
  <c r="R245" i="13"/>
  <c r="L258" i="13"/>
  <c r="L211" i="13"/>
  <c r="M179" i="13"/>
  <c r="N254" i="31"/>
  <c r="K141" i="43"/>
  <c r="K12" i="43" s="1"/>
  <c r="L120" i="43"/>
  <c r="L126" i="43"/>
  <c r="L136" i="43"/>
  <c r="T141" i="43"/>
  <c r="T12" i="43" s="1"/>
  <c r="AN141" i="43"/>
  <c r="AN12" i="43" s="1"/>
  <c r="BA15" i="43"/>
  <c r="AZ141" i="43"/>
  <c r="AZ12" i="43" s="1"/>
  <c r="L43" i="43"/>
  <c r="L47" i="43"/>
  <c r="L55" i="43"/>
  <c r="M50" i="43"/>
  <c r="N50" i="43" s="1"/>
  <c r="AR50" i="43" s="1"/>
  <c r="M46" i="43"/>
  <c r="N46" i="43" s="1"/>
  <c r="AR46" i="43" s="1"/>
  <c r="L75" i="43"/>
  <c r="L79" i="43"/>
  <c r="L84" i="43"/>
  <c r="L88" i="43"/>
  <c r="M132" i="43"/>
  <c r="N132" i="43" s="1"/>
  <c r="AR132" i="43" s="1"/>
  <c r="L107" i="43"/>
  <c r="AG15" i="43"/>
  <c r="M65" i="43"/>
  <c r="N65" i="43" s="1"/>
  <c r="AR65" i="43" s="1"/>
  <c r="M121" i="43"/>
  <c r="N121" i="43" s="1"/>
  <c r="AR121" i="43" s="1"/>
  <c r="M128" i="43"/>
  <c r="N128" i="43" s="1"/>
  <c r="AR128" i="43" s="1"/>
  <c r="M45" i="43"/>
  <c r="N45" i="43" s="1"/>
  <c r="AR45" i="43" s="1"/>
  <c r="M113" i="43"/>
  <c r="N113" i="43" s="1"/>
  <c r="AR113" i="43" s="1"/>
  <c r="L111" i="43"/>
  <c r="L119" i="43"/>
  <c r="M89" i="43"/>
  <c r="N89" i="43" s="1"/>
  <c r="AR89" i="43" s="1"/>
  <c r="M93" i="43"/>
  <c r="N93" i="43" s="1"/>
  <c r="AR93" i="43" s="1"/>
  <c r="M105" i="43"/>
  <c r="N105" i="43" s="1"/>
  <c r="AR105" i="43" s="1"/>
  <c r="M133" i="43"/>
  <c r="N133" i="43" s="1"/>
  <c r="AR133" i="43" s="1"/>
  <c r="M137" i="43"/>
  <c r="N137" i="43" s="1"/>
  <c r="AR137" i="43" s="1"/>
  <c r="L115" i="43"/>
  <c r="L123" i="43"/>
  <c r="M85" i="43"/>
  <c r="N85" i="43" s="1"/>
  <c r="AR85" i="43" s="1"/>
  <c r="M97" i="43"/>
  <c r="N97" i="43" s="1"/>
  <c r="AR97" i="43" s="1"/>
  <c r="M101" i="43"/>
  <c r="N101" i="43" s="1"/>
  <c r="AR101" i="43" s="1"/>
  <c r="M53" i="43"/>
  <c r="N53" i="43" s="1"/>
  <c r="AR53" i="43" s="1"/>
  <c r="M41" i="43"/>
  <c r="N41" i="43" s="1"/>
  <c r="M73" i="43"/>
  <c r="N73" i="43" s="1"/>
  <c r="AR73" i="43" s="1"/>
  <c r="M49" i="43"/>
  <c r="N49" i="43" s="1"/>
  <c r="AR49" i="43" s="1"/>
  <c r="M57" i="43"/>
  <c r="N57" i="43" s="1"/>
  <c r="AR57" i="43" s="1"/>
  <c r="L150" i="24"/>
  <c r="L15" i="24" s="1"/>
  <c r="K97" i="49"/>
  <c r="O209" i="31"/>
  <c r="O136" i="31"/>
  <c r="O169" i="31"/>
  <c r="O156" i="31"/>
  <c r="O155" i="31"/>
  <c r="O159" i="31"/>
  <c r="O119" i="31"/>
  <c r="O161" i="31"/>
  <c r="O84" i="31"/>
  <c r="O165" i="31"/>
  <c r="O189" i="31"/>
  <c r="O205" i="31"/>
  <c r="O219" i="31"/>
  <c r="O166" i="31"/>
  <c r="U26" i="36"/>
  <c r="U59" i="36"/>
  <c r="U16" i="36"/>
  <c r="J32" i="37" s="1"/>
  <c r="L116" i="35" s="1"/>
  <c r="U45" i="36"/>
  <c r="U65" i="36"/>
  <c r="U52" i="36"/>
  <c r="U70" i="36"/>
  <c r="U51" i="36"/>
  <c r="U64" i="36"/>
  <c r="AB51" i="36"/>
  <c r="AB65" i="36"/>
  <c r="AB23" i="36"/>
  <c r="AB22" i="36"/>
  <c r="AB47" i="36"/>
  <c r="U27" i="36"/>
  <c r="U55" i="36"/>
  <c r="U50" i="36"/>
  <c r="U18" i="36"/>
  <c r="U14" i="36"/>
  <c r="U34" i="36"/>
  <c r="U44" i="36"/>
  <c r="U54" i="36"/>
  <c r="U49" i="36"/>
  <c r="U56" i="36"/>
  <c r="U63" i="36"/>
  <c r="U35" i="36"/>
  <c r="U17" i="36"/>
  <c r="U32" i="36"/>
  <c r="U60" i="36"/>
  <c r="U57" i="36"/>
  <c r="U37" i="36"/>
  <c r="U31" i="36"/>
  <c r="U20" i="36"/>
  <c r="U29" i="36"/>
  <c r="U21" i="36"/>
  <c r="U30" i="36"/>
  <c r="U48" i="36"/>
  <c r="U69" i="36"/>
  <c r="U38" i="36"/>
  <c r="U22" i="36"/>
  <c r="U39" i="36"/>
  <c r="U23" i="36"/>
  <c r="U58" i="36"/>
  <c r="U43" i="36"/>
  <c r="AE8" i="36"/>
  <c r="AE40" i="36" s="1"/>
  <c r="U42" i="36"/>
  <c r="J8" i="37"/>
  <c r="U28" i="36"/>
  <c r="U33" i="36"/>
  <c r="U19" i="36"/>
  <c r="U53" i="36"/>
  <c r="O90" i="31"/>
  <c r="O94" i="31"/>
  <c r="O134" i="31"/>
  <c r="O154" i="31"/>
  <c r="O80" i="31"/>
  <c r="O100" i="31"/>
  <c r="O110" i="31"/>
  <c r="O120" i="31"/>
  <c r="O130" i="31"/>
  <c r="O140" i="31"/>
  <c r="O150" i="31"/>
  <c r="O160" i="31"/>
  <c r="O226" i="31"/>
  <c r="O220" i="31"/>
  <c r="O204" i="31"/>
  <c r="O206" i="31"/>
  <c r="O200" i="31"/>
  <c r="O184" i="31"/>
  <c r="O186" i="31"/>
  <c r="O180" i="31"/>
  <c r="O164" i="31"/>
  <c r="O116" i="31"/>
  <c r="O104" i="31"/>
  <c r="O129" i="31"/>
  <c r="O149" i="31"/>
  <c r="O85" i="31"/>
  <c r="O221" i="31"/>
  <c r="O215" i="31"/>
  <c r="O199" i="31"/>
  <c r="O195" i="31"/>
  <c r="O179" i="31"/>
  <c r="O175" i="31"/>
  <c r="O114" i="31"/>
  <c r="O124" i="31"/>
  <c r="O144" i="31"/>
  <c r="O121" i="31"/>
  <c r="O131" i="31"/>
  <c r="O141" i="31"/>
  <c r="O151" i="31"/>
  <c r="O214" i="31"/>
  <c r="O216" i="31"/>
  <c r="O210" i="31"/>
  <c r="O194" i="31"/>
  <c r="O196" i="31"/>
  <c r="O190" i="31"/>
  <c r="O176" i="31"/>
  <c r="O170" i="31"/>
  <c r="O109" i="31"/>
  <c r="O105" i="31"/>
  <c r="O115" i="31"/>
  <c r="O125" i="31"/>
  <c r="O145" i="31"/>
  <c r="O225" i="31"/>
  <c r="O211" i="31"/>
  <c r="O191" i="31"/>
  <c r="O171" i="31"/>
  <c r="P100" i="13"/>
  <c r="E327" i="13" s="1"/>
  <c r="M132" i="13"/>
  <c r="I119" i="49" s="1"/>
  <c r="I102" i="49" s="1"/>
  <c r="M177" i="13"/>
  <c r="K209" i="13"/>
  <c r="K208" i="13"/>
  <c r="K240" i="13" s="1"/>
  <c r="M176" i="13"/>
  <c r="AD38" i="36"/>
  <c r="AD57" i="36"/>
  <c r="AD63" i="36"/>
  <c r="AD67" i="36"/>
  <c r="AD39" i="36"/>
  <c r="AD68" i="36"/>
  <c r="AD15" i="36"/>
  <c r="AD65" i="36"/>
  <c r="AD58" i="36"/>
  <c r="AD51" i="36"/>
  <c r="AD44" i="36"/>
  <c r="AD37" i="36"/>
  <c r="AD30" i="36"/>
  <c r="AD23" i="36"/>
  <c r="AD16" i="36"/>
  <c r="I23" i="37" s="1"/>
  <c r="AD66" i="36"/>
  <c r="AD59" i="36"/>
  <c r="AD52" i="36"/>
  <c r="AD45" i="36"/>
  <c r="AD49" i="36"/>
  <c r="AD21" i="36"/>
  <c r="AD50" i="36"/>
  <c r="AD22" i="36"/>
  <c r="AD25" i="36"/>
  <c r="AD40" i="36"/>
  <c r="AD33" i="36"/>
  <c r="AD26" i="36"/>
  <c r="AD19" i="36"/>
  <c r="AD69" i="36"/>
  <c r="AD62" i="36"/>
  <c r="AD55" i="36"/>
  <c r="AD48" i="36"/>
  <c r="AD41" i="36"/>
  <c r="AD34" i="36"/>
  <c r="AD27" i="36"/>
  <c r="AD70" i="36"/>
  <c r="AD29" i="36"/>
  <c r="AD42" i="36"/>
  <c r="AD24" i="36"/>
  <c r="AD53" i="36"/>
  <c r="AD54" i="36"/>
  <c r="AD20" i="36"/>
  <c r="AD47" i="36"/>
  <c r="AD64" i="36"/>
  <c r="AD35" i="36"/>
  <c r="AD36" i="36"/>
  <c r="J67" i="18"/>
  <c r="AD43" i="36"/>
  <c r="AD28" i="36"/>
  <c r="AD31" i="36"/>
  <c r="AD60" i="36"/>
  <c r="AD32" i="36"/>
  <c r="AD61" i="36"/>
  <c r="U36" i="36"/>
  <c r="U62" i="36"/>
  <c r="U46" i="36"/>
  <c r="U15" i="36"/>
  <c r="U67" i="36"/>
  <c r="U47" i="36"/>
  <c r="U66" i="36"/>
  <c r="U40" i="36"/>
  <c r="U25" i="36"/>
  <c r="U61" i="36"/>
  <c r="U24" i="36"/>
  <c r="U68" i="36"/>
  <c r="O132" i="13"/>
  <c r="P113" i="13"/>
  <c r="R113" i="13" s="1"/>
  <c r="L44" i="31"/>
  <c r="L58" i="31"/>
  <c r="L57" i="31"/>
  <c r="L56" i="31"/>
  <c r="M35" i="31"/>
  <c r="J61" i="22"/>
  <c r="J63" i="22" s="1"/>
  <c r="O71" i="18" s="1"/>
  <c r="K61" i="22"/>
  <c r="L60" i="31"/>
  <c r="H63" i="22"/>
  <c r="M71" i="18" s="1"/>
  <c r="F61" i="22"/>
  <c r="O49" i="31"/>
  <c r="K22" i="44"/>
  <c r="M155" i="24"/>
  <c r="L8" i="35"/>
  <c r="L109" i="35" s="1"/>
  <c r="AY10" i="43"/>
  <c r="K8" i="39"/>
  <c r="K61" i="39" s="1"/>
  <c r="V46" i="29"/>
  <c r="L92" i="48"/>
  <c r="H4" i="22"/>
  <c r="K9" i="44"/>
  <c r="G49" i="22"/>
  <c r="G91" i="22"/>
  <c r="AO10" i="43"/>
  <c r="J8" i="38"/>
  <c r="I8" i="40"/>
  <c r="L226" i="18"/>
  <c r="Q185" i="13"/>
  <c r="Q177" i="13"/>
  <c r="Q191" i="13"/>
  <c r="Q176" i="13"/>
  <c r="Q179" i="13"/>
  <c r="Q183" i="13"/>
  <c r="Q189" i="13"/>
  <c r="Q188" i="13"/>
  <c r="Q182" i="13"/>
  <c r="Q178" i="13"/>
  <c r="Q195" i="13"/>
  <c r="Q190" i="13"/>
  <c r="Q194" i="13"/>
  <c r="Q181" i="13"/>
  <c r="Q184" i="13"/>
  <c r="Q206" i="13"/>
  <c r="Q186" i="13"/>
  <c r="Q193" i="13"/>
  <c r="Q187" i="13"/>
  <c r="Q180" i="13"/>
  <c r="Q192" i="13"/>
  <c r="P174" i="31"/>
  <c r="P101" i="31"/>
  <c r="O111" i="31"/>
  <c r="V147" i="13"/>
  <c r="E179" i="13"/>
  <c r="J179" i="13" s="1"/>
  <c r="S179" i="13" s="1"/>
  <c r="P147" i="13"/>
  <c r="R147" i="13" s="1"/>
  <c r="O146" i="31"/>
  <c r="V156" i="13"/>
  <c r="E188" i="13"/>
  <c r="J188" i="13" s="1"/>
  <c r="P156" i="13"/>
  <c r="R156" i="13" s="1"/>
  <c r="T156" i="13" s="1"/>
  <c r="M156" i="13"/>
  <c r="L188" i="13"/>
  <c r="I38" i="40"/>
  <c r="P89" i="31"/>
  <c r="K45" i="39"/>
  <c r="I44" i="40" s="1"/>
  <c r="L70" i="35"/>
  <c r="L73" i="35" s="1"/>
  <c r="N46" i="24"/>
  <c r="O96" i="31"/>
  <c r="M146" i="13"/>
  <c r="L178" i="13"/>
  <c r="S178" i="13" s="1"/>
  <c r="T178" i="13" s="1"/>
  <c r="L164" i="13"/>
  <c r="O91" i="31"/>
  <c r="M63" i="35"/>
  <c r="E190" i="13"/>
  <c r="J190" i="13" s="1"/>
  <c r="V158" i="13"/>
  <c r="P158" i="13"/>
  <c r="L190" i="13"/>
  <c r="S190" i="13" s="1"/>
  <c r="M158" i="13"/>
  <c r="P159" i="13"/>
  <c r="E191" i="13"/>
  <c r="J191" i="13" s="1"/>
  <c r="S191" i="13" s="1"/>
  <c r="V159" i="13"/>
  <c r="R159" i="13"/>
  <c r="M191" i="13"/>
  <c r="L223" i="13"/>
  <c r="M193" i="13"/>
  <c r="L225" i="13"/>
  <c r="M61" i="48"/>
  <c r="E214" i="13"/>
  <c r="J214" i="13" s="1"/>
  <c r="P182" i="13"/>
  <c r="T182" i="13"/>
  <c r="R182" i="13"/>
  <c r="V182" i="13"/>
  <c r="L214" i="13"/>
  <c r="M182" i="13"/>
  <c r="L45" i="39"/>
  <c r="J44" i="40" s="1"/>
  <c r="M169" i="48"/>
  <c r="P199" i="18" l="1"/>
  <c r="O199" i="18"/>
  <c r="J190" i="18"/>
  <c r="K171" i="18"/>
  <c r="L172" i="18"/>
  <c r="K183" i="18"/>
  <c r="L17" i="18"/>
  <c r="K27" i="1"/>
  <c r="L21" i="18" s="1"/>
  <c r="L29" i="18"/>
  <c r="K178" i="18"/>
  <c r="J19" i="18"/>
  <c r="J36" i="18" s="1"/>
  <c r="I215" i="35"/>
  <c r="I222" i="35" s="1"/>
  <c r="N173" i="35"/>
  <c r="L211" i="35"/>
  <c r="K211" i="35"/>
  <c r="R12" i="36"/>
  <c r="K16" i="24"/>
  <c r="I16" i="44"/>
  <c r="I18" i="44" s="1"/>
  <c r="K72" i="47"/>
  <c r="K85" i="47" s="1"/>
  <c r="P181" i="31"/>
  <c r="P224" i="31"/>
  <c r="N247" i="24"/>
  <c r="P185" i="31"/>
  <c r="P106" i="31"/>
  <c r="O61" i="24" s="1"/>
  <c r="K64" i="18"/>
  <c r="N177" i="24"/>
  <c r="O34" i="31"/>
  <c r="L10" i="43"/>
  <c r="AR10" i="53"/>
  <c r="BB10" i="53"/>
  <c r="X10" i="53"/>
  <c r="AH10" i="53" s="1"/>
  <c r="K19" i="18"/>
  <c r="K25" i="18" s="1"/>
  <c r="K96" i="49"/>
  <c r="K28" i="1"/>
  <c r="W141" i="53"/>
  <c r="W12" i="53" s="1"/>
  <c r="U141" i="53"/>
  <c r="U12" i="53" s="1"/>
  <c r="AC46" i="36"/>
  <c r="O32" i="31"/>
  <c r="L97" i="49" s="1"/>
  <c r="K261" i="18"/>
  <c r="I61" i="38"/>
  <c r="H61" i="38"/>
  <c r="L274" i="18"/>
  <c r="L266" i="18"/>
  <c r="T189" i="13"/>
  <c r="T159" i="13"/>
  <c r="R195" i="13"/>
  <c r="T195" i="13" s="1"/>
  <c r="R158" i="13"/>
  <c r="T158" i="13" s="1"/>
  <c r="T147" i="13"/>
  <c r="R180" i="13"/>
  <c r="T180" i="13" s="1"/>
  <c r="R152" i="13"/>
  <c r="T152" i="13" s="1"/>
  <c r="S188" i="13"/>
  <c r="K236" i="35"/>
  <c r="J236" i="35"/>
  <c r="H67" i="38" s="1"/>
  <c r="K229" i="35"/>
  <c r="I59" i="38" s="1"/>
  <c r="K23" i="38"/>
  <c r="J23" i="38"/>
  <c r="L236" i="35"/>
  <c r="J67" i="38" s="1"/>
  <c r="J229" i="35"/>
  <c r="K22" i="24"/>
  <c r="I26" i="44" s="1"/>
  <c r="I28" i="44" s="1"/>
  <c r="J53" i="35"/>
  <c r="K31" i="35"/>
  <c r="K33" i="35" s="1"/>
  <c r="I278" i="18"/>
  <c r="J145" i="18"/>
  <c r="J278" i="18"/>
  <c r="M191" i="18"/>
  <c r="N191" i="18" s="1"/>
  <c r="O191" i="18" s="1"/>
  <c r="P191" i="18" s="1"/>
  <c r="H145" i="18"/>
  <c r="H278" i="18"/>
  <c r="I145" i="18"/>
  <c r="L251" i="18"/>
  <c r="M236" i="18"/>
  <c r="M237" i="18"/>
  <c r="L238" i="18"/>
  <c r="K268" i="18"/>
  <c r="N159" i="18"/>
  <c r="O153" i="18"/>
  <c r="L273" i="18"/>
  <c r="L267" i="18"/>
  <c r="K273" i="18"/>
  <c r="J259" i="18"/>
  <c r="J42" i="18"/>
  <c r="J53" i="18" s="1"/>
  <c r="N111" i="18"/>
  <c r="M116" i="18"/>
  <c r="M244" i="18"/>
  <c r="N120" i="18"/>
  <c r="I15" i="38"/>
  <c r="N244" i="18"/>
  <c r="N237" i="18"/>
  <c r="L40" i="18"/>
  <c r="L27" i="18"/>
  <c r="L138" i="18"/>
  <c r="L107" i="18"/>
  <c r="L83" i="18"/>
  <c r="AC53" i="36"/>
  <c r="AC17" i="36"/>
  <c r="H119" i="35"/>
  <c r="H195" i="35" s="1"/>
  <c r="F73" i="49" s="1"/>
  <c r="M8" i="18"/>
  <c r="M147" i="18"/>
  <c r="M176" i="18" s="1"/>
  <c r="P46" i="29"/>
  <c r="P8" i="29" s="1"/>
  <c r="J46" i="29"/>
  <c r="AC28" i="36"/>
  <c r="AC27" i="36"/>
  <c r="T12" i="36"/>
  <c r="N45" i="24"/>
  <c r="O33" i="31"/>
  <c r="M243" i="18"/>
  <c r="L243" i="18"/>
  <c r="K38" i="35"/>
  <c r="L22" i="24" s="1"/>
  <c r="M59" i="31"/>
  <c r="S144" i="13"/>
  <c r="AC23" i="36"/>
  <c r="AC62" i="36"/>
  <c r="AC64" i="36"/>
  <c r="F34" i="37"/>
  <c r="AC42" i="36"/>
  <c r="AC70" i="36"/>
  <c r="T112" i="13"/>
  <c r="S132" i="13"/>
  <c r="G328" i="13" s="1"/>
  <c r="AE15" i="36"/>
  <c r="J119" i="35"/>
  <c r="H22" i="38" s="1"/>
  <c r="AC34" i="36"/>
  <c r="AC58" i="36"/>
  <c r="AC31" i="36"/>
  <c r="AC24" i="36"/>
  <c r="AC57" i="36"/>
  <c r="AC51" i="36"/>
  <c r="AC52" i="36"/>
  <c r="AC38" i="36"/>
  <c r="F41" i="37"/>
  <c r="G14" i="37" s="1"/>
  <c r="G41" i="37" s="1"/>
  <c r="H14" i="37" s="1"/>
  <c r="AC44" i="36"/>
  <c r="AC49" i="36"/>
  <c r="AC65" i="36"/>
  <c r="Q12" i="36"/>
  <c r="AC33" i="36"/>
  <c r="AC29" i="36"/>
  <c r="AC32" i="36"/>
  <c r="AC26" i="36"/>
  <c r="AC36" i="36"/>
  <c r="AC19" i="36"/>
  <c r="AC25" i="36"/>
  <c r="AC56" i="36"/>
  <c r="AC16" i="36"/>
  <c r="H23" i="37" s="1"/>
  <c r="AC30" i="36"/>
  <c r="AC59" i="36"/>
  <c r="AC55" i="36"/>
  <c r="AC47" i="36"/>
  <c r="AC54" i="36"/>
  <c r="AC15" i="36"/>
  <c r="AC39" i="36"/>
  <c r="AC60" i="36"/>
  <c r="AC69" i="36"/>
  <c r="AC50" i="36"/>
  <c r="AC66" i="36"/>
  <c r="R100" i="13"/>
  <c r="F327" i="13" s="1"/>
  <c r="F40" i="37"/>
  <c r="G13" i="37" s="1"/>
  <c r="BA141" i="43"/>
  <c r="BA12" i="43" s="1"/>
  <c r="BB15" i="43"/>
  <c r="Y124" i="43"/>
  <c r="AS124" i="43"/>
  <c r="Y70" i="43"/>
  <c r="AS70" i="43"/>
  <c r="Y110" i="43"/>
  <c r="AS110" i="43"/>
  <c r="Y106" i="43"/>
  <c r="AS106" i="43"/>
  <c r="Y78" i="43"/>
  <c r="AS78" i="43"/>
  <c r="Y130" i="43"/>
  <c r="AS130" i="43"/>
  <c r="Y52" i="43"/>
  <c r="AS52" i="43"/>
  <c r="Y104" i="43"/>
  <c r="AS104" i="43"/>
  <c r="Y74" i="43"/>
  <c r="AS74" i="43"/>
  <c r="Y118" i="43"/>
  <c r="AS118" i="43"/>
  <c r="Y72" i="43"/>
  <c r="AS72" i="43"/>
  <c r="Y76" i="43"/>
  <c r="AS76" i="43"/>
  <c r="Y54" i="43"/>
  <c r="AS54" i="43"/>
  <c r="Y68" i="43"/>
  <c r="AS68" i="43"/>
  <c r="Y112" i="43"/>
  <c r="AS112" i="43"/>
  <c r="N52" i="24"/>
  <c r="N168" i="24"/>
  <c r="N55" i="24"/>
  <c r="N171" i="24"/>
  <c r="Q185" i="31"/>
  <c r="R185" i="31" s="1"/>
  <c r="O108" i="24"/>
  <c r="O224" i="24"/>
  <c r="Q89" i="31"/>
  <c r="O50" i="24"/>
  <c r="O166" i="24"/>
  <c r="Q224" i="31"/>
  <c r="O131" i="24"/>
  <c r="O247" i="24"/>
  <c r="Q181" i="31"/>
  <c r="O106" i="24"/>
  <c r="O222" i="24"/>
  <c r="N85" i="24"/>
  <c r="N201" i="24"/>
  <c r="N64" i="24"/>
  <c r="N180" i="24"/>
  <c r="Q101" i="31"/>
  <c r="O58" i="24"/>
  <c r="O174" i="24"/>
  <c r="Q174" i="31"/>
  <c r="R174" i="31" s="1"/>
  <c r="O101" i="24"/>
  <c r="O217" i="24"/>
  <c r="J100" i="49"/>
  <c r="N100" i="24"/>
  <c r="N216" i="24"/>
  <c r="N112" i="24"/>
  <c r="N228" i="24"/>
  <c r="N124" i="24"/>
  <c r="N240" i="24"/>
  <c r="N132" i="24"/>
  <c r="N248" i="24"/>
  <c r="N72" i="24"/>
  <c r="N188" i="24"/>
  <c r="N60" i="24"/>
  <c r="N176" i="24"/>
  <c r="N99" i="24"/>
  <c r="N215" i="24"/>
  <c r="N115" i="24"/>
  <c r="N231" i="24"/>
  <c r="N113" i="24"/>
  <c r="N229" i="24"/>
  <c r="N127" i="24"/>
  <c r="N243" i="24"/>
  <c r="N125" i="24"/>
  <c r="N241" i="24"/>
  <c r="N82" i="24"/>
  <c r="N198" i="24"/>
  <c r="N70" i="24"/>
  <c r="N186" i="24"/>
  <c r="N83" i="24"/>
  <c r="N199" i="24"/>
  <c r="N71" i="24"/>
  <c r="N187" i="24"/>
  <c r="N65" i="24"/>
  <c r="N181" i="24"/>
  <c r="N114" i="24"/>
  <c r="N230" i="24"/>
  <c r="N116" i="24"/>
  <c r="N232" i="24"/>
  <c r="N130" i="24"/>
  <c r="N246" i="24"/>
  <c r="N48" i="24"/>
  <c r="N164" i="24"/>
  <c r="N86" i="24"/>
  <c r="N202" i="24"/>
  <c r="N74" i="24"/>
  <c r="N190" i="24"/>
  <c r="N67" i="24"/>
  <c r="N183" i="24"/>
  <c r="N95" i="24"/>
  <c r="N211" i="24"/>
  <c r="N109" i="24"/>
  <c r="N225" i="24"/>
  <c r="N107" i="24"/>
  <c r="N223" i="24"/>
  <c r="N121" i="24"/>
  <c r="N237" i="24"/>
  <c r="N119" i="24"/>
  <c r="N235" i="24"/>
  <c r="N133" i="24"/>
  <c r="N249" i="24"/>
  <c r="N93" i="24"/>
  <c r="N209" i="24"/>
  <c r="N81" i="24"/>
  <c r="N197" i="24"/>
  <c r="N69" i="24"/>
  <c r="N185" i="24"/>
  <c r="N57" i="24"/>
  <c r="N173" i="24"/>
  <c r="N89" i="24"/>
  <c r="N205" i="24"/>
  <c r="N77" i="24"/>
  <c r="N193" i="24"/>
  <c r="N53" i="24"/>
  <c r="N169" i="24"/>
  <c r="N51" i="24"/>
  <c r="N167" i="24"/>
  <c r="N97" i="24"/>
  <c r="N213" i="24"/>
  <c r="N120" i="24"/>
  <c r="N236" i="24"/>
  <c r="N96" i="24"/>
  <c r="N212" i="24"/>
  <c r="N94" i="24"/>
  <c r="N210" i="24"/>
  <c r="N92" i="24"/>
  <c r="N208" i="24"/>
  <c r="N91" i="24"/>
  <c r="N207" i="24"/>
  <c r="N79" i="24"/>
  <c r="N195" i="24"/>
  <c r="N118" i="24"/>
  <c r="N234" i="24"/>
  <c r="N54" i="24"/>
  <c r="N170" i="24"/>
  <c r="N56" i="24"/>
  <c r="N172" i="24"/>
  <c r="N73" i="24"/>
  <c r="N189" i="24"/>
  <c r="N161" i="24"/>
  <c r="N84" i="24"/>
  <c r="N200" i="24"/>
  <c r="N66" i="24"/>
  <c r="N182" i="24"/>
  <c r="N62" i="24"/>
  <c r="N178" i="24"/>
  <c r="N103" i="24"/>
  <c r="N219" i="24"/>
  <c r="N111" i="24"/>
  <c r="N227" i="24"/>
  <c r="N123" i="24"/>
  <c r="N239" i="24"/>
  <c r="N88" i="24"/>
  <c r="N204" i="24"/>
  <c r="N76" i="24"/>
  <c r="N192" i="24"/>
  <c r="N102" i="24"/>
  <c r="N218" i="24"/>
  <c r="N104" i="24"/>
  <c r="N220" i="24"/>
  <c r="N126" i="24"/>
  <c r="N242" i="24"/>
  <c r="N59" i="24"/>
  <c r="N175" i="24"/>
  <c r="N105" i="24"/>
  <c r="N221" i="24"/>
  <c r="N117" i="24"/>
  <c r="N233" i="24"/>
  <c r="N129" i="24"/>
  <c r="N245" i="24"/>
  <c r="N87" i="24"/>
  <c r="N203" i="24"/>
  <c r="N75" i="24"/>
  <c r="N191" i="24"/>
  <c r="N63" i="24"/>
  <c r="N179" i="24"/>
  <c r="N128" i="24"/>
  <c r="N244" i="24"/>
  <c r="N110" i="24"/>
  <c r="N226" i="24"/>
  <c r="N47" i="24"/>
  <c r="N163" i="24"/>
  <c r="N68" i="24"/>
  <c r="N184" i="24"/>
  <c r="N90" i="24"/>
  <c r="N206" i="24"/>
  <c r="N98" i="24"/>
  <c r="N214" i="24"/>
  <c r="N122" i="24"/>
  <c r="N238" i="24"/>
  <c r="N78" i="24"/>
  <c r="N194" i="24"/>
  <c r="N80" i="24"/>
  <c r="N196" i="24"/>
  <c r="N49" i="24"/>
  <c r="N165" i="24"/>
  <c r="N162" i="24"/>
  <c r="P79" i="31"/>
  <c r="N44" i="24"/>
  <c r="N160" i="24"/>
  <c r="K51" i="18"/>
  <c r="F63" i="22"/>
  <c r="K71" i="18" s="1"/>
  <c r="L51" i="18"/>
  <c r="G63" i="22"/>
  <c r="L71" i="18" s="1"/>
  <c r="L224" i="13"/>
  <c r="S192" i="13"/>
  <c r="T192" i="13" s="1"/>
  <c r="K226" i="13"/>
  <c r="M194" i="13"/>
  <c r="J39" i="39"/>
  <c r="G41" i="39"/>
  <c r="L246" i="13"/>
  <c r="S214" i="13"/>
  <c r="E208" i="13"/>
  <c r="J208" i="13" s="1"/>
  <c r="O208" i="13" s="1"/>
  <c r="S176" i="13"/>
  <c r="L257" i="13"/>
  <c r="S225" i="13"/>
  <c r="L255" i="13"/>
  <c r="S183" i="13"/>
  <c r="T183" i="13" s="1"/>
  <c r="L215" i="13"/>
  <c r="I23" i="38"/>
  <c r="I67" i="38"/>
  <c r="I34" i="49"/>
  <c r="I112" i="49"/>
  <c r="G22" i="37"/>
  <c r="G25" i="37" s="1"/>
  <c r="F25" i="37"/>
  <c r="AC20" i="36"/>
  <c r="AC48" i="36"/>
  <c r="AC67" i="36"/>
  <c r="AC14" i="36"/>
  <c r="H22" i="37" s="1"/>
  <c r="AC41" i="36"/>
  <c r="AC21" i="36"/>
  <c r="AC18" i="36"/>
  <c r="AC63" i="36"/>
  <c r="AC43" i="36"/>
  <c r="AC61" i="36"/>
  <c r="AC40" i="36"/>
  <c r="AC37" i="36"/>
  <c r="AC45" i="36"/>
  <c r="AC22" i="36"/>
  <c r="AC68" i="36"/>
  <c r="AI8" i="36"/>
  <c r="N8" i="37"/>
  <c r="M8" i="37"/>
  <c r="AH8" i="36"/>
  <c r="K115" i="35"/>
  <c r="I34" i="37"/>
  <c r="H19" i="40" s="1"/>
  <c r="K119" i="35"/>
  <c r="I115" i="35"/>
  <c r="I119" i="35" s="1"/>
  <c r="L241" i="13"/>
  <c r="G209" i="13"/>
  <c r="U177" i="13"/>
  <c r="V177" i="13" s="1"/>
  <c r="E241" i="13"/>
  <c r="J209" i="13"/>
  <c r="S209" i="13" s="1"/>
  <c r="J74" i="31"/>
  <c r="J19" i="31"/>
  <c r="J54" i="31" s="1"/>
  <c r="J77" i="38"/>
  <c r="J80" i="38" s="1"/>
  <c r="Y14" i="36"/>
  <c r="Y15" i="36"/>
  <c r="Y16" i="36"/>
  <c r="N32" i="37" s="1"/>
  <c r="P116" i="35" s="1"/>
  <c r="Y17" i="36"/>
  <c r="Y18" i="36"/>
  <c r="Y19" i="36"/>
  <c r="Y20" i="36"/>
  <c r="Y21" i="36"/>
  <c r="Y22" i="36"/>
  <c r="Y23" i="36"/>
  <c r="Y24" i="36"/>
  <c r="Y25" i="36"/>
  <c r="Y26" i="36"/>
  <c r="Y27" i="36"/>
  <c r="Y28" i="36"/>
  <c r="Y29" i="36"/>
  <c r="Y30" i="36"/>
  <c r="Y31" i="36"/>
  <c r="Y32" i="36"/>
  <c r="Y33" i="36"/>
  <c r="Y34" i="36"/>
  <c r="Y35" i="36"/>
  <c r="Y36" i="36"/>
  <c r="Y37" i="36"/>
  <c r="Y38" i="36"/>
  <c r="Y39" i="36"/>
  <c r="Y40" i="36"/>
  <c r="Y42" i="36"/>
  <c r="Y44" i="36"/>
  <c r="Y46" i="36"/>
  <c r="Y48" i="36"/>
  <c r="Y50" i="36"/>
  <c r="Y52" i="36"/>
  <c r="Y54" i="36"/>
  <c r="Y56" i="36"/>
  <c r="Y58" i="36"/>
  <c r="Y60" i="36"/>
  <c r="Y62" i="36"/>
  <c r="Y64" i="36"/>
  <c r="Y66" i="36"/>
  <c r="Y68" i="36"/>
  <c r="Y70" i="36"/>
  <c r="Y41" i="36"/>
  <c r="Y43" i="36"/>
  <c r="Y45" i="36"/>
  <c r="Y47" i="36"/>
  <c r="Y49" i="36"/>
  <c r="Y51" i="36"/>
  <c r="Y53" i="36"/>
  <c r="Y55" i="36"/>
  <c r="Y57" i="36"/>
  <c r="Y59" i="36"/>
  <c r="Y61" i="36"/>
  <c r="Y63" i="36"/>
  <c r="Y65" i="36"/>
  <c r="Y67" i="36"/>
  <c r="Y69" i="36"/>
  <c r="X14" i="36"/>
  <c r="X15" i="36"/>
  <c r="X16" i="36"/>
  <c r="M32" i="37" s="1"/>
  <c r="O116" i="35" s="1"/>
  <c r="X17" i="36"/>
  <c r="X18" i="36"/>
  <c r="X19" i="36"/>
  <c r="X20" i="36"/>
  <c r="X21" i="36"/>
  <c r="X22" i="36"/>
  <c r="X23" i="36"/>
  <c r="X24" i="36"/>
  <c r="X25" i="36"/>
  <c r="X26" i="36"/>
  <c r="X27" i="36"/>
  <c r="X28" i="36"/>
  <c r="X29" i="36"/>
  <c r="X30" i="36"/>
  <c r="X31" i="36"/>
  <c r="X32" i="36"/>
  <c r="X33" i="36"/>
  <c r="X34" i="36"/>
  <c r="X35" i="36"/>
  <c r="X36" i="36"/>
  <c r="X37" i="36"/>
  <c r="X38" i="36"/>
  <c r="X39" i="36"/>
  <c r="X40" i="36"/>
  <c r="X41" i="36"/>
  <c r="X42" i="36"/>
  <c r="X43" i="36"/>
  <c r="X44" i="36"/>
  <c r="X45" i="36"/>
  <c r="X46" i="36"/>
  <c r="X47" i="36"/>
  <c r="X48" i="36"/>
  <c r="X49" i="36"/>
  <c r="X50" i="36"/>
  <c r="X51" i="36"/>
  <c r="X52" i="36"/>
  <c r="X53" i="36"/>
  <c r="X54" i="36"/>
  <c r="X55" i="36"/>
  <c r="X56" i="36"/>
  <c r="X57" i="36"/>
  <c r="X58" i="36"/>
  <c r="X59" i="36"/>
  <c r="X60" i="36"/>
  <c r="X61" i="36"/>
  <c r="X62" i="36"/>
  <c r="X63" i="36"/>
  <c r="X64" i="36"/>
  <c r="X65" i="36"/>
  <c r="X66" i="36"/>
  <c r="X67" i="36"/>
  <c r="X68" i="36"/>
  <c r="X69" i="36"/>
  <c r="X70" i="36"/>
  <c r="AA12" i="36"/>
  <c r="AE55" i="36"/>
  <c r="P217" i="13"/>
  <c r="R217" i="13" s="1"/>
  <c r="T217" i="13" s="1"/>
  <c r="E249" i="13"/>
  <c r="J249" i="13" s="1"/>
  <c r="S249" i="13" s="1"/>
  <c r="V217" i="13"/>
  <c r="E257" i="13"/>
  <c r="J257" i="13" s="1"/>
  <c r="P225" i="13"/>
  <c r="V225" i="13"/>
  <c r="R225" i="13"/>
  <c r="T225" i="13" s="1"/>
  <c r="G246" i="13"/>
  <c r="U214" i="13"/>
  <c r="M192" i="13"/>
  <c r="K224" i="13"/>
  <c r="M189" i="13"/>
  <c r="L221" i="13"/>
  <c r="S221" i="13" s="1"/>
  <c r="T221" i="13" s="1"/>
  <c r="E258" i="13"/>
  <c r="J258" i="13" s="1"/>
  <c r="S258" i="13" s="1"/>
  <c r="V226" i="13"/>
  <c r="P226" i="13"/>
  <c r="R226" i="13" s="1"/>
  <c r="U178" i="13"/>
  <c r="G210" i="13"/>
  <c r="M187" i="13"/>
  <c r="L219" i="13"/>
  <c r="S219" i="13" s="1"/>
  <c r="T219" i="13" s="1"/>
  <c r="E259" i="13"/>
  <c r="J259" i="13" s="1"/>
  <c r="S259" i="13" s="1"/>
  <c r="V227" i="13"/>
  <c r="P227" i="13"/>
  <c r="R227" i="13"/>
  <c r="T227" i="13" s="1"/>
  <c r="P212" i="13"/>
  <c r="R212" i="13" s="1"/>
  <c r="V212" i="13"/>
  <c r="E244" i="13"/>
  <c r="J244" i="13" s="1"/>
  <c r="E216" i="13"/>
  <c r="J216" i="13" s="1"/>
  <c r="S216" i="13" s="1"/>
  <c r="V184" i="13"/>
  <c r="P184" i="13"/>
  <c r="U226" i="13"/>
  <c r="G258" i="13"/>
  <c r="G240" i="13"/>
  <c r="U208" i="13"/>
  <c r="G250" i="13"/>
  <c r="U218" i="13"/>
  <c r="U224" i="13"/>
  <c r="G256" i="13"/>
  <c r="U216" i="13"/>
  <c r="G248" i="13"/>
  <c r="G252" i="13"/>
  <c r="U220" i="13"/>
  <c r="U212" i="13"/>
  <c r="G244" i="13"/>
  <c r="P126" i="31"/>
  <c r="P99" i="31"/>
  <c r="K8" i="37"/>
  <c r="V14" i="36"/>
  <c r="V16" i="36"/>
  <c r="K32" i="37" s="1"/>
  <c r="M116" i="35" s="1"/>
  <c r="V18" i="36"/>
  <c r="V20" i="36"/>
  <c r="V22" i="36"/>
  <c r="V24" i="36"/>
  <c r="V26" i="36"/>
  <c r="V28" i="36"/>
  <c r="V30" i="36"/>
  <c r="V32" i="36"/>
  <c r="V34" i="36"/>
  <c r="V36" i="36"/>
  <c r="V38" i="36"/>
  <c r="V40" i="36"/>
  <c r="V42" i="36"/>
  <c r="V44" i="36"/>
  <c r="V46" i="36"/>
  <c r="V48" i="36"/>
  <c r="V50" i="36"/>
  <c r="V52" i="36"/>
  <c r="V54" i="36"/>
  <c r="V56" i="36"/>
  <c r="V58" i="36"/>
  <c r="V60" i="36"/>
  <c r="V62" i="36"/>
  <c r="V64" i="36"/>
  <c r="V66" i="36"/>
  <c r="V68" i="36"/>
  <c r="V70" i="36"/>
  <c r="AF8" i="36"/>
  <c r="V15" i="36"/>
  <c r="V17" i="36"/>
  <c r="V19" i="36"/>
  <c r="V21" i="36"/>
  <c r="V23" i="36"/>
  <c r="V25" i="36"/>
  <c r="V27" i="36"/>
  <c r="V29" i="36"/>
  <c r="V31" i="36"/>
  <c r="V33" i="36"/>
  <c r="V35" i="36"/>
  <c r="V37" i="36"/>
  <c r="V39" i="36"/>
  <c r="V41" i="36"/>
  <c r="V43" i="36"/>
  <c r="V45" i="36"/>
  <c r="V47" i="36"/>
  <c r="V49" i="36"/>
  <c r="V51" i="36"/>
  <c r="V53" i="36"/>
  <c r="V55" i="36"/>
  <c r="V57" i="36"/>
  <c r="V59" i="36"/>
  <c r="V61" i="36"/>
  <c r="V63" i="36"/>
  <c r="V65" i="36"/>
  <c r="V67" i="36"/>
  <c r="V69" i="36"/>
  <c r="L33" i="49"/>
  <c r="L112" i="49" s="1"/>
  <c r="AE33" i="36"/>
  <c r="AE60" i="36"/>
  <c r="AE36" i="36"/>
  <c r="I120" i="49"/>
  <c r="K7" i="49"/>
  <c r="K87" i="49" s="1"/>
  <c r="AE25" i="36"/>
  <c r="AE52" i="36"/>
  <c r="AE37" i="36"/>
  <c r="AE23" i="36"/>
  <c r="AE30" i="36"/>
  <c r="AE49" i="36"/>
  <c r="J31" i="37"/>
  <c r="G34" i="37"/>
  <c r="F19" i="40" s="1"/>
  <c r="P50" i="29"/>
  <c r="X41" i="43"/>
  <c r="AR41" i="43"/>
  <c r="Y42" i="43"/>
  <c r="AS42" i="43"/>
  <c r="AG141" i="43"/>
  <c r="AG12" i="43" s="1"/>
  <c r="AH15" i="43"/>
  <c r="O77" i="43"/>
  <c r="X77" i="43"/>
  <c r="O49" i="43"/>
  <c r="X49" i="43"/>
  <c r="O101" i="43"/>
  <c r="X101" i="43"/>
  <c r="O85" i="43"/>
  <c r="X85" i="43"/>
  <c r="O133" i="43"/>
  <c r="X133" i="43"/>
  <c r="O93" i="43"/>
  <c r="X93" i="43"/>
  <c r="O113" i="43"/>
  <c r="X113" i="43"/>
  <c r="O45" i="43"/>
  <c r="X45" i="43"/>
  <c r="O121" i="43"/>
  <c r="X121" i="43"/>
  <c r="O132" i="43"/>
  <c r="X132" i="43"/>
  <c r="O50" i="43"/>
  <c r="X50" i="43"/>
  <c r="O57" i="43"/>
  <c r="X57" i="43"/>
  <c r="O73" i="43"/>
  <c r="X73" i="43"/>
  <c r="O53" i="43"/>
  <c r="X53" i="43"/>
  <c r="O97" i="43"/>
  <c r="X97" i="43"/>
  <c r="O137" i="43"/>
  <c r="X137" i="43"/>
  <c r="O105" i="43"/>
  <c r="X105" i="43"/>
  <c r="O89" i="43"/>
  <c r="X89" i="43"/>
  <c r="O128" i="43"/>
  <c r="X128" i="43"/>
  <c r="O65" i="43"/>
  <c r="X65" i="43"/>
  <c r="O46" i="43"/>
  <c r="X46" i="43"/>
  <c r="O62" i="43"/>
  <c r="X62" i="43"/>
  <c r="O41" i="43"/>
  <c r="M45" i="39"/>
  <c r="N61" i="48"/>
  <c r="K259" i="13"/>
  <c r="M227" i="13"/>
  <c r="N75" i="48"/>
  <c r="N50" i="49"/>
  <c r="M25" i="40"/>
  <c r="M26" i="40" s="1"/>
  <c r="N103" i="48"/>
  <c r="N178" i="35" s="1"/>
  <c r="N82" i="48"/>
  <c r="U195" i="13"/>
  <c r="G227" i="13"/>
  <c r="U191" i="13"/>
  <c r="G223" i="13"/>
  <c r="U187" i="13"/>
  <c r="G219" i="13"/>
  <c r="U183" i="13"/>
  <c r="G215" i="13"/>
  <c r="U179" i="13"/>
  <c r="G211" i="13"/>
  <c r="L218" i="13"/>
  <c r="S218" i="13" s="1"/>
  <c r="T218" i="13" s="1"/>
  <c r="M186" i="13"/>
  <c r="L212" i="13"/>
  <c r="S212" i="13" s="1"/>
  <c r="M180" i="13"/>
  <c r="L33" i="38"/>
  <c r="K14" i="49"/>
  <c r="K36" i="38"/>
  <c r="L245" i="13"/>
  <c r="S245" i="13" s="1"/>
  <c r="T245" i="13" s="1"/>
  <c r="M213" i="13"/>
  <c r="P26" i="48"/>
  <c r="O26" i="48"/>
  <c r="L103" i="18"/>
  <c r="L229" i="18" s="1"/>
  <c r="J15" i="38" s="1"/>
  <c r="M50" i="49"/>
  <c r="L25" i="40"/>
  <c r="L26" i="40" s="1"/>
  <c r="U164" i="13"/>
  <c r="O47" i="48"/>
  <c r="P47" i="48"/>
  <c r="L34" i="38"/>
  <c r="K20" i="49"/>
  <c r="L248" i="13"/>
  <c r="M216" i="13"/>
  <c r="U193" i="13"/>
  <c r="G225" i="13"/>
  <c r="U189" i="13"/>
  <c r="G221" i="13"/>
  <c r="U185" i="13"/>
  <c r="G217" i="13"/>
  <c r="U181" i="13"/>
  <c r="G213" i="13"/>
  <c r="P19" i="31"/>
  <c r="P54" i="31" s="1"/>
  <c r="O74" i="31"/>
  <c r="P119" i="31"/>
  <c r="P189" i="31"/>
  <c r="P139" i="31"/>
  <c r="P135" i="31"/>
  <c r="P86" i="31"/>
  <c r="P95" i="31"/>
  <c r="P156" i="31"/>
  <c r="P209" i="31"/>
  <c r="P201" i="31"/>
  <c r="L98" i="49"/>
  <c r="L266" i="24"/>
  <c r="L21" i="24" s="1"/>
  <c r="K162" i="35" s="1"/>
  <c r="R181" i="31"/>
  <c r="N27" i="31"/>
  <c r="AQ49" i="43"/>
  <c r="W49" i="43"/>
  <c r="AQ73" i="43"/>
  <c r="W73" i="43"/>
  <c r="AQ33" i="43"/>
  <c r="W33" i="43"/>
  <c r="AQ101" i="43"/>
  <c r="W101" i="43"/>
  <c r="AQ85" i="43"/>
  <c r="W85" i="43"/>
  <c r="AP115" i="43"/>
  <c r="V115" i="43"/>
  <c r="AQ133" i="43"/>
  <c r="W133" i="43"/>
  <c r="AQ93" i="43"/>
  <c r="W93" i="43"/>
  <c r="AP119" i="43"/>
  <c r="V119" i="43"/>
  <c r="AQ113" i="43"/>
  <c r="W113" i="43"/>
  <c r="AQ45" i="43"/>
  <c r="W45" i="43"/>
  <c r="AQ128" i="43"/>
  <c r="W128" i="43"/>
  <c r="AQ65" i="43"/>
  <c r="W65" i="43"/>
  <c r="AP107" i="43"/>
  <c r="V107" i="43"/>
  <c r="AQ132" i="43"/>
  <c r="W132" i="43"/>
  <c r="AP84" i="43"/>
  <c r="V84" i="43"/>
  <c r="AP20" i="43"/>
  <c r="V20" i="43"/>
  <c r="AP75" i="43"/>
  <c r="V75" i="43"/>
  <c r="AQ50" i="43"/>
  <c r="W50" i="43"/>
  <c r="AP47" i="43"/>
  <c r="V47" i="43"/>
  <c r="AP35" i="43"/>
  <c r="V35" i="43"/>
  <c r="AP126" i="43"/>
  <c r="V126" i="43"/>
  <c r="AQ21" i="43"/>
  <c r="W21" i="43"/>
  <c r="AP127" i="43"/>
  <c r="V127" i="43"/>
  <c r="M127" i="43"/>
  <c r="N127" i="43" s="1"/>
  <c r="AR127" i="43" s="1"/>
  <c r="AQ30" i="43"/>
  <c r="W30" i="43"/>
  <c r="AP69" i="43"/>
  <c r="V69" i="43"/>
  <c r="M69" i="43"/>
  <c r="N69" i="43" s="1"/>
  <c r="AR69" i="43" s="1"/>
  <c r="AP125" i="43"/>
  <c r="V125" i="43"/>
  <c r="M125" i="43"/>
  <c r="N125" i="43" s="1"/>
  <c r="AR125" i="43" s="1"/>
  <c r="AP67" i="43"/>
  <c r="V67" i="43"/>
  <c r="M67" i="43"/>
  <c r="N67" i="43" s="1"/>
  <c r="AR67" i="43" s="1"/>
  <c r="AP59" i="43"/>
  <c r="V59" i="43"/>
  <c r="M59" i="43"/>
  <c r="N59" i="43" s="1"/>
  <c r="AR59" i="43" s="1"/>
  <c r="AP39" i="43"/>
  <c r="V39" i="43"/>
  <c r="AP27" i="43"/>
  <c r="V27" i="43"/>
  <c r="AP19" i="43"/>
  <c r="V19" i="43"/>
  <c r="AP122" i="43"/>
  <c r="V122" i="43"/>
  <c r="M122" i="43"/>
  <c r="N122" i="43" s="1"/>
  <c r="AR122" i="43" s="1"/>
  <c r="M99" i="43"/>
  <c r="N99" i="43" s="1"/>
  <c r="AR99" i="43" s="1"/>
  <c r="AP99" i="43"/>
  <c r="V99" i="43"/>
  <c r="AP91" i="43"/>
  <c r="V91" i="43"/>
  <c r="M91" i="43"/>
  <c r="N91" i="43" s="1"/>
  <c r="AR91" i="43" s="1"/>
  <c r="AP83" i="43"/>
  <c r="V83" i="43"/>
  <c r="M83" i="43"/>
  <c r="N83" i="43" s="1"/>
  <c r="AR83" i="43" s="1"/>
  <c r="AP17" i="43"/>
  <c r="V17" i="43"/>
  <c r="AQ57" i="43"/>
  <c r="W57" i="43"/>
  <c r="AQ25" i="43"/>
  <c r="W25" i="43"/>
  <c r="AQ41" i="43"/>
  <c r="W41" i="43"/>
  <c r="AQ53" i="43"/>
  <c r="W53" i="43"/>
  <c r="AQ37" i="43"/>
  <c r="W37" i="43"/>
  <c r="AQ97" i="43"/>
  <c r="W97" i="43"/>
  <c r="AP123" i="43"/>
  <c r="V123" i="43"/>
  <c r="AQ137" i="43"/>
  <c r="W137" i="43"/>
  <c r="AQ105" i="43"/>
  <c r="W105" i="43"/>
  <c r="AQ89" i="43"/>
  <c r="W89" i="43"/>
  <c r="AP111" i="43"/>
  <c r="V111" i="43"/>
  <c r="AQ77" i="43"/>
  <c r="W77" i="43"/>
  <c r="V15" i="43"/>
  <c r="AP15" i="43"/>
  <c r="AQ121" i="43"/>
  <c r="W121" i="43"/>
  <c r="AQ22" i="43"/>
  <c r="W22" i="43"/>
  <c r="AP88" i="43"/>
  <c r="V88" i="43"/>
  <c r="AP24" i="43"/>
  <c r="V24" i="43"/>
  <c r="AP79" i="43"/>
  <c r="V79" i="43"/>
  <c r="AQ46" i="43"/>
  <c r="W46" i="43"/>
  <c r="AP55" i="43"/>
  <c r="V55" i="43"/>
  <c r="AP43" i="43"/>
  <c r="V43" i="43"/>
  <c r="V136" i="43"/>
  <c r="AP136" i="43"/>
  <c r="AP120" i="43"/>
  <c r="V120" i="43"/>
  <c r="AQ29" i="43"/>
  <c r="W29" i="43"/>
  <c r="AP61" i="43"/>
  <c r="V61" i="43"/>
  <c r="M61" i="43"/>
  <c r="N61" i="43" s="1"/>
  <c r="AR61" i="43" s="1"/>
  <c r="AP81" i="43"/>
  <c r="V81" i="43"/>
  <c r="M81" i="43"/>
  <c r="N81" i="43" s="1"/>
  <c r="AR81" i="43" s="1"/>
  <c r="AP129" i="43"/>
  <c r="V129" i="43"/>
  <c r="M129" i="43"/>
  <c r="N129" i="43" s="1"/>
  <c r="AR129" i="43" s="1"/>
  <c r="AP117" i="43"/>
  <c r="V117" i="43"/>
  <c r="M117" i="43"/>
  <c r="N117" i="43" s="1"/>
  <c r="AR117" i="43" s="1"/>
  <c r="AP63" i="43"/>
  <c r="V63" i="43"/>
  <c r="M63" i="43"/>
  <c r="N63" i="43" s="1"/>
  <c r="AR63" i="43" s="1"/>
  <c r="AP51" i="43"/>
  <c r="V51" i="43"/>
  <c r="M51" i="43"/>
  <c r="N51" i="43" s="1"/>
  <c r="AR51" i="43" s="1"/>
  <c r="AP31" i="43"/>
  <c r="V31" i="43"/>
  <c r="AP23" i="43"/>
  <c r="V23" i="43"/>
  <c r="AQ62" i="43"/>
  <c r="W62" i="43"/>
  <c r="AP103" i="43"/>
  <c r="V103" i="43"/>
  <c r="M103" i="43"/>
  <c r="N103" i="43" s="1"/>
  <c r="AR103" i="43" s="1"/>
  <c r="AP95" i="43"/>
  <c r="V95" i="43"/>
  <c r="M95" i="43"/>
  <c r="N95" i="43" s="1"/>
  <c r="AR95" i="43" s="1"/>
  <c r="AP87" i="43"/>
  <c r="V87" i="43"/>
  <c r="M87" i="43"/>
  <c r="N87" i="43" s="1"/>
  <c r="AR87" i="43" s="1"/>
  <c r="AP71" i="43"/>
  <c r="V71" i="43"/>
  <c r="M71" i="43"/>
  <c r="N71" i="43" s="1"/>
  <c r="AR71" i="43" s="1"/>
  <c r="AP77" i="43"/>
  <c r="V77" i="43"/>
  <c r="J50" i="29"/>
  <c r="N15" i="35"/>
  <c r="M15" i="35"/>
  <c r="R224" i="31"/>
  <c r="R101" i="31"/>
  <c r="R89" i="31"/>
  <c r="N37" i="31"/>
  <c r="K101" i="49" s="1"/>
  <c r="O26" i="31"/>
  <c r="O25" i="31"/>
  <c r="O24" i="31"/>
  <c r="L24" i="1"/>
  <c r="N139" i="35"/>
  <c r="S12" i="36"/>
  <c r="AE20" i="36"/>
  <c r="AE34" i="36"/>
  <c r="AE47" i="36"/>
  <c r="AE57" i="36"/>
  <c r="AE62" i="36"/>
  <c r="AE51" i="36"/>
  <c r="AE50" i="36"/>
  <c r="AE38" i="36"/>
  <c r="AE28" i="36"/>
  <c r="AE67" i="36"/>
  <c r="AE35" i="36"/>
  <c r="I22" i="37"/>
  <c r="I25" i="37" s="1"/>
  <c r="H36" i="40" s="1"/>
  <c r="AB12" i="36"/>
  <c r="U141" i="43"/>
  <c r="U12" i="43" s="1"/>
  <c r="AO141" i="43"/>
  <c r="AO12" i="43" s="1"/>
  <c r="L31" i="37"/>
  <c r="AG14" i="36"/>
  <c r="AG15" i="36"/>
  <c r="AG16" i="36"/>
  <c r="L23" i="37" s="1"/>
  <c r="AG17" i="36"/>
  <c r="AG18" i="36"/>
  <c r="AG19" i="36"/>
  <c r="AG20" i="36"/>
  <c r="AG21" i="36"/>
  <c r="AG22" i="36"/>
  <c r="AG23" i="36"/>
  <c r="AG24" i="36"/>
  <c r="AG25" i="36"/>
  <c r="AG26" i="36"/>
  <c r="AG27" i="36"/>
  <c r="AG28" i="36"/>
  <c r="AG29" i="36"/>
  <c r="AG30" i="36"/>
  <c r="AG31" i="36"/>
  <c r="AG32" i="36"/>
  <c r="AG33" i="36"/>
  <c r="AG34" i="36"/>
  <c r="AG35" i="36"/>
  <c r="AG36" i="36"/>
  <c r="AG37" i="36"/>
  <c r="AG38" i="36"/>
  <c r="AG39" i="36"/>
  <c r="AG40" i="36"/>
  <c r="AG41" i="36"/>
  <c r="AG42" i="36"/>
  <c r="AG43" i="36"/>
  <c r="AG44" i="36"/>
  <c r="AG45" i="36"/>
  <c r="AG46" i="36"/>
  <c r="AG47" i="36"/>
  <c r="AG48" i="36"/>
  <c r="AG49" i="36"/>
  <c r="AG50" i="36"/>
  <c r="AG51" i="36"/>
  <c r="AG52" i="36"/>
  <c r="AG53" i="36"/>
  <c r="AG54" i="36"/>
  <c r="AG55" i="36"/>
  <c r="AG56" i="36"/>
  <c r="AG57" i="36"/>
  <c r="AG58" i="36"/>
  <c r="AG59" i="36"/>
  <c r="AG60" i="36"/>
  <c r="AG61" i="36"/>
  <c r="AG62" i="36"/>
  <c r="AG63" i="36"/>
  <c r="AG64" i="36"/>
  <c r="AG65" i="36"/>
  <c r="AG66" i="36"/>
  <c r="AG67" i="36"/>
  <c r="AG68" i="36"/>
  <c r="AG69" i="36"/>
  <c r="AG70" i="36"/>
  <c r="P51" i="18"/>
  <c r="P73" i="18" s="1"/>
  <c r="O51" i="18"/>
  <c r="AE14" i="36"/>
  <c r="AE65" i="36"/>
  <c r="AE26" i="36"/>
  <c r="AE31" i="36"/>
  <c r="AE68" i="36"/>
  <c r="AE69" i="36"/>
  <c r="AE64" i="36"/>
  <c r="AE18" i="36"/>
  <c r="AE56" i="36"/>
  <c r="AE61" i="36"/>
  <c r="AE29" i="36"/>
  <c r="AE59" i="36"/>
  <c r="AE63" i="36"/>
  <c r="AE39" i="36"/>
  <c r="AE24" i="36"/>
  <c r="AE58" i="36"/>
  <c r="AE27" i="36"/>
  <c r="AE44" i="36"/>
  <c r="AE53" i="36"/>
  <c r="AE70" i="36"/>
  <c r="AE43" i="36"/>
  <c r="O86" i="18"/>
  <c r="N91" i="18"/>
  <c r="O31" i="18"/>
  <c r="L23" i="38"/>
  <c r="P133" i="35"/>
  <c r="P136" i="35" s="1"/>
  <c r="N31" i="49" s="1"/>
  <c r="N33" i="49" s="1"/>
  <c r="N112" i="49" s="1"/>
  <c r="O136" i="35"/>
  <c r="P139" i="35"/>
  <c r="P236" i="35" s="1"/>
  <c r="P86" i="35"/>
  <c r="N63" i="35"/>
  <c r="O96" i="18"/>
  <c r="N100" i="18"/>
  <c r="M273" i="18" s="1"/>
  <c r="M103" i="18"/>
  <c r="L39" i="37"/>
  <c r="M12" i="37" s="1"/>
  <c r="H34" i="37"/>
  <c r="G19" i="40" s="1"/>
  <c r="W12" i="36"/>
  <c r="E246" i="13"/>
  <c r="J246" i="13" s="1"/>
  <c r="M255" i="13"/>
  <c r="M209" i="13"/>
  <c r="K241" i="13"/>
  <c r="L243" i="13"/>
  <c r="M211" i="13"/>
  <c r="L290" i="13"/>
  <c r="V274" i="13"/>
  <c r="P274" i="13"/>
  <c r="R274" i="13" s="1"/>
  <c r="M281" i="13"/>
  <c r="V288" i="13"/>
  <c r="P288" i="13"/>
  <c r="R288" i="13"/>
  <c r="V285" i="13"/>
  <c r="P285" i="13"/>
  <c r="R285" i="13" s="1"/>
  <c r="V283" i="13"/>
  <c r="P283" i="13"/>
  <c r="R283" i="13" s="1"/>
  <c r="V282" i="13"/>
  <c r="P282" i="13"/>
  <c r="R282" i="13" s="1"/>
  <c r="V279" i="13"/>
  <c r="P279" i="13"/>
  <c r="R279" i="13" s="1"/>
  <c r="M246" i="13"/>
  <c r="L278" i="13"/>
  <c r="L289" i="13"/>
  <c r="Q291" i="13"/>
  <c r="Q289" i="13"/>
  <c r="Q287" i="13"/>
  <c r="Q285" i="13"/>
  <c r="Q283" i="13"/>
  <c r="Q281" i="13"/>
  <c r="Q279" i="13"/>
  <c r="Q277" i="13"/>
  <c r="Q275" i="13"/>
  <c r="Q273" i="13"/>
  <c r="Q288" i="13"/>
  <c r="Q284" i="13"/>
  <c r="Q280" i="13"/>
  <c r="Q276" i="13"/>
  <c r="Q258" i="13"/>
  <c r="Q256" i="13"/>
  <c r="Q254" i="13"/>
  <c r="Q252" i="13"/>
  <c r="Q290" i="13"/>
  <c r="Q282" i="13"/>
  <c r="Q274" i="13"/>
  <c r="Q259" i="13"/>
  <c r="Q255" i="13"/>
  <c r="Q251" i="13"/>
  <c r="Q250" i="13"/>
  <c r="Q248" i="13"/>
  <c r="Q246" i="13"/>
  <c r="Q244" i="13"/>
  <c r="Q242" i="13"/>
  <c r="Q240" i="13"/>
  <c r="Q286" i="13"/>
  <c r="Q278" i="13"/>
  <c r="Q272" i="13"/>
  <c r="Q257" i="13"/>
  <c r="Q253" i="13"/>
  <c r="Q249" i="13"/>
  <c r="Q247" i="13"/>
  <c r="Q245" i="13"/>
  <c r="Q243" i="13"/>
  <c r="Q238" i="13"/>
  <c r="Q270" i="13" s="1"/>
  <c r="Q241" i="13"/>
  <c r="K272" i="13"/>
  <c r="M240" i="13"/>
  <c r="V277" i="13"/>
  <c r="P277" i="13"/>
  <c r="R277" i="13" s="1"/>
  <c r="O254" i="31"/>
  <c r="L141" i="43"/>
  <c r="L12" i="43" s="1"/>
  <c r="M75" i="43"/>
  <c r="N75" i="43" s="1"/>
  <c r="AR75" i="43" s="1"/>
  <c r="M55" i="43"/>
  <c r="N55" i="43" s="1"/>
  <c r="AR55" i="43" s="1"/>
  <c r="M47" i="43"/>
  <c r="N47" i="43" s="1"/>
  <c r="AR47" i="43" s="1"/>
  <c r="M136" i="43"/>
  <c r="N136" i="43" s="1"/>
  <c r="AR136" i="43" s="1"/>
  <c r="M120" i="43"/>
  <c r="N120" i="43" s="1"/>
  <c r="AR120" i="43" s="1"/>
  <c r="M88" i="43"/>
  <c r="N88" i="43" s="1"/>
  <c r="AR88" i="43" s="1"/>
  <c r="M84" i="43"/>
  <c r="N84" i="43" s="1"/>
  <c r="AR84" i="43" s="1"/>
  <c r="M79" i="43"/>
  <c r="N79" i="43" s="1"/>
  <c r="AR79" i="43" s="1"/>
  <c r="M43" i="43"/>
  <c r="N43" i="43" s="1"/>
  <c r="AR43" i="43" s="1"/>
  <c r="M126" i="43"/>
  <c r="N126" i="43" s="1"/>
  <c r="AR126" i="43" s="1"/>
  <c r="M107" i="43"/>
  <c r="N107" i="43" s="1"/>
  <c r="AR107" i="43" s="1"/>
  <c r="M123" i="43"/>
  <c r="N123" i="43" s="1"/>
  <c r="AR123" i="43" s="1"/>
  <c r="M115" i="43"/>
  <c r="N115" i="43" s="1"/>
  <c r="AR115" i="43" s="1"/>
  <c r="M119" i="43"/>
  <c r="N119" i="43" s="1"/>
  <c r="AR119" i="43" s="1"/>
  <c r="M111" i="43"/>
  <c r="N111" i="43" s="1"/>
  <c r="AR111" i="43" s="1"/>
  <c r="M266" i="24"/>
  <c r="M21" i="24" s="1"/>
  <c r="L162" i="35" s="1"/>
  <c r="M150" i="24"/>
  <c r="M15" i="24" s="1"/>
  <c r="P159" i="31"/>
  <c r="P165" i="31"/>
  <c r="P169" i="31"/>
  <c r="P136" i="31"/>
  <c r="P205" i="31"/>
  <c r="P155" i="31"/>
  <c r="P219" i="31"/>
  <c r="P84" i="31"/>
  <c r="P161" i="31"/>
  <c r="P166" i="31"/>
  <c r="U12" i="36"/>
  <c r="AD12" i="36"/>
  <c r="AE17" i="36"/>
  <c r="AE45" i="36"/>
  <c r="AE54" i="36"/>
  <c r="AE42" i="36"/>
  <c r="AE19" i="36"/>
  <c r="AE48" i="36"/>
  <c r="AE16" i="36"/>
  <c r="J23" i="37" s="1"/>
  <c r="AE46" i="36"/>
  <c r="AE22" i="36"/>
  <c r="AE32" i="36"/>
  <c r="AE41" i="36"/>
  <c r="AE66" i="36"/>
  <c r="AE21" i="36"/>
  <c r="P191" i="31"/>
  <c r="P145" i="31"/>
  <c r="P109" i="31"/>
  <c r="P170" i="31"/>
  <c r="P176" i="31"/>
  <c r="P190" i="31"/>
  <c r="P196" i="31"/>
  <c r="P214" i="31"/>
  <c r="P114" i="31"/>
  <c r="P195" i="31"/>
  <c r="P199" i="31"/>
  <c r="P215" i="31"/>
  <c r="P221" i="31"/>
  <c r="P129" i="31"/>
  <c r="P184" i="31"/>
  <c r="P200" i="31"/>
  <c r="P206" i="31"/>
  <c r="P154" i="31"/>
  <c r="P171" i="31"/>
  <c r="P211" i="31"/>
  <c r="P225" i="31"/>
  <c r="P125" i="31"/>
  <c r="P115" i="31"/>
  <c r="P105" i="31"/>
  <c r="P194" i="31"/>
  <c r="P210" i="31"/>
  <c r="P216" i="31"/>
  <c r="P151" i="31"/>
  <c r="P141" i="31"/>
  <c r="P131" i="31"/>
  <c r="P121" i="31"/>
  <c r="P144" i="31"/>
  <c r="P124" i="31"/>
  <c r="P175" i="31"/>
  <c r="P179" i="31"/>
  <c r="P85" i="31"/>
  <c r="P149" i="31"/>
  <c r="P104" i="31"/>
  <c r="P116" i="31"/>
  <c r="P164" i="31"/>
  <c r="P180" i="31"/>
  <c r="P186" i="31"/>
  <c r="P204" i="31"/>
  <c r="P220" i="31"/>
  <c r="P226" i="31"/>
  <c r="P160" i="31"/>
  <c r="P150" i="31"/>
  <c r="P140" i="31"/>
  <c r="P130" i="31"/>
  <c r="P120" i="31"/>
  <c r="P110" i="31"/>
  <c r="P100" i="31"/>
  <c r="P80" i="31"/>
  <c r="P134" i="31"/>
  <c r="P94" i="31"/>
  <c r="P90" i="31"/>
  <c r="P144" i="13"/>
  <c r="M208" i="13"/>
  <c r="T113" i="13"/>
  <c r="P132" i="13"/>
  <c r="E328" i="13" s="1"/>
  <c r="R132" i="13"/>
  <c r="F328" i="13" s="1"/>
  <c r="N35" i="31"/>
  <c r="K100" i="49" s="1"/>
  <c r="M56" i="31"/>
  <c r="M57" i="31"/>
  <c r="M58" i="31"/>
  <c r="M51" i="18"/>
  <c r="M73" i="18" s="1"/>
  <c r="M60" i="31"/>
  <c r="P49" i="31"/>
  <c r="I4" i="22"/>
  <c r="L9" i="44"/>
  <c r="M92" i="48"/>
  <c r="N155" i="24"/>
  <c r="L8" i="39"/>
  <c r="L61" i="39" s="1"/>
  <c r="AZ10" i="43"/>
  <c r="W46" i="29"/>
  <c r="L22" i="44"/>
  <c r="AP10" i="43"/>
  <c r="M8" i="35"/>
  <c r="M109" i="35" s="1"/>
  <c r="M226" i="18"/>
  <c r="K8" i="38"/>
  <c r="J8" i="40"/>
  <c r="M31" i="24"/>
  <c r="Q212" i="13"/>
  <c r="Q219" i="13"/>
  <c r="Q209" i="13"/>
  <c r="Q221" i="13"/>
  <c r="Q224" i="13"/>
  <c r="Q220" i="13"/>
  <c r="Q211" i="13"/>
  <c r="Q217" i="13"/>
  <c r="Q210" i="13"/>
  <c r="Q225" i="13"/>
  <c r="Q208" i="13"/>
  <c r="Q215" i="13"/>
  <c r="Q226" i="13"/>
  <c r="Q216" i="13"/>
  <c r="Q214" i="13"/>
  <c r="Q223" i="13"/>
  <c r="Q218" i="13"/>
  <c r="Q213" i="13"/>
  <c r="Q227" i="13"/>
  <c r="Q222" i="13"/>
  <c r="N85" i="48"/>
  <c r="K44" i="40"/>
  <c r="M223" i="13"/>
  <c r="L222" i="13"/>
  <c r="M190" i="13"/>
  <c r="E222" i="13"/>
  <c r="J222" i="13" s="1"/>
  <c r="V190" i="13"/>
  <c r="P190" i="13"/>
  <c r="P91" i="31"/>
  <c r="L210" i="13"/>
  <c r="M178" i="13"/>
  <c r="L196" i="13"/>
  <c r="L99" i="49"/>
  <c r="M70" i="35"/>
  <c r="M73" i="35" s="1"/>
  <c r="M85" i="48"/>
  <c r="M173" i="48" s="1"/>
  <c r="P146" i="31"/>
  <c r="P179" i="13"/>
  <c r="R179" i="13" s="1"/>
  <c r="T179" i="13" s="1"/>
  <c r="V179" i="13"/>
  <c r="E211" i="13"/>
  <c r="J211" i="13" s="1"/>
  <c r="S211" i="13" s="1"/>
  <c r="V164" i="13"/>
  <c r="H329" i="13" s="1"/>
  <c r="M214" i="13"/>
  <c r="R214" i="13"/>
  <c r="P214" i="13"/>
  <c r="T214" i="13"/>
  <c r="V214" i="13"/>
  <c r="M225" i="13"/>
  <c r="E223" i="13"/>
  <c r="J223" i="13" s="1"/>
  <c r="S223" i="13" s="1"/>
  <c r="P191" i="13"/>
  <c r="R191" i="13" s="1"/>
  <c r="V191" i="13"/>
  <c r="M164" i="13"/>
  <c r="J119" i="49" s="1"/>
  <c r="P96" i="31"/>
  <c r="M209" i="18"/>
  <c r="J38" i="40"/>
  <c r="M188" i="13"/>
  <c r="L220" i="13"/>
  <c r="E220" i="13"/>
  <c r="J220" i="13" s="1"/>
  <c r="P188" i="13"/>
  <c r="V188" i="13"/>
  <c r="P111" i="31"/>
  <c r="V208" i="13" l="1"/>
  <c r="M172" i="18"/>
  <c r="M183" i="18" s="1"/>
  <c r="L171" i="18"/>
  <c r="L190" i="18" s="1"/>
  <c r="L183" i="18"/>
  <c r="K190" i="18"/>
  <c r="M29" i="18"/>
  <c r="L34" i="18"/>
  <c r="L178" i="18"/>
  <c r="J77" i="18"/>
  <c r="J235" i="18"/>
  <c r="K42" i="18"/>
  <c r="J58" i="18"/>
  <c r="J265" i="18" s="1"/>
  <c r="M230" i="18"/>
  <c r="K17" i="38" s="1"/>
  <c r="K107" i="49" s="1"/>
  <c r="M211" i="35"/>
  <c r="I228" i="35"/>
  <c r="G58" i="38" s="1"/>
  <c r="J210" i="35"/>
  <c r="O173" i="35"/>
  <c r="K23" i="24"/>
  <c r="J28" i="24" s="1"/>
  <c r="J29" i="24" s="1"/>
  <c r="L19" i="18"/>
  <c r="O18" i="29" s="1"/>
  <c r="L16" i="24"/>
  <c r="L260" i="18"/>
  <c r="L261" i="18" s="1"/>
  <c r="J16" i="44"/>
  <c r="J18" i="44" s="1"/>
  <c r="J26" i="44"/>
  <c r="J28" i="44" s="1"/>
  <c r="I235" i="35"/>
  <c r="O177" i="24"/>
  <c r="Q106" i="31"/>
  <c r="P177" i="24" s="1"/>
  <c r="P33" i="31"/>
  <c r="M98" i="49" s="1"/>
  <c r="L38" i="35"/>
  <c r="P34" i="31"/>
  <c r="M99" i="49" s="1"/>
  <c r="L21" i="35"/>
  <c r="L22" i="18"/>
  <c r="L20" i="35"/>
  <c r="O23" i="29" s="1"/>
  <c r="BC10" i="53"/>
  <c r="Y10" i="53"/>
  <c r="AI10" i="53" s="1"/>
  <c r="M10" i="43"/>
  <c r="AS10" i="53"/>
  <c r="L96" i="49"/>
  <c r="M17" i="18"/>
  <c r="L27" i="1"/>
  <c r="L28" i="1"/>
  <c r="O10" i="29"/>
  <c r="L16" i="35"/>
  <c r="L18" i="35" s="1"/>
  <c r="O12" i="29"/>
  <c r="O25" i="29"/>
  <c r="V141" i="53"/>
  <c r="V12" i="53" s="1"/>
  <c r="H25" i="37"/>
  <c r="G36" i="40" s="1"/>
  <c r="G40" i="40" s="1"/>
  <c r="P32" i="31"/>
  <c r="M97" i="49" s="1"/>
  <c r="M266" i="18"/>
  <c r="J61" i="38"/>
  <c r="M274" i="18"/>
  <c r="H59" i="38"/>
  <c r="T212" i="13"/>
  <c r="R188" i="13"/>
  <c r="T188" i="13" s="1"/>
  <c r="T191" i="13"/>
  <c r="R190" i="13"/>
  <c r="T190" i="13" s="1"/>
  <c r="R184" i="13"/>
  <c r="T184" i="13" s="1"/>
  <c r="T226" i="13"/>
  <c r="S257" i="13"/>
  <c r="S246" i="13"/>
  <c r="I22" i="38"/>
  <c r="J235" i="35"/>
  <c r="H66" i="38" s="1"/>
  <c r="F22" i="38"/>
  <c r="F111" i="49" s="1"/>
  <c r="H235" i="35"/>
  <c r="M236" i="35"/>
  <c r="K67" i="38" s="1"/>
  <c r="L229" i="35"/>
  <c r="J59" i="38" s="1"/>
  <c r="K36" i="18"/>
  <c r="K235" i="18" s="1"/>
  <c r="J248" i="18"/>
  <c r="O73" i="18"/>
  <c r="M251" i="18"/>
  <c r="L281" i="18"/>
  <c r="I239" i="18"/>
  <c r="I248" i="18"/>
  <c r="G25" i="49" s="1"/>
  <c r="G84" i="49" s="1"/>
  <c r="H248" i="18"/>
  <c r="F25" i="49" s="1"/>
  <c r="N236" i="18"/>
  <c r="N116" i="18"/>
  <c r="N238" i="18" s="1"/>
  <c r="L73" i="18"/>
  <c r="J73" i="18"/>
  <c r="K73" i="18"/>
  <c r="M238" i="18"/>
  <c r="P153" i="18"/>
  <c r="O159" i="18"/>
  <c r="L268" i="18"/>
  <c r="M267" i="18"/>
  <c r="M260" i="18" s="1"/>
  <c r="N73" i="18"/>
  <c r="O111" i="18"/>
  <c r="P111" i="18" s="1"/>
  <c r="P267" i="18" s="1"/>
  <c r="O120" i="18"/>
  <c r="N230" i="18"/>
  <c r="L17" i="38" s="1"/>
  <c r="L107" i="49" s="1"/>
  <c r="M40" i="18"/>
  <c r="M27" i="18"/>
  <c r="J242" i="18"/>
  <c r="J228" i="18" s="1"/>
  <c r="H14" i="38" s="1"/>
  <c r="H59" i="49" s="1"/>
  <c r="H105" i="49" s="1"/>
  <c r="M138" i="18"/>
  <c r="M83" i="18"/>
  <c r="M107" i="18"/>
  <c r="L7" i="49"/>
  <c r="L87" i="49" s="1"/>
  <c r="N8" i="18"/>
  <c r="N147" i="18"/>
  <c r="N176" i="18" s="1"/>
  <c r="Q46" i="29"/>
  <c r="Q8" i="29" s="1"/>
  <c r="K46" i="29"/>
  <c r="H41" i="37"/>
  <c r="I14" i="37" s="1"/>
  <c r="I41" i="37" s="1"/>
  <c r="J14" i="37" s="1"/>
  <c r="N59" i="31"/>
  <c r="M229" i="18"/>
  <c r="K15" i="38" s="1"/>
  <c r="N243" i="18"/>
  <c r="F43" i="37"/>
  <c r="G15" i="39" s="1"/>
  <c r="G17" i="39" s="1"/>
  <c r="T132" i="13"/>
  <c r="BC15" i="43"/>
  <c r="BC141" i="43" s="1"/>
  <c r="BC12" i="43" s="1"/>
  <c r="BB141" i="43"/>
  <c r="BB12" i="43" s="1"/>
  <c r="Y62" i="43"/>
  <c r="AS62" i="43"/>
  <c r="Y46" i="43"/>
  <c r="AS46" i="43"/>
  <c r="Y65" i="43"/>
  <c r="AS65" i="43"/>
  <c r="Y128" i="43"/>
  <c r="AS128" i="43"/>
  <c r="Y89" i="43"/>
  <c r="AS89" i="43"/>
  <c r="Y105" i="43"/>
  <c r="AS105" i="43"/>
  <c r="Y137" i="43"/>
  <c r="AS137" i="43"/>
  <c r="Y97" i="43"/>
  <c r="AS97" i="43"/>
  <c r="Y53" i="43"/>
  <c r="AS53" i="43"/>
  <c r="Y73" i="43"/>
  <c r="AS73" i="43"/>
  <c r="Y57" i="43"/>
  <c r="AS57" i="43"/>
  <c r="Y50" i="43"/>
  <c r="AS50" i="43"/>
  <c r="Y132" i="43"/>
  <c r="AS132" i="43"/>
  <c r="Y121" i="43"/>
  <c r="AS121" i="43"/>
  <c r="Y45" i="43"/>
  <c r="AS45" i="43"/>
  <c r="Y113" i="43"/>
  <c r="AS113" i="43"/>
  <c r="Y93" i="43"/>
  <c r="AS93" i="43"/>
  <c r="Y133" i="43"/>
  <c r="AS133" i="43"/>
  <c r="Y85" i="43"/>
  <c r="AS85" i="43"/>
  <c r="Y101" i="43"/>
  <c r="AS101" i="43"/>
  <c r="Y49" i="43"/>
  <c r="AS49" i="43"/>
  <c r="Y77" i="43"/>
  <c r="AS77" i="43"/>
  <c r="AR141" i="43"/>
  <c r="AR12" i="43" s="1"/>
  <c r="J41" i="37"/>
  <c r="K14" i="37" s="1"/>
  <c r="Q96" i="31"/>
  <c r="O55" i="24"/>
  <c r="O171" i="24"/>
  <c r="Q146" i="31"/>
  <c r="R146" i="31" s="1"/>
  <c r="O85" i="24"/>
  <c r="O201" i="24"/>
  <c r="O46" i="24"/>
  <c r="O162" i="24"/>
  <c r="Q91" i="31"/>
  <c r="R91" i="31" s="1"/>
  <c r="O52" i="24"/>
  <c r="O168" i="24"/>
  <c r="Q90" i="31"/>
  <c r="R90" i="31" s="1"/>
  <c r="O51" i="24"/>
  <c r="O167" i="24"/>
  <c r="Q94" i="31"/>
  <c r="R94" i="31" s="1"/>
  <c r="O53" i="24"/>
  <c r="O169" i="24"/>
  <c r="Q80" i="31"/>
  <c r="R80" i="31" s="1"/>
  <c r="O45" i="24"/>
  <c r="O161" i="24"/>
  <c r="Q110" i="31"/>
  <c r="O63" i="24"/>
  <c r="O179" i="24"/>
  <c r="Q150" i="31"/>
  <c r="R150" i="31" s="1"/>
  <c r="O87" i="24"/>
  <c r="O203" i="24"/>
  <c r="Q186" i="31"/>
  <c r="R186" i="31" s="1"/>
  <c r="O109" i="24"/>
  <c r="O225" i="24"/>
  <c r="Q116" i="31"/>
  <c r="R116" i="31" s="1"/>
  <c r="O67" i="24"/>
  <c r="O183" i="24"/>
  <c r="Q104" i="31"/>
  <c r="R104" i="31" s="1"/>
  <c r="O59" i="24"/>
  <c r="O175" i="24"/>
  <c r="Q175" i="31"/>
  <c r="R175" i="31" s="1"/>
  <c r="O102" i="24"/>
  <c r="O218" i="24"/>
  <c r="Q124" i="31"/>
  <c r="R124" i="31" s="1"/>
  <c r="O71" i="24"/>
  <c r="O187" i="24"/>
  <c r="Q115" i="31"/>
  <c r="R115" i="31" s="1"/>
  <c r="O66" i="24"/>
  <c r="O182" i="24"/>
  <c r="Q225" i="31"/>
  <c r="O132" i="24"/>
  <c r="O248" i="24"/>
  <c r="Q171" i="31"/>
  <c r="R171" i="31" s="1"/>
  <c r="O100" i="24"/>
  <c r="O216" i="24"/>
  <c r="Q206" i="31"/>
  <c r="R206" i="31" s="1"/>
  <c r="O121" i="24"/>
  <c r="O237" i="24"/>
  <c r="Q145" i="31"/>
  <c r="R145" i="31" s="1"/>
  <c r="O84" i="24"/>
  <c r="O200" i="24"/>
  <c r="Q50" i="24"/>
  <c r="Q166" i="24"/>
  <c r="Q108" i="24"/>
  <c r="Q224" i="24"/>
  <c r="Q209" i="31"/>
  <c r="O122" i="24"/>
  <c r="O238" i="24"/>
  <c r="Q95" i="31"/>
  <c r="R95" i="31" s="1"/>
  <c r="O54" i="24"/>
  <c r="O170" i="24"/>
  <c r="Q189" i="31"/>
  <c r="R189" i="31" s="1"/>
  <c r="O110" i="24"/>
  <c r="O226" i="24"/>
  <c r="Q111" i="31"/>
  <c r="R111" i="31" s="1"/>
  <c r="O64" i="24"/>
  <c r="O180" i="24"/>
  <c r="Q134" i="31"/>
  <c r="R134" i="31" s="1"/>
  <c r="O77" i="24"/>
  <c r="O193" i="24"/>
  <c r="Q130" i="31"/>
  <c r="R130" i="31" s="1"/>
  <c r="O75" i="24"/>
  <c r="O191" i="24"/>
  <c r="Q226" i="31"/>
  <c r="R226" i="31" s="1"/>
  <c r="O133" i="24"/>
  <c r="O249" i="24"/>
  <c r="Q144" i="31"/>
  <c r="R144" i="31" s="1"/>
  <c r="O83" i="24"/>
  <c r="O199" i="24"/>
  <c r="Q131" i="31"/>
  <c r="R131" i="31" s="1"/>
  <c r="O76" i="24"/>
  <c r="O192" i="24"/>
  <c r="Q151" i="31"/>
  <c r="R151" i="31" s="1"/>
  <c r="O88" i="24"/>
  <c r="O204" i="24"/>
  <c r="Q210" i="31"/>
  <c r="R210" i="31" s="1"/>
  <c r="O123" i="24"/>
  <c r="O239" i="24"/>
  <c r="Q184" i="31"/>
  <c r="R184" i="31" s="1"/>
  <c r="O107" i="24"/>
  <c r="O223" i="24"/>
  <c r="Q129" i="31"/>
  <c r="O74" i="24"/>
  <c r="O190" i="24"/>
  <c r="Q221" i="31"/>
  <c r="R221" i="31" s="1"/>
  <c r="O130" i="24"/>
  <c r="O246" i="24"/>
  <c r="Q195" i="31"/>
  <c r="O114" i="24"/>
  <c r="O230" i="24"/>
  <c r="Q196" i="31"/>
  <c r="R196" i="31" s="1"/>
  <c r="O115" i="24"/>
  <c r="O231" i="24"/>
  <c r="Q176" i="31"/>
  <c r="R176" i="31" s="1"/>
  <c r="O103" i="24"/>
  <c r="O219" i="24"/>
  <c r="O97" i="24"/>
  <c r="O213" i="24"/>
  <c r="Q161" i="31"/>
  <c r="R161" i="31" s="1"/>
  <c r="O94" i="24"/>
  <c r="O210" i="24"/>
  <c r="Q219" i="31"/>
  <c r="O128" i="24"/>
  <c r="O244" i="24"/>
  <c r="Q136" i="31"/>
  <c r="R136" i="31" s="1"/>
  <c r="O79" i="24"/>
  <c r="O195" i="24"/>
  <c r="Q159" i="31"/>
  <c r="R159" i="31" s="1"/>
  <c r="O92" i="24"/>
  <c r="O208" i="24"/>
  <c r="Q58" i="24"/>
  <c r="Q174" i="24"/>
  <c r="Q135" i="31"/>
  <c r="O78" i="24"/>
  <c r="O194" i="24"/>
  <c r="Q99" i="31"/>
  <c r="O56" i="24"/>
  <c r="O172" i="24"/>
  <c r="Q79" i="31"/>
  <c r="O44" i="24"/>
  <c r="O160" i="24"/>
  <c r="P58" i="24"/>
  <c r="P174" i="24"/>
  <c r="P50" i="24"/>
  <c r="P166" i="24"/>
  <c r="Q100" i="31"/>
  <c r="R100" i="31" s="1"/>
  <c r="O57" i="24"/>
  <c r="O173" i="24"/>
  <c r="Q120" i="31"/>
  <c r="R120" i="31" s="1"/>
  <c r="O69" i="24"/>
  <c r="O185" i="24"/>
  <c r="Q140" i="31"/>
  <c r="R140" i="31" s="1"/>
  <c r="O81" i="24"/>
  <c r="O197" i="24"/>
  <c r="Q160" i="31"/>
  <c r="R160" i="31" s="1"/>
  <c r="O93" i="24"/>
  <c r="O209" i="24"/>
  <c r="Q220" i="31"/>
  <c r="R220" i="31" s="1"/>
  <c r="O129" i="24"/>
  <c r="O245" i="24"/>
  <c r="Q204" i="31"/>
  <c r="R204" i="31" s="1"/>
  <c r="O119" i="24"/>
  <c r="O235" i="24"/>
  <c r="Q180" i="31"/>
  <c r="R180" i="31" s="1"/>
  <c r="O105" i="24"/>
  <c r="O221" i="24"/>
  <c r="Q164" i="31"/>
  <c r="R164" i="31" s="1"/>
  <c r="O95" i="24"/>
  <c r="O211" i="24"/>
  <c r="Q149" i="31"/>
  <c r="R149" i="31" s="1"/>
  <c r="O86" i="24"/>
  <c r="O202" i="24"/>
  <c r="Q85" i="31"/>
  <c r="O48" i="24"/>
  <c r="O164" i="24"/>
  <c r="Q179" i="31"/>
  <c r="R179" i="31" s="1"/>
  <c r="O104" i="24"/>
  <c r="O220" i="24"/>
  <c r="Q121" i="31"/>
  <c r="R121" i="31" s="1"/>
  <c r="O70" i="24"/>
  <c r="O186" i="24"/>
  <c r="Q141" i="31"/>
  <c r="R141" i="31" s="1"/>
  <c r="O82" i="24"/>
  <c r="O198" i="24"/>
  <c r="Q216" i="31"/>
  <c r="R216" i="31" s="1"/>
  <c r="O127" i="24"/>
  <c r="O243" i="24"/>
  <c r="Q194" i="31"/>
  <c r="R194" i="31" s="1"/>
  <c r="O113" i="24"/>
  <c r="O229" i="24"/>
  <c r="Q105" i="31"/>
  <c r="R105" i="31" s="1"/>
  <c r="O60" i="24"/>
  <c r="O176" i="24"/>
  <c r="Q125" i="31"/>
  <c r="R125" i="31" s="1"/>
  <c r="O72" i="24"/>
  <c r="O188" i="24"/>
  <c r="Q211" i="31"/>
  <c r="R211" i="31" s="1"/>
  <c r="O124" i="24"/>
  <c r="O240" i="24"/>
  <c r="Q154" i="31"/>
  <c r="R154" i="31" s="1"/>
  <c r="O89" i="24"/>
  <c r="O205" i="24"/>
  <c r="Q200" i="31"/>
  <c r="R200" i="31" s="1"/>
  <c r="O117" i="24"/>
  <c r="O233" i="24"/>
  <c r="Q215" i="31"/>
  <c r="R215" i="31" s="1"/>
  <c r="O126" i="24"/>
  <c r="O242" i="24"/>
  <c r="Q199" i="31"/>
  <c r="R199" i="31" s="1"/>
  <c r="O116" i="24"/>
  <c r="O232" i="24"/>
  <c r="Q114" i="31"/>
  <c r="R114" i="31" s="1"/>
  <c r="O65" i="24"/>
  <c r="O181" i="24"/>
  <c r="Q214" i="31"/>
  <c r="R214" i="31" s="1"/>
  <c r="O125" i="24"/>
  <c r="O241" i="24"/>
  <c r="Q190" i="31"/>
  <c r="R190" i="31" s="1"/>
  <c r="O111" i="24"/>
  <c r="O227" i="24"/>
  <c r="Q170" i="31"/>
  <c r="R170" i="31" s="1"/>
  <c r="O99" i="24"/>
  <c r="O215" i="24"/>
  <c r="O62" i="24"/>
  <c r="O178" i="24"/>
  <c r="Q191" i="31"/>
  <c r="R191" i="31" s="1"/>
  <c r="O112" i="24"/>
  <c r="O228" i="24"/>
  <c r="Q84" i="31"/>
  <c r="R84" i="31" s="1"/>
  <c r="O47" i="24"/>
  <c r="O163" i="24"/>
  <c r="Q155" i="31"/>
  <c r="R155" i="31" s="1"/>
  <c r="O90" i="24"/>
  <c r="O206" i="24"/>
  <c r="Q205" i="31"/>
  <c r="R205" i="31" s="1"/>
  <c r="O120" i="24"/>
  <c r="O236" i="24"/>
  <c r="Q169" i="31"/>
  <c r="R169" i="31" s="1"/>
  <c r="O98" i="24"/>
  <c r="O214" i="24"/>
  <c r="Q165" i="31"/>
  <c r="R165" i="31" s="1"/>
  <c r="O96" i="24"/>
  <c r="O212" i="24"/>
  <c r="Q101" i="24"/>
  <c r="Q217" i="24"/>
  <c r="Q131" i="24"/>
  <c r="Q247" i="24"/>
  <c r="Q106" i="24"/>
  <c r="Q222" i="24"/>
  <c r="Q201" i="31"/>
  <c r="R201" i="31" s="1"/>
  <c r="O118" i="24"/>
  <c r="O234" i="24"/>
  <c r="Q156" i="31"/>
  <c r="R156" i="31" s="1"/>
  <c r="O91" i="24"/>
  <c r="O207" i="24"/>
  <c r="Q86" i="31"/>
  <c r="O49" i="24"/>
  <c r="O165" i="24"/>
  <c r="Q139" i="31"/>
  <c r="O80" i="24"/>
  <c r="O196" i="24"/>
  <c r="Q119" i="31"/>
  <c r="O68" i="24"/>
  <c r="O184" i="24"/>
  <c r="Q126" i="31"/>
  <c r="O73" i="24"/>
  <c r="O189" i="24"/>
  <c r="P101" i="24"/>
  <c r="P217" i="24"/>
  <c r="P106" i="24"/>
  <c r="P222" i="24"/>
  <c r="P131" i="24"/>
  <c r="P247" i="24"/>
  <c r="P108" i="24"/>
  <c r="P224" i="24"/>
  <c r="K258" i="13"/>
  <c r="M226" i="13"/>
  <c r="S224" i="13"/>
  <c r="T224" i="13" s="1"/>
  <c r="L256" i="13"/>
  <c r="K228" i="13"/>
  <c r="M257" i="13"/>
  <c r="L287" i="13"/>
  <c r="K39" i="39"/>
  <c r="AC12" i="36"/>
  <c r="L252" i="13"/>
  <c r="S220" i="13"/>
  <c r="L242" i="13"/>
  <c r="S242" i="13" s="1"/>
  <c r="T242" i="13" s="1"/>
  <c r="S210" i="13"/>
  <c r="T210" i="13" s="1"/>
  <c r="L254" i="13"/>
  <c r="S222" i="13"/>
  <c r="L247" i="13"/>
  <c r="S215" i="13"/>
  <c r="T215" i="13" s="1"/>
  <c r="M215" i="13"/>
  <c r="J102" i="49"/>
  <c r="J120" i="49"/>
  <c r="S208" i="13"/>
  <c r="E240" i="13"/>
  <c r="J240" i="13" s="1"/>
  <c r="O240" i="13" s="1"/>
  <c r="I111" i="49"/>
  <c r="H111" i="49"/>
  <c r="H40" i="40"/>
  <c r="F36" i="40"/>
  <c r="F40" i="40" s="1"/>
  <c r="I19" i="31"/>
  <c r="I54" i="31" s="1"/>
  <c r="I74" i="31"/>
  <c r="AH14" i="36"/>
  <c r="AH15" i="36"/>
  <c r="AH16" i="36"/>
  <c r="M23" i="37" s="1"/>
  <c r="AH17" i="36"/>
  <c r="AH18" i="36"/>
  <c r="AH19" i="36"/>
  <c r="AH20" i="36"/>
  <c r="AH21" i="36"/>
  <c r="AH22" i="36"/>
  <c r="AH23" i="36"/>
  <c r="AH24" i="36"/>
  <c r="AH25" i="36"/>
  <c r="AH26" i="36"/>
  <c r="AH27" i="36"/>
  <c r="AH28" i="36"/>
  <c r="AH29" i="36"/>
  <c r="AH30" i="36"/>
  <c r="AH31" i="36"/>
  <c r="AH32" i="36"/>
  <c r="AH33" i="36"/>
  <c r="AH34" i="36"/>
  <c r="AH35" i="36"/>
  <c r="AH36" i="36"/>
  <c r="AH37" i="36"/>
  <c r="AH38" i="36"/>
  <c r="AH39" i="36"/>
  <c r="AH40" i="36"/>
  <c r="AH41" i="36"/>
  <c r="AH42" i="36"/>
  <c r="AH43" i="36"/>
  <c r="AH44" i="36"/>
  <c r="AH45" i="36"/>
  <c r="AH46" i="36"/>
  <c r="AH47" i="36"/>
  <c r="AH48" i="36"/>
  <c r="AH49" i="36"/>
  <c r="AH50" i="36"/>
  <c r="AH51" i="36"/>
  <c r="AH52" i="36"/>
  <c r="AH53" i="36"/>
  <c r="AH54" i="36"/>
  <c r="AH55" i="36"/>
  <c r="AH56" i="36"/>
  <c r="AH57" i="36"/>
  <c r="AH58" i="36"/>
  <c r="AH59" i="36"/>
  <c r="AH60" i="36"/>
  <c r="AH61" i="36"/>
  <c r="AH62" i="36"/>
  <c r="AH63" i="36"/>
  <c r="AH64" i="36"/>
  <c r="AH65" i="36"/>
  <c r="AH66" i="36"/>
  <c r="AH67" i="36"/>
  <c r="AH68" i="36"/>
  <c r="AH69" i="36"/>
  <c r="AH70" i="36"/>
  <c r="AI14" i="36"/>
  <c r="AI15" i="36"/>
  <c r="AI16" i="36"/>
  <c r="N23" i="37" s="1"/>
  <c r="AI17" i="36"/>
  <c r="AI18" i="36"/>
  <c r="AI19" i="36"/>
  <c r="AI20" i="36"/>
  <c r="AI21" i="36"/>
  <c r="AI22" i="36"/>
  <c r="AI23" i="36"/>
  <c r="AI24" i="36"/>
  <c r="AI25" i="36"/>
  <c r="AI26" i="36"/>
  <c r="AI27" i="36"/>
  <c r="AI28" i="36"/>
  <c r="AI29" i="36"/>
  <c r="AI30" i="36"/>
  <c r="AI31" i="36"/>
  <c r="AI32" i="36"/>
  <c r="AI33" i="36"/>
  <c r="AI34" i="36"/>
  <c r="AI35" i="36"/>
  <c r="AI36" i="36"/>
  <c r="AI37" i="36"/>
  <c r="AI38" i="36"/>
  <c r="AI39" i="36"/>
  <c r="AI40" i="36"/>
  <c r="AI41" i="36"/>
  <c r="AI42" i="36"/>
  <c r="AI43" i="36"/>
  <c r="AI44" i="36"/>
  <c r="AI45" i="36"/>
  <c r="AI46" i="36"/>
  <c r="AI47" i="36"/>
  <c r="AI48" i="36"/>
  <c r="AI49" i="36"/>
  <c r="AI50" i="36"/>
  <c r="AI51" i="36"/>
  <c r="AI52" i="36"/>
  <c r="AI53" i="36"/>
  <c r="AI54" i="36"/>
  <c r="AI55" i="36"/>
  <c r="AI56" i="36"/>
  <c r="AI57" i="36"/>
  <c r="AI58" i="36"/>
  <c r="AI59" i="36"/>
  <c r="AI60" i="36"/>
  <c r="AI61" i="36"/>
  <c r="AI62" i="36"/>
  <c r="AI63" i="36"/>
  <c r="AI64" i="36"/>
  <c r="AI65" i="36"/>
  <c r="AI66" i="36"/>
  <c r="AI67" i="36"/>
  <c r="AI68" i="36"/>
  <c r="AI69" i="36"/>
  <c r="AI70" i="36"/>
  <c r="J22" i="37"/>
  <c r="J25" i="37" s="1"/>
  <c r="M31" i="37"/>
  <c r="M34" i="37" s="1"/>
  <c r="L19" i="40" s="1"/>
  <c r="N31" i="37"/>
  <c r="P115" i="35" s="1"/>
  <c r="P119" i="35" s="1"/>
  <c r="P235" i="35" s="1"/>
  <c r="G22" i="38"/>
  <c r="I195" i="35"/>
  <c r="G73" i="49" s="1"/>
  <c r="M39" i="37"/>
  <c r="L34" i="37"/>
  <c r="K19" i="40" s="1"/>
  <c r="N115" i="35"/>
  <c r="N119" i="35" s="1"/>
  <c r="J34" i="37"/>
  <c r="I19" i="40" s="1"/>
  <c r="L115" i="35"/>
  <c r="L119" i="35" s="1"/>
  <c r="F74" i="49"/>
  <c r="H200" i="35"/>
  <c r="G66" i="38"/>
  <c r="L273" i="13"/>
  <c r="G241" i="13"/>
  <c r="U209" i="13"/>
  <c r="V209" i="13" s="1"/>
  <c r="E273" i="13"/>
  <c r="J241" i="13"/>
  <c r="S241" i="13" s="1"/>
  <c r="K78" i="38"/>
  <c r="K77" i="38"/>
  <c r="K80" i="38" s="1"/>
  <c r="X12" i="36"/>
  <c r="Y12" i="36"/>
  <c r="V259" i="13"/>
  <c r="E291" i="13"/>
  <c r="J291" i="13" s="1"/>
  <c r="S291" i="13" s="1"/>
  <c r="P259" i="13"/>
  <c r="L251" i="13"/>
  <c r="S251" i="13" s="1"/>
  <c r="T251" i="13" s="1"/>
  <c r="M219" i="13"/>
  <c r="G242" i="13"/>
  <c r="U210" i="13"/>
  <c r="L253" i="13"/>
  <c r="S253" i="13" s="1"/>
  <c r="T253" i="13" s="1"/>
  <c r="M221" i="13"/>
  <c r="U246" i="13"/>
  <c r="G278" i="13"/>
  <c r="U278" i="13" s="1"/>
  <c r="E289" i="13"/>
  <c r="J289" i="13" s="1"/>
  <c r="S289" i="13" s="1"/>
  <c r="P257" i="13"/>
  <c r="R257" i="13" s="1"/>
  <c r="V257" i="13"/>
  <c r="E248" i="13"/>
  <c r="J248" i="13" s="1"/>
  <c r="S248" i="13" s="1"/>
  <c r="P216" i="13"/>
  <c r="R216" i="13" s="1"/>
  <c r="T216" i="13" s="1"/>
  <c r="V216" i="13"/>
  <c r="E276" i="13"/>
  <c r="J276" i="13" s="1"/>
  <c r="P244" i="13"/>
  <c r="R244" i="13" s="1"/>
  <c r="V244" i="13"/>
  <c r="E290" i="13"/>
  <c r="J290" i="13" s="1"/>
  <c r="S290" i="13" s="1"/>
  <c r="P258" i="13"/>
  <c r="R258" i="13" s="1"/>
  <c r="T258" i="13" s="1"/>
  <c r="V258" i="13"/>
  <c r="K256" i="13"/>
  <c r="K260" i="13" s="1"/>
  <c r="M224" i="13"/>
  <c r="V249" i="13"/>
  <c r="E281" i="13"/>
  <c r="J281" i="13" s="1"/>
  <c r="S281" i="13" s="1"/>
  <c r="P249" i="13"/>
  <c r="R249" i="13" s="1"/>
  <c r="U258" i="13"/>
  <c r="G290" i="13"/>
  <c r="U290" i="13" s="1"/>
  <c r="U250" i="13"/>
  <c r="G282" i="13"/>
  <c r="U282" i="13" s="1"/>
  <c r="U240" i="13"/>
  <c r="V240" i="13" s="1"/>
  <c r="G272" i="13"/>
  <c r="U272" i="13" s="1"/>
  <c r="G276" i="13"/>
  <c r="U276" i="13" s="1"/>
  <c r="U244" i="13"/>
  <c r="G280" i="13"/>
  <c r="U280" i="13" s="1"/>
  <c r="U248" i="13"/>
  <c r="G288" i="13"/>
  <c r="U288" i="13" s="1"/>
  <c r="U256" i="13"/>
  <c r="G284" i="13"/>
  <c r="U284" i="13" s="1"/>
  <c r="U252" i="13"/>
  <c r="K31" i="37"/>
  <c r="M115" i="35" s="1"/>
  <c r="M119" i="35" s="1"/>
  <c r="V12" i="36"/>
  <c r="AF14" i="36"/>
  <c r="AF16" i="36"/>
  <c r="K23" i="37" s="1"/>
  <c r="AF18" i="36"/>
  <c r="AF20" i="36"/>
  <c r="AF22" i="36"/>
  <c r="AF24" i="36"/>
  <c r="AF26" i="36"/>
  <c r="AF28" i="36"/>
  <c r="AF30" i="36"/>
  <c r="AF32" i="36"/>
  <c r="AF34" i="36"/>
  <c r="AF36" i="36"/>
  <c r="AF38" i="36"/>
  <c r="AF40" i="36"/>
  <c r="AF42" i="36"/>
  <c r="AF44" i="36"/>
  <c r="AF46" i="36"/>
  <c r="AF48" i="36"/>
  <c r="AF50" i="36"/>
  <c r="AF52" i="36"/>
  <c r="AF54" i="36"/>
  <c r="AF56" i="36"/>
  <c r="AF58" i="36"/>
  <c r="AF60" i="36"/>
  <c r="AF62" i="36"/>
  <c r="AF64" i="36"/>
  <c r="AF66" i="36"/>
  <c r="AF68" i="36"/>
  <c r="AF70" i="36"/>
  <c r="AF15" i="36"/>
  <c r="AF17" i="36"/>
  <c r="AF19" i="36"/>
  <c r="AF21" i="36"/>
  <c r="AF23" i="36"/>
  <c r="AF25" i="36"/>
  <c r="AF27" i="36"/>
  <c r="AF29" i="36"/>
  <c r="AF31" i="36"/>
  <c r="AF33" i="36"/>
  <c r="AF35" i="36"/>
  <c r="AF37" i="36"/>
  <c r="AF39" i="36"/>
  <c r="AF41" i="36"/>
  <c r="AF43" i="36"/>
  <c r="AF45" i="36"/>
  <c r="AF47" i="36"/>
  <c r="AF49" i="36"/>
  <c r="AF51" i="36"/>
  <c r="AF53" i="36"/>
  <c r="AF55" i="36"/>
  <c r="AF57" i="36"/>
  <c r="AF59" i="36"/>
  <c r="AF61" i="36"/>
  <c r="AF63" i="36"/>
  <c r="AF65" i="36"/>
  <c r="AF67" i="36"/>
  <c r="AF69" i="36"/>
  <c r="N209" i="18"/>
  <c r="V176" i="13"/>
  <c r="V196" i="13" s="1"/>
  <c r="H330" i="13" s="1"/>
  <c r="Y41" i="43"/>
  <c r="AS41" i="43"/>
  <c r="AI15" i="43"/>
  <c r="AI141" i="43" s="1"/>
  <c r="AI12" i="43" s="1"/>
  <c r="AH141" i="43"/>
  <c r="AH12" i="43" s="1"/>
  <c r="O119" i="43"/>
  <c r="X119" i="43"/>
  <c r="O123" i="43"/>
  <c r="X123" i="43"/>
  <c r="O126" i="43"/>
  <c r="X126" i="43"/>
  <c r="O79" i="43"/>
  <c r="X79" i="43"/>
  <c r="O88" i="43"/>
  <c r="X88" i="43"/>
  <c r="O136" i="43"/>
  <c r="X136" i="43"/>
  <c r="O55" i="43"/>
  <c r="X55" i="43"/>
  <c r="O87" i="43"/>
  <c r="X87" i="43"/>
  <c r="O103" i="43"/>
  <c r="X103" i="43"/>
  <c r="O129" i="43"/>
  <c r="X129" i="43"/>
  <c r="O61" i="43"/>
  <c r="X61" i="43"/>
  <c r="O67" i="43"/>
  <c r="X67" i="43"/>
  <c r="O69" i="43"/>
  <c r="X69" i="43"/>
  <c r="O111" i="43"/>
  <c r="X111" i="43"/>
  <c r="O115" i="43"/>
  <c r="X115" i="43"/>
  <c r="O107" i="43"/>
  <c r="X107" i="43"/>
  <c r="O43" i="43"/>
  <c r="X43" i="43"/>
  <c r="O84" i="43"/>
  <c r="X84" i="43"/>
  <c r="O120" i="43"/>
  <c r="X120" i="43"/>
  <c r="O47" i="43"/>
  <c r="X47" i="43"/>
  <c r="O75" i="43"/>
  <c r="X75" i="43"/>
  <c r="O71" i="43"/>
  <c r="X71" i="43"/>
  <c r="O95" i="43"/>
  <c r="X95" i="43"/>
  <c r="O51" i="43"/>
  <c r="X51" i="43"/>
  <c r="O117" i="43"/>
  <c r="X117" i="43"/>
  <c r="O81" i="43"/>
  <c r="X81" i="43"/>
  <c r="O83" i="43"/>
  <c r="X83" i="43"/>
  <c r="O99" i="43"/>
  <c r="X99" i="43"/>
  <c r="O59" i="43"/>
  <c r="X59" i="43"/>
  <c r="O125" i="43"/>
  <c r="X125" i="43"/>
  <c r="O127" i="43"/>
  <c r="X127" i="43"/>
  <c r="O63" i="43"/>
  <c r="X63" i="43"/>
  <c r="O91" i="43"/>
  <c r="X91" i="43"/>
  <c r="O122" i="43"/>
  <c r="X122" i="43"/>
  <c r="O141" i="43"/>
  <c r="O12" i="43" s="1"/>
  <c r="N141" i="43"/>
  <c r="N12" i="43" s="1"/>
  <c r="Q50" i="29"/>
  <c r="U213" i="13"/>
  <c r="G245" i="13"/>
  <c r="U217" i="13"/>
  <c r="G249" i="13"/>
  <c r="G253" i="13"/>
  <c r="U221" i="13"/>
  <c r="U225" i="13"/>
  <c r="G257" i="13"/>
  <c r="L280" i="13"/>
  <c r="M248" i="13"/>
  <c r="L277" i="13"/>
  <c r="S277" i="13" s="1"/>
  <c r="T277" i="13" s="1"/>
  <c r="M245" i="13"/>
  <c r="L250" i="13"/>
  <c r="M218" i="13"/>
  <c r="U211" i="13"/>
  <c r="G243" i="13"/>
  <c r="U215" i="13"/>
  <c r="G247" i="13"/>
  <c r="U219" i="13"/>
  <c r="G251" i="13"/>
  <c r="G255" i="13"/>
  <c r="U223" i="13"/>
  <c r="G259" i="13"/>
  <c r="U227" i="13"/>
  <c r="N188" i="35"/>
  <c r="N169" i="48"/>
  <c r="P61" i="48"/>
  <c r="O61" i="48"/>
  <c r="O45" i="39"/>
  <c r="N45" i="39"/>
  <c r="L44" i="40" s="1"/>
  <c r="K38" i="40"/>
  <c r="N173" i="48"/>
  <c r="O139" i="35"/>
  <c r="M31" i="49"/>
  <c r="M33" i="49" s="1"/>
  <c r="M112" i="49" s="1"/>
  <c r="M34" i="38"/>
  <c r="L20" i="49"/>
  <c r="L14" i="49"/>
  <c r="M33" i="38"/>
  <c r="L36" i="38"/>
  <c r="L244" i="13"/>
  <c r="S244" i="13" s="1"/>
  <c r="M212" i="13"/>
  <c r="U196" i="13"/>
  <c r="P82" i="48"/>
  <c r="O82" i="48"/>
  <c r="P103" i="48"/>
  <c r="P178" i="35" s="1"/>
  <c r="O103" i="48"/>
  <c r="O178" i="35" s="1"/>
  <c r="P75" i="48"/>
  <c r="O75" i="48"/>
  <c r="K291" i="13"/>
  <c r="M291" i="13" s="1"/>
  <c r="M259" i="13"/>
  <c r="Q19" i="31"/>
  <c r="Q54" i="31" s="1"/>
  <c r="P74" i="31"/>
  <c r="Q166" i="31"/>
  <c r="Q49" i="31"/>
  <c r="R110" i="31"/>
  <c r="R225" i="31"/>
  <c r="L64" i="18"/>
  <c r="M16" i="24" s="1"/>
  <c r="R96" i="31"/>
  <c r="J34" i="49"/>
  <c r="H25" i="49"/>
  <c r="H84" i="49" s="1"/>
  <c r="AQ119" i="43"/>
  <c r="W119" i="43"/>
  <c r="AQ123" i="43"/>
  <c r="W123" i="43"/>
  <c r="AQ15" i="43"/>
  <c r="W15" i="43"/>
  <c r="AQ43" i="43"/>
  <c r="W43" i="43"/>
  <c r="AQ20" i="43"/>
  <c r="W20" i="43"/>
  <c r="AQ84" i="43"/>
  <c r="W84" i="43"/>
  <c r="AQ120" i="43"/>
  <c r="W120" i="43"/>
  <c r="AQ35" i="43"/>
  <c r="W35" i="43"/>
  <c r="AQ55" i="43"/>
  <c r="W55" i="43"/>
  <c r="AQ87" i="43"/>
  <c r="W87" i="43"/>
  <c r="AQ103" i="43"/>
  <c r="W103" i="43"/>
  <c r="AQ31" i="43"/>
  <c r="W31" i="43"/>
  <c r="AQ63" i="43"/>
  <c r="W63" i="43"/>
  <c r="AQ129" i="43"/>
  <c r="W129" i="43"/>
  <c r="AQ61" i="43"/>
  <c r="W61" i="43"/>
  <c r="AQ83" i="43"/>
  <c r="W83" i="43"/>
  <c r="AQ99" i="43"/>
  <c r="W99" i="43"/>
  <c r="AQ19" i="43"/>
  <c r="W19" i="43"/>
  <c r="AQ39" i="43"/>
  <c r="W39" i="43"/>
  <c r="AQ67" i="43"/>
  <c r="W67" i="43"/>
  <c r="AQ69" i="43"/>
  <c r="W69" i="43"/>
  <c r="AQ111" i="43"/>
  <c r="W111" i="43"/>
  <c r="AQ115" i="43"/>
  <c r="W115" i="43"/>
  <c r="AQ107" i="43"/>
  <c r="W107" i="43"/>
  <c r="AQ126" i="43"/>
  <c r="W126" i="43"/>
  <c r="AQ79" i="43"/>
  <c r="W79" i="43"/>
  <c r="AQ24" i="43"/>
  <c r="W24" i="43"/>
  <c r="AQ88" i="43"/>
  <c r="W88" i="43"/>
  <c r="AQ136" i="43"/>
  <c r="W136" i="43"/>
  <c r="AQ47" i="43"/>
  <c r="W47" i="43"/>
  <c r="AQ75" i="43"/>
  <c r="W75" i="43"/>
  <c r="AQ71" i="43"/>
  <c r="W71" i="43"/>
  <c r="AQ95" i="43"/>
  <c r="W95" i="43"/>
  <c r="AQ23" i="43"/>
  <c r="W23" i="43"/>
  <c r="AQ51" i="43"/>
  <c r="W51" i="43"/>
  <c r="AQ117" i="43"/>
  <c r="W117" i="43"/>
  <c r="AQ81" i="43"/>
  <c r="W81" i="43"/>
  <c r="AQ17" i="43"/>
  <c r="W17" i="43"/>
  <c r="AQ91" i="43"/>
  <c r="W91" i="43"/>
  <c r="AQ122" i="43"/>
  <c r="W122" i="43"/>
  <c r="AQ27" i="43"/>
  <c r="W27" i="43"/>
  <c r="AQ59" i="43"/>
  <c r="W59" i="43"/>
  <c r="AQ125" i="43"/>
  <c r="W125" i="43"/>
  <c r="AQ127" i="43"/>
  <c r="W127" i="43"/>
  <c r="K50" i="29"/>
  <c r="O15" i="35"/>
  <c r="R219" i="31"/>
  <c r="R195" i="31"/>
  <c r="R129" i="31"/>
  <c r="Q109" i="31"/>
  <c r="O27" i="31"/>
  <c r="O37" i="31"/>
  <c r="L101" i="49" s="1"/>
  <c r="M24" i="1"/>
  <c r="P24" i="31"/>
  <c r="P25" i="31"/>
  <c r="P26" i="31"/>
  <c r="AG12" i="36"/>
  <c r="P254" i="31"/>
  <c r="L22" i="37"/>
  <c r="L25" i="37" s="1"/>
  <c r="K36" i="40" s="1"/>
  <c r="P86" i="18"/>
  <c r="P91" i="18" s="1"/>
  <c r="O91" i="18"/>
  <c r="P31" i="18"/>
  <c r="N70" i="35"/>
  <c r="N73" i="35" s="1"/>
  <c r="P63" i="35"/>
  <c r="O63" i="35"/>
  <c r="M23" i="38"/>
  <c r="N23" i="38"/>
  <c r="N67" i="38"/>
  <c r="N103" i="18"/>
  <c r="N229" i="18" s="1"/>
  <c r="P96" i="18"/>
  <c r="P100" i="18" s="1"/>
  <c r="P273" i="18" s="1"/>
  <c r="O100" i="18"/>
  <c r="L274" i="13"/>
  <c r="S274" i="13" s="1"/>
  <c r="T274" i="13" s="1"/>
  <c r="M242" i="13"/>
  <c r="E254" i="13"/>
  <c r="J254" i="13" s="1"/>
  <c r="M278" i="13"/>
  <c r="M241" i="13"/>
  <c r="K273" i="13"/>
  <c r="M273" i="13" s="1"/>
  <c r="E252" i="13"/>
  <c r="J252" i="13" s="1"/>
  <c r="M252" i="13"/>
  <c r="L284" i="13"/>
  <c r="E255" i="13"/>
  <c r="J255" i="13" s="1"/>
  <c r="S255" i="13" s="1"/>
  <c r="E243" i="13"/>
  <c r="J243" i="13" s="1"/>
  <c r="S243" i="13" s="1"/>
  <c r="M254" i="13"/>
  <c r="L286" i="13"/>
  <c r="M272" i="13"/>
  <c r="M289" i="13"/>
  <c r="L275" i="13"/>
  <c r="M243" i="13"/>
  <c r="M287" i="13"/>
  <c r="V246" i="13"/>
  <c r="E278" i="13"/>
  <c r="J278" i="13" s="1"/>
  <c r="S278" i="13" s="1"/>
  <c r="R246" i="13"/>
  <c r="P246" i="13"/>
  <c r="T246" i="13"/>
  <c r="V141" i="43"/>
  <c r="V12" i="43" s="1"/>
  <c r="AP141" i="43"/>
  <c r="AP12" i="43" s="1"/>
  <c r="M141" i="43"/>
  <c r="M12" i="43" s="1"/>
  <c r="N266" i="24"/>
  <c r="N21" i="24" s="1"/>
  <c r="N150" i="24"/>
  <c r="N15" i="24" s="1"/>
  <c r="M178" i="18" s="1"/>
  <c r="AE12" i="36"/>
  <c r="O196" i="13"/>
  <c r="P145" i="13"/>
  <c r="S164" i="13"/>
  <c r="G329" i="13" s="1"/>
  <c r="O164" i="13"/>
  <c r="P176" i="13"/>
  <c r="R144" i="13"/>
  <c r="T144" i="13" s="1"/>
  <c r="N56" i="31"/>
  <c r="N57" i="31"/>
  <c r="N58" i="31"/>
  <c r="O35" i="31"/>
  <c r="L100" i="49" s="1"/>
  <c r="N31" i="24"/>
  <c r="J4" i="22"/>
  <c r="M22" i="44"/>
  <c r="M8" i="39"/>
  <c r="M61" i="39" s="1"/>
  <c r="N8" i="35"/>
  <c r="N109" i="35" s="1"/>
  <c r="AQ10" i="43"/>
  <c r="M9" i="44"/>
  <c r="N92" i="48"/>
  <c r="O155" i="24"/>
  <c r="K8" i="40"/>
  <c r="L8" i="38"/>
  <c r="X46" i="29"/>
  <c r="N226" i="18"/>
  <c r="BA10" i="43"/>
  <c r="G16" i="37"/>
  <c r="G40" i="37"/>
  <c r="K158" i="35"/>
  <c r="L23" i="24"/>
  <c r="J158" i="35"/>
  <c r="P220" i="13"/>
  <c r="T220" i="13"/>
  <c r="R220" i="13"/>
  <c r="V220" i="13"/>
  <c r="M220" i="13"/>
  <c r="M196" i="13"/>
  <c r="K119" i="49" s="1"/>
  <c r="M222" i="13"/>
  <c r="V223" i="13"/>
  <c r="P223" i="13"/>
  <c r="V211" i="13"/>
  <c r="P211" i="13"/>
  <c r="R211" i="13" s="1"/>
  <c r="T211" i="13" s="1"/>
  <c r="M210" i="13"/>
  <c r="L228" i="13"/>
  <c r="V222" i="13"/>
  <c r="P222" i="13"/>
  <c r="M171" i="18" l="1"/>
  <c r="M190" i="18" s="1"/>
  <c r="N172" i="18"/>
  <c r="N183" i="18" s="1"/>
  <c r="J79" i="18"/>
  <c r="K60" i="18"/>
  <c r="N29" i="18"/>
  <c r="M34" i="18"/>
  <c r="L60" i="18" s="1"/>
  <c r="G26" i="49"/>
  <c r="G76" i="49" s="1"/>
  <c r="K58" i="18"/>
  <c r="L42" i="18"/>
  <c r="M229" i="35"/>
  <c r="K59" i="38" s="1"/>
  <c r="N211" i="35"/>
  <c r="P173" i="35"/>
  <c r="K24" i="24"/>
  <c r="G111" i="49"/>
  <c r="L24" i="24"/>
  <c r="K39" i="35"/>
  <c r="O31" i="29"/>
  <c r="M22" i="24"/>
  <c r="K26" i="44" s="1"/>
  <c r="K28" i="44" s="1"/>
  <c r="K66" i="18"/>
  <c r="M19" i="18"/>
  <c r="P18" i="29" s="1"/>
  <c r="O28" i="29"/>
  <c r="O30" i="29" s="1"/>
  <c r="O15" i="29"/>
  <c r="O17" i="29" s="1"/>
  <c r="P61" i="24"/>
  <c r="K16" i="44"/>
  <c r="R85" i="31"/>
  <c r="Q48" i="24" s="1"/>
  <c r="R106" i="31"/>
  <c r="Q177" i="24" s="1"/>
  <c r="M38" i="35"/>
  <c r="Q34" i="31"/>
  <c r="N99" i="49" s="1"/>
  <c r="Q33" i="31"/>
  <c r="N98" i="49" s="1"/>
  <c r="M21" i="35"/>
  <c r="M22" i="18"/>
  <c r="P12" i="29" s="1"/>
  <c r="M20" i="35"/>
  <c r="P23" i="29" s="1"/>
  <c r="M21" i="18"/>
  <c r="P10" i="29" s="1"/>
  <c r="N10" i="43"/>
  <c r="AT10" i="53"/>
  <c r="BD10" i="53"/>
  <c r="Z10" i="53"/>
  <c r="AJ10" i="53" s="1"/>
  <c r="L158" i="35"/>
  <c r="M16" i="35"/>
  <c r="M18" i="35" s="1"/>
  <c r="P25" i="29"/>
  <c r="M261" i="18"/>
  <c r="K61" i="38"/>
  <c r="O266" i="18"/>
  <c r="O244" i="18"/>
  <c r="N274" i="18"/>
  <c r="N266" i="18"/>
  <c r="T244" i="13"/>
  <c r="R259" i="13"/>
  <c r="T259" i="13" s="1"/>
  <c r="R222" i="13"/>
  <c r="T222" i="13" s="1"/>
  <c r="T249" i="13"/>
  <c r="R223" i="13"/>
  <c r="T223" i="13" s="1"/>
  <c r="T257" i="13"/>
  <c r="S254" i="13"/>
  <c r="S252" i="13"/>
  <c r="P208" i="13"/>
  <c r="R208" i="13" s="1"/>
  <c r="T208" i="13" s="1"/>
  <c r="K22" i="38"/>
  <c r="K111" i="49" s="1"/>
  <c r="M235" i="35"/>
  <c r="K66" i="38" s="1"/>
  <c r="O236" i="35"/>
  <c r="M67" i="38" s="1"/>
  <c r="J22" i="38"/>
  <c r="J111" i="49" s="1"/>
  <c r="L235" i="35"/>
  <c r="J66" i="38" s="1"/>
  <c r="K235" i="35"/>
  <c r="I66" i="38" s="1"/>
  <c r="N236" i="35"/>
  <c r="L67" i="38" s="1"/>
  <c r="M96" i="49"/>
  <c r="N17" i="18"/>
  <c r="M28" i="1"/>
  <c r="M27" i="1"/>
  <c r="F58" i="49"/>
  <c r="N251" i="18"/>
  <c r="K278" i="18"/>
  <c r="K145" i="18"/>
  <c r="H239" i="18"/>
  <c r="M281" i="18"/>
  <c r="O273" i="18"/>
  <c r="O236" i="18"/>
  <c r="M268" i="18"/>
  <c r="P236" i="18"/>
  <c r="P266" i="18"/>
  <c r="O237" i="18"/>
  <c r="O230" i="18" s="1"/>
  <c r="M17" i="38" s="1"/>
  <c r="M107" i="49" s="1"/>
  <c r="O267" i="18"/>
  <c r="P159" i="18"/>
  <c r="J272" i="18"/>
  <c r="J258" i="18" s="1"/>
  <c r="N273" i="18"/>
  <c r="N267" i="18"/>
  <c r="O116" i="18"/>
  <c r="P120" i="18"/>
  <c r="P116" i="18"/>
  <c r="P268" i="18" s="1"/>
  <c r="P237" i="18"/>
  <c r="N40" i="18"/>
  <c r="N27" i="18"/>
  <c r="N138" i="18"/>
  <c r="N107" i="18"/>
  <c r="N83" i="18"/>
  <c r="O8" i="18"/>
  <c r="O147" i="18"/>
  <c r="O176" i="18" s="1"/>
  <c r="R46" i="29"/>
  <c r="R8" i="29" s="1"/>
  <c r="L46" i="29"/>
  <c r="P243" i="18"/>
  <c r="O59" i="31"/>
  <c r="O243" i="18"/>
  <c r="Q32" i="31"/>
  <c r="N97" i="49" s="1"/>
  <c r="O115" i="35"/>
  <c r="O119" i="35" s="1"/>
  <c r="Y122" i="43"/>
  <c r="AS122" i="43"/>
  <c r="Y91" i="43"/>
  <c r="AS91" i="43"/>
  <c r="Y63" i="43"/>
  <c r="AS63" i="43"/>
  <c r="Y127" i="43"/>
  <c r="AS127" i="43"/>
  <c r="Y125" i="43"/>
  <c r="AS125" i="43"/>
  <c r="Y59" i="43"/>
  <c r="AS59" i="43"/>
  <c r="Y99" i="43"/>
  <c r="AS99" i="43"/>
  <c r="Y83" i="43"/>
  <c r="AS83" i="43"/>
  <c r="Y81" i="43"/>
  <c r="AS81" i="43"/>
  <c r="Y117" i="43"/>
  <c r="AS117" i="43"/>
  <c r="Y51" i="43"/>
  <c r="AS51" i="43"/>
  <c r="Y95" i="43"/>
  <c r="AS95" i="43"/>
  <c r="Y71" i="43"/>
  <c r="AS71" i="43"/>
  <c r="Y75" i="43"/>
  <c r="AS75" i="43"/>
  <c r="Y47" i="43"/>
  <c r="AS47" i="43"/>
  <c r="Y120" i="43"/>
  <c r="AS120" i="43"/>
  <c r="Y84" i="43"/>
  <c r="AS84" i="43"/>
  <c r="Y43" i="43"/>
  <c r="AS43" i="43"/>
  <c r="Y107" i="43"/>
  <c r="AS107" i="43"/>
  <c r="Y115" i="43"/>
  <c r="AS115" i="43"/>
  <c r="Y111" i="43"/>
  <c r="AS111" i="43"/>
  <c r="Y69" i="43"/>
  <c r="AS69" i="43"/>
  <c r="Y67" i="43"/>
  <c r="AS67" i="43"/>
  <c r="Y61" i="43"/>
  <c r="AS61" i="43"/>
  <c r="Y129" i="43"/>
  <c r="AS129" i="43"/>
  <c r="Y103" i="43"/>
  <c r="AS103" i="43"/>
  <c r="Y87" i="43"/>
  <c r="AS87" i="43"/>
  <c r="Y55" i="43"/>
  <c r="AS55" i="43"/>
  <c r="Y136" i="43"/>
  <c r="AS136" i="43"/>
  <c r="Y88" i="43"/>
  <c r="AS88" i="43"/>
  <c r="Y79" i="43"/>
  <c r="AS79" i="43"/>
  <c r="Y126" i="43"/>
  <c r="AS126" i="43"/>
  <c r="Y123" i="43"/>
  <c r="AS123" i="43"/>
  <c r="Y119" i="43"/>
  <c r="AS119" i="43"/>
  <c r="L50" i="29"/>
  <c r="K41" i="37"/>
  <c r="L14" i="37" s="1"/>
  <c r="L41" i="37" s="1"/>
  <c r="M14" i="37" s="1"/>
  <c r="M41" i="37" s="1"/>
  <c r="N14" i="37" s="1"/>
  <c r="N41" i="37" s="1"/>
  <c r="Q46" i="24"/>
  <c r="Q162" i="24"/>
  <c r="Q53" i="24"/>
  <c r="Q169" i="24"/>
  <c r="Q59" i="24"/>
  <c r="Q175" i="24"/>
  <c r="P62" i="24"/>
  <c r="P178" i="24"/>
  <c r="Q67" i="24"/>
  <c r="Q183" i="24"/>
  <c r="Q74" i="24"/>
  <c r="Q190" i="24"/>
  <c r="Q79" i="24"/>
  <c r="Q195" i="24"/>
  <c r="Q83" i="24"/>
  <c r="Q199" i="24"/>
  <c r="Q89" i="24"/>
  <c r="Q205" i="24"/>
  <c r="Q95" i="24"/>
  <c r="Q211" i="24"/>
  <c r="Q104" i="24"/>
  <c r="Q220" i="24"/>
  <c r="Q114" i="24"/>
  <c r="Q230" i="24"/>
  <c r="Q125" i="24"/>
  <c r="Q241" i="24"/>
  <c r="Q128" i="24"/>
  <c r="Q244" i="24"/>
  <c r="Q55" i="24"/>
  <c r="Q171" i="24"/>
  <c r="Q65" i="24"/>
  <c r="Q181" i="24"/>
  <c r="Q96" i="24"/>
  <c r="Q212" i="24"/>
  <c r="Q99" i="24"/>
  <c r="Q215" i="24"/>
  <c r="Q111" i="24"/>
  <c r="Q227" i="24"/>
  <c r="Q116" i="24"/>
  <c r="Q232" i="24"/>
  <c r="Q132" i="24"/>
  <c r="Q248" i="24"/>
  <c r="Q60" i="24"/>
  <c r="Q176" i="24"/>
  <c r="Q93" i="24"/>
  <c r="Q209" i="24"/>
  <c r="Q81" i="24"/>
  <c r="Q197" i="24"/>
  <c r="Q69" i="24"/>
  <c r="Q185" i="24"/>
  <c r="Q57" i="24"/>
  <c r="Q173" i="24"/>
  <c r="Q64" i="24"/>
  <c r="Q180" i="24"/>
  <c r="Q90" i="24"/>
  <c r="Q206" i="24"/>
  <c r="P97" i="24"/>
  <c r="P213" i="24"/>
  <c r="Q84" i="24"/>
  <c r="Q200" i="24"/>
  <c r="Q126" i="24"/>
  <c r="Q242" i="24"/>
  <c r="Q117" i="24"/>
  <c r="Q233" i="24"/>
  <c r="Q113" i="24"/>
  <c r="Q229" i="24"/>
  <c r="Q88" i="24"/>
  <c r="Q204" i="24"/>
  <c r="Q70" i="24"/>
  <c r="Q186" i="24"/>
  <c r="Q164" i="24"/>
  <c r="Q109" i="24"/>
  <c r="Q225" i="24"/>
  <c r="Q45" i="24"/>
  <c r="Q161" i="24"/>
  <c r="Q91" i="24"/>
  <c r="Q207" i="24"/>
  <c r="Q110" i="24"/>
  <c r="Q226" i="24"/>
  <c r="Q118" i="24"/>
  <c r="Q234" i="24"/>
  <c r="P68" i="24"/>
  <c r="P184" i="24"/>
  <c r="R119" i="31"/>
  <c r="R86" i="31"/>
  <c r="P49" i="24"/>
  <c r="P165" i="24"/>
  <c r="P118" i="24"/>
  <c r="P234" i="24"/>
  <c r="P96" i="24"/>
  <c r="P212" i="24"/>
  <c r="P120" i="24"/>
  <c r="P236" i="24"/>
  <c r="P47" i="24"/>
  <c r="P163" i="24"/>
  <c r="P99" i="24"/>
  <c r="P215" i="24"/>
  <c r="P125" i="24"/>
  <c r="P241" i="24"/>
  <c r="P116" i="24"/>
  <c r="P232" i="24"/>
  <c r="P117" i="24"/>
  <c r="P233" i="24"/>
  <c r="P124" i="24"/>
  <c r="P240" i="24"/>
  <c r="P60" i="24"/>
  <c r="P176" i="24"/>
  <c r="P127" i="24"/>
  <c r="P243" i="24"/>
  <c r="P70" i="24"/>
  <c r="P186" i="24"/>
  <c r="P48" i="24"/>
  <c r="P164" i="24"/>
  <c r="P95" i="24"/>
  <c r="P211" i="24"/>
  <c r="P119" i="24"/>
  <c r="P235" i="24"/>
  <c r="P93" i="24"/>
  <c r="P209" i="24"/>
  <c r="P69" i="24"/>
  <c r="P185" i="24"/>
  <c r="P56" i="24"/>
  <c r="P172" i="24"/>
  <c r="R99" i="31"/>
  <c r="P92" i="24"/>
  <c r="P208" i="24"/>
  <c r="P128" i="24"/>
  <c r="P244" i="24"/>
  <c r="P103" i="24"/>
  <c r="P219" i="24"/>
  <c r="P114" i="24"/>
  <c r="P230" i="24"/>
  <c r="P74" i="24"/>
  <c r="P190" i="24"/>
  <c r="P123" i="24"/>
  <c r="P239" i="24"/>
  <c r="P76" i="24"/>
  <c r="P192" i="24"/>
  <c r="P133" i="24"/>
  <c r="P249" i="24"/>
  <c r="P77" i="24"/>
  <c r="P193" i="24"/>
  <c r="P110" i="24"/>
  <c r="P226" i="24"/>
  <c r="P122" i="24"/>
  <c r="P238" i="24"/>
  <c r="R209" i="31"/>
  <c r="P121" i="24"/>
  <c r="P237" i="24"/>
  <c r="P132" i="24"/>
  <c r="P248" i="24"/>
  <c r="P102" i="24"/>
  <c r="P218" i="24"/>
  <c r="P67" i="24"/>
  <c r="P183" i="24"/>
  <c r="P87" i="24"/>
  <c r="P203" i="24"/>
  <c r="P45" i="24"/>
  <c r="P161" i="24"/>
  <c r="P51" i="24"/>
  <c r="P167" i="24"/>
  <c r="P52" i="24"/>
  <c r="P168" i="24"/>
  <c r="P85" i="24"/>
  <c r="P201" i="24"/>
  <c r="Q47" i="24"/>
  <c r="Q163" i="24"/>
  <c r="Q51" i="24"/>
  <c r="Q167" i="24"/>
  <c r="Q52" i="24"/>
  <c r="Q168" i="24"/>
  <c r="Q61" i="24"/>
  <c r="Q66" i="24"/>
  <c r="Q182" i="24"/>
  <c r="Q71" i="24"/>
  <c r="Q187" i="24"/>
  <c r="Q77" i="24"/>
  <c r="Q193" i="24"/>
  <c r="Q82" i="24"/>
  <c r="Q198" i="24"/>
  <c r="Q86" i="24"/>
  <c r="Q202" i="24"/>
  <c r="Q92" i="24"/>
  <c r="Q208" i="24"/>
  <c r="Q100" i="24"/>
  <c r="Q216" i="24"/>
  <c r="Q107" i="24"/>
  <c r="Q223" i="24"/>
  <c r="Q119" i="24"/>
  <c r="Q235" i="24"/>
  <c r="Q127" i="24"/>
  <c r="Q243" i="24"/>
  <c r="Q98" i="24"/>
  <c r="Q214" i="24"/>
  <c r="Q120" i="24"/>
  <c r="Q236" i="24"/>
  <c r="Q103" i="24"/>
  <c r="Q219" i="24"/>
  <c r="Q115" i="24"/>
  <c r="Q231" i="24"/>
  <c r="Q124" i="24"/>
  <c r="Q240" i="24"/>
  <c r="Q72" i="24"/>
  <c r="Q188" i="24"/>
  <c r="Q133" i="24"/>
  <c r="Q249" i="24"/>
  <c r="Q87" i="24"/>
  <c r="Q203" i="24"/>
  <c r="Q75" i="24"/>
  <c r="Q191" i="24"/>
  <c r="Q63" i="24"/>
  <c r="Q179" i="24"/>
  <c r="Q85" i="24"/>
  <c r="Q201" i="24"/>
  <c r="Q94" i="24"/>
  <c r="Q210" i="24"/>
  <c r="Q112" i="24"/>
  <c r="Q228" i="24"/>
  <c r="Q130" i="24"/>
  <c r="Q246" i="24"/>
  <c r="Q121" i="24"/>
  <c r="Q237" i="24"/>
  <c r="Q123" i="24"/>
  <c r="Q239" i="24"/>
  <c r="Q76" i="24"/>
  <c r="Q192" i="24"/>
  <c r="Q102" i="24"/>
  <c r="Q218" i="24"/>
  <c r="Q105" i="24"/>
  <c r="Q221" i="24"/>
  <c r="Q129" i="24"/>
  <c r="Q245" i="24"/>
  <c r="Q54" i="24"/>
  <c r="Q170" i="24"/>
  <c r="P73" i="24"/>
  <c r="P189" i="24"/>
  <c r="R126" i="31"/>
  <c r="R139" i="31"/>
  <c r="P80" i="24"/>
  <c r="P196" i="24"/>
  <c r="P91" i="24"/>
  <c r="P207" i="24"/>
  <c r="P98" i="24"/>
  <c r="P214" i="24"/>
  <c r="P90" i="24"/>
  <c r="P206" i="24"/>
  <c r="P112" i="24"/>
  <c r="P228" i="24"/>
  <c r="P111" i="24"/>
  <c r="P227" i="24"/>
  <c r="P65" i="24"/>
  <c r="P181" i="24"/>
  <c r="P126" i="24"/>
  <c r="P242" i="24"/>
  <c r="P89" i="24"/>
  <c r="P205" i="24"/>
  <c r="P72" i="24"/>
  <c r="P188" i="24"/>
  <c r="P113" i="24"/>
  <c r="P229" i="24"/>
  <c r="P82" i="24"/>
  <c r="P198" i="24"/>
  <c r="P104" i="24"/>
  <c r="P220" i="24"/>
  <c r="P86" i="24"/>
  <c r="P202" i="24"/>
  <c r="P105" i="24"/>
  <c r="P221" i="24"/>
  <c r="P129" i="24"/>
  <c r="P245" i="24"/>
  <c r="P81" i="24"/>
  <c r="P197" i="24"/>
  <c r="P57" i="24"/>
  <c r="P173" i="24"/>
  <c r="P44" i="24"/>
  <c r="P160" i="24"/>
  <c r="R79" i="31"/>
  <c r="R135" i="31"/>
  <c r="P78" i="24"/>
  <c r="P194" i="24"/>
  <c r="P79" i="24"/>
  <c r="P195" i="24"/>
  <c r="P94" i="24"/>
  <c r="P210" i="24"/>
  <c r="P115" i="24"/>
  <c r="P231" i="24"/>
  <c r="P130" i="24"/>
  <c r="P246" i="24"/>
  <c r="P107" i="24"/>
  <c r="P223" i="24"/>
  <c r="P88" i="24"/>
  <c r="P204" i="24"/>
  <c r="P83" i="24"/>
  <c r="P199" i="24"/>
  <c r="P75" i="24"/>
  <c r="P191" i="24"/>
  <c r="P64" i="24"/>
  <c r="P180" i="24"/>
  <c r="P54" i="24"/>
  <c r="P170" i="24"/>
  <c r="P84" i="24"/>
  <c r="P200" i="24"/>
  <c r="P100" i="24"/>
  <c r="P216" i="24"/>
  <c r="P66" i="24"/>
  <c r="P182" i="24"/>
  <c r="P71" i="24"/>
  <c r="P187" i="24"/>
  <c r="P59" i="24"/>
  <c r="P175" i="24"/>
  <c r="P109" i="24"/>
  <c r="P225" i="24"/>
  <c r="P63" i="24"/>
  <c r="P179" i="24"/>
  <c r="P53" i="24"/>
  <c r="P169" i="24"/>
  <c r="P46" i="24"/>
  <c r="P162" i="24"/>
  <c r="P55" i="24"/>
  <c r="P171" i="24"/>
  <c r="K290" i="13"/>
  <c r="M290" i="13" s="1"/>
  <c r="M258" i="13"/>
  <c r="S256" i="13"/>
  <c r="T256" i="13" s="1"/>
  <c r="L288" i="13"/>
  <c r="S288" i="13" s="1"/>
  <c r="T288" i="13" s="1"/>
  <c r="L39" i="39"/>
  <c r="L260" i="13"/>
  <c r="S250" i="13"/>
  <c r="T250" i="13" s="1"/>
  <c r="S240" i="13"/>
  <c r="E272" i="13"/>
  <c r="J272" i="13" s="1"/>
  <c r="O272" i="13" s="1"/>
  <c r="K102" i="49"/>
  <c r="K120" i="49"/>
  <c r="V272" i="13"/>
  <c r="H41" i="39"/>
  <c r="F28" i="40" s="1"/>
  <c r="S247" i="13"/>
  <c r="T247" i="13" s="1"/>
  <c r="L279" i="13"/>
  <c r="M247" i="13"/>
  <c r="K40" i="40"/>
  <c r="I36" i="40"/>
  <c r="I40" i="40" s="1"/>
  <c r="K17" i="24"/>
  <c r="K18" i="24" s="1"/>
  <c r="AH12" i="36"/>
  <c r="M22" i="37"/>
  <c r="M25" i="37" s="1"/>
  <c r="L36" i="40" s="1"/>
  <c r="AI12" i="36"/>
  <c r="N22" i="37"/>
  <c r="N25" i="37" s="1"/>
  <c r="M36" i="40" s="1"/>
  <c r="N34" i="37"/>
  <c r="M19" i="40" s="1"/>
  <c r="N12" i="37"/>
  <c r="G74" i="49"/>
  <c r="I200" i="35"/>
  <c r="F66" i="38"/>
  <c r="H238" i="35"/>
  <c r="H240" i="35" s="1"/>
  <c r="G273" i="13"/>
  <c r="U273" i="13" s="1"/>
  <c r="V273" i="13" s="1"/>
  <c r="U241" i="13"/>
  <c r="V241" i="13" s="1"/>
  <c r="J273" i="13"/>
  <c r="S273" i="13" s="1"/>
  <c r="O103" i="18"/>
  <c r="O229" i="18" s="1"/>
  <c r="O209" i="18"/>
  <c r="F26" i="49"/>
  <c r="F84" i="49"/>
  <c r="G14" i="44"/>
  <c r="H14" i="44"/>
  <c r="L77" i="38"/>
  <c r="L80" i="38" s="1"/>
  <c r="L78" i="38"/>
  <c r="R281" i="13"/>
  <c r="T281" i="13" s="1"/>
  <c r="P281" i="13"/>
  <c r="V281" i="13"/>
  <c r="V289" i="13"/>
  <c r="R289" i="13"/>
  <c r="P289" i="13"/>
  <c r="L283" i="13"/>
  <c r="S283" i="13" s="1"/>
  <c r="T283" i="13" s="1"/>
  <c r="M251" i="13"/>
  <c r="K288" i="13"/>
  <c r="M288" i="13" s="1"/>
  <c r="M256" i="13"/>
  <c r="P290" i="13"/>
  <c r="R290" i="13" s="1"/>
  <c r="T290" i="13" s="1"/>
  <c r="V290" i="13"/>
  <c r="V276" i="13"/>
  <c r="P276" i="13"/>
  <c r="E280" i="13"/>
  <c r="J280" i="13" s="1"/>
  <c r="S280" i="13" s="1"/>
  <c r="V248" i="13"/>
  <c r="P248" i="13"/>
  <c r="M253" i="13"/>
  <c r="L285" i="13"/>
  <c r="S285" i="13" s="1"/>
  <c r="T285" i="13" s="1"/>
  <c r="U242" i="13"/>
  <c r="G274" i="13"/>
  <c r="U274" i="13" s="1"/>
  <c r="V291" i="13"/>
  <c r="P291" i="13"/>
  <c r="K22" i="37"/>
  <c r="K25" i="37" s="1"/>
  <c r="J36" i="40" s="1"/>
  <c r="J40" i="40" s="1"/>
  <c r="AF12" i="36"/>
  <c r="K34" i="37"/>
  <c r="J19" i="40" s="1"/>
  <c r="L22" i="38"/>
  <c r="L111" i="49" s="1"/>
  <c r="M7" i="49"/>
  <c r="M87" i="49" s="1"/>
  <c r="BB10" i="43"/>
  <c r="AR10" i="43"/>
  <c r="Y46" i="29"/>
  <c r="X141" i="43"/>
  <c r="X12" i="43" s="1"/>
  <c r="R50" i="29"/>
  <c r="O188" i="35"/>
  <c r="O169" i="48"/>
  <c r="P85" i="48"/>
  <c r="N34" i="38"/>
  <c r="M20" i="49"/>
  <c r="M38" i="40"/>
  <c r="L38" i="40"/>
  <c r="U251" i="13"/>
  <c r="G283" i="13"/>
  <c r="U283" i="13" s="1"/>
  <c r="U247" i="13"/>
  <c r="G279" i="13"/>
  <c r="U279" i="13" s="1"/>
  <c r="U243" i="13"/>
  <c r="G275" i="13"/>
  <c r="U275" i="13" s="1"/>
  <c r="M250" i="13"/>
  <c r="L282" i="13"/>
  <c r="S282" i="13" s="1"/>
  <c r="T282" i="13" s="1"/>
  <c r="O85" i="48"/>
  <c r="M280" i="13"/>
  <c r="G285" i="13"/>
  <c r="U285" i="13" s="1"/>
  <c r="U253" i="13"/>
  <c r="P188" i="35"/>
  <c r="P169" i="48"/>
  <c r="P173" i="48" s="1"/>
  <c r="M244" i="13"/>
  <c r="M260" i="13" s="1"/>
  <c r="M119" i="49" s="1"/>
  <c r="L276" i="13"/>
  <c r="S276" i="13" s="1"/>
  <c r="M14" i="49"/>
  <c r="N33" i="38"/>
  <c r="N77" i="38" s="1"/>
  <c r="M36" i="38"/>
  <c r="P209" i="18"/>
  <c r="M44" i="40"/>
  <c r="G291" i="13"/>
  <c r="U291" i="13" s="1"/>
  <c r="U259" i="13"/>
  <c r="U255" i="13"/>
  <c r="G287" i="13"/>
  <c r="U287" i="13" s="1"/>
  <c r="U228" i="13"/>
  <c r="M277" i="13"/>
  <c r="U257" i="13"/>
  <c r="G289" i="13"/>
  <c r="U289" i="13" s="1"/>
  <c r="U249" i="13"/>
  <c r="G281" i="13"/>
  <c r="U281" i="13" s="1"/>
  <c r="U245" i="13"/>
  <c r="G277" i="13"/>
  <c r="U277" i="13" s="1"/>
  <c r="R19" i="31"/>
  <c r="Q74" i="31"/>
  <c r="P15" i="35"/>
  <c r="R49" i="31"/>
  <c r="R166" i="31"/>
  <c r="M64" i="18"/>
  <c r="N16" i="24" s="1"/>
  <c r="O60" i="31"/>
  <c r="K34" i="49"/>
  <c r="H26" i="49"/>
  <c r="L15" i="38"/>
  <c r="R109" i="31"/>
  <c r="P27" i="31"/>
  <c r="P37" i="31"/>
  <c r="M101" i="49" s="1"/>
  <c r="Q26" i="31"/>
  <c r="Q25" i="31"/>
  <c r="N24" i="1"/>
  <c r="Q24" i="31"/>
  <c r="N22" i="38"/>
  <c r="N111" i="49" s="1"/>
  <c r="N66" i="38"/>
  <c r="L8" i="40"/>
  <c r="N8" i="39"/>
  <c r="N61" i="39" s="1"/>
  <c r="M8" i="38"/>
  <c r="O92" i="48"/>
  <c r="O8" i="35"/>
  <c r="O109" i="35" s="1"/>
  <c r="O226" i="18"/>
  <c r="N9" i="44"/>
  <c r="N22" i="44"/>
  <c r="P155" i="24"/>
  <c r="P31" i="24" s="1"/>
  <c r="Q254" i="31"/>
  <c r="P70" i="35"/>
  <c r="O70" i="35"/>
  <c r="O73" i="35" s="1"/>
  <c r="P73" i="35"/>
  <c r="P103" i="18"/>
  <c r="M275" i="13"/>
  <c r="M284" i="13"/>
  <c r="V252" i="13"/>
  <c r="E284" i="13"/>
  <c r="J284" i="13" s="1"/>
  <c r="S284" i="13" s="1"/>
  <c r="P252" i="13"/>
  <c r="R252" i="13" s="1"/>
  <c r="V254" i="13"/>
  <c r="E286" i="13"/>
  <c r="J286" i="13" s="1"/>
  <c r="S286" i="13" s="1"/>
  <c r="P254" i="13"/>
  <c r="R254" i="13" s="1"/>
  <c r="M274" i="13"/>
  <c r="V278" i="13"/>
  <c r="P278" i="13"/>
  <c r="T278" i="13"/>
  <c r="R278" i="13"/>
  <c r="M286" i="13"/>
  <c r="E275" i="13"/>
  <c r="J275" i="13" s="1"/>
  <c r="S275" i="13" s="1"/>
  <c r="V243" i="13"/>
  <c r="P243" i="13"/>
  <c r="R243" i="13" s="1"/>
  <c r="V255" i="13"/>
  <c r="E287" i="13"/>
  <c r="J287" i="13" s="1"/>
  <c r="S287" i="13" s="1"/>
  <c r="P255" i="13"/>
  <c r="W141" i="43"/>
  <c r="W12" i="43" s="1"/>
  <c r="AQ141" i="43"/>
  <c r="AQ12" i="43" s="1"/>
  <c r="O266" i="24"/>
  <c r="O21" i="24" s="1"/>
  <c r="O150" i="24"/>
  <c r="O15" i="24" s="1"/>
  <c r="S228" i="13"/>
  <c r="G331" i="13" s="1"/>
  <c r="P209" i="13"/>
  <c r="R209" i="13" s="1"/>
  <c r="R228" i="13" s="1"/>
  <c r="F331" i="13" s="1"/>
  <c r="R145" i="13"/>
  <c r="P164" i="13"/>
  <c r="E329" i="13" s="1"/>
  <c r="S196" i="13"/>
  <c r="G330" i="13" s="1"/>
  <c r="P177" i="13"/>
  <c r="O228" i="13"/>
  <c r="R176" i="13"/>
  <c r="P35" i="31"/>
  <c r="M100" i="49" s="1"/>
  <c r="O56" i="31"/>
  <c r="O57" i="31"/>
  <c r="O58" i="31"/>
  <c r="N60" i="31"/>
  <c r="O31" i="24"/>
  <c r="K4" i="22"/>
  <c r="H13" i="37"/>
  <c r="G43" i="37"/>
  <c r="H15" i="39" s="1"/>
  <c r="L17" i="24"/>
  <c r="K65" i="18" s="1"/>
  <c r="M228" i="13"/>
  <c r="L119" i="49" s="1"/>
  <c r="M162" i="35"/>
  <c r="V228" i="13"/>
  <c r="H331" i="13" s="1"/>
  <c r="I14" i="44"/>
  <c r="O172" i="18" l="1"/>
  <c r="P172" i="18" s="1"/>
  <c r="P183" i="18" s="1"/>
  <c r="N171" i="18"/>
  <c r="O29" i="18"/>
  <c r="N34" i="18"/>
  <c r="N178" i="18"/>
  <c r="K272" i="18"/>
  <c r="G27" i="49"/>
  <c r="L58" i="18"/>
  <c r="P229" i="35"/>
  <c r="N59" i="38" s="1"/>
  <c r="P211" i="35"/>
  <c r="O211" i="35"/>
  <c r="O32" i="29"/>
  <c r="L22" i="35" s="1"/>
  <c r="L24" i="35" s="1"/>
  <c r="L33" i="35" s="1"/>
  <c r="M23" i="24"/>
  <c r="L39" i="35" s="1"/>
  <c r="K18" i="44"/>
  <c r="L66" i="18" s="1"/>
  <c r="L44" i="18" s="1"/>
  <c r="K43" i="18"/>
  <c r="K44" i="18"/>
  <c r="P31" i="29"/>
  <c r="N22" i="24"/>
  <c r="N23" i="24" s="1"/>
  <c r="N19" i="18"/>
  <c r="Q18" i="29" s="1"/>
  <c r="N260" i="18"/>
  <c r="N261" i="18" s="1"/>
  <c r="P28" i="29"/>
  <c r="P30" i="29" s="1"/>
  <c r="O19" i="29"/>
  <c r="L23" i="18" s="1"/>
  <c r="L25" i="18" s="1"/>
  <c r="P15" i="29"/>
  <c r="P17" i="29" s="1"/>
  <c r="L16" i="44"/>
  <c r="L18" i="44" s="1"/>
  <c r="R33" i="31"/>
  <c r="R34" i="31"/>
  <c r="N38" i="35"/>
  <c r="N20" i="35"/>
  <c r="Q23" i="29" s="1"/>
  <c r="N21" i="18"/>
  <c r="Q10" i="29" s="1"/>
  <c r="N21" i="35"/>
  <c r="Q25" i="29" s="1"/>
  <c r="N22" i="18"/>
  <c r="Q12" i="29" s="1"/>
  <c r="BE10" i="53"/>
  <c r="AA10" i="53"/>
  <c r="AK10" i="53" s="1"/>
  <c r="O10" i="43"/>
  <c r="AU10" i="53"/>
  <c r="M158" i="35"/>
  <c r="N96" i="49"/>
  <c r="O17" i="18"/>
  <c r="N28" i="1"/>
  <c r="N27" i="1"/>
  <c r="R32" i="31"/>
  <c r="I195" i="18"/>
  <c r="P244" i="18"/>
  <c r="P274" i="18"/>
  <c r="P260" i="18" s="1"/>
  <c r="O274" i="18"/>
  <c r="O260" i="18" s="1"/>
  <c r="T289" i="13"/>
  <c r="R255" i="13"/>
  <c r="T255" i="13" s="1"/>
  <c r="T243" i="13"/>
  <c r="T254" i="13"/>
  <c r="T252" i="13"/>
  <c r="R291" i="13"/>
  <c r="T291" i="13" s="1"/>
  <c r="R248" i="13"/>
  <c r="T248" i="13" s="1"/>
  <c r="R276" i="13"/>
  <c r="T276" i="13" s="1"/>
  <c r="M22" i="38"/>
  <c r="M111" i="49" s="1"/>
  <c r="O235" i="35"/>
  <c r="M66" i="38" s="1"/>
  <c r="N235" i="35"/>
  <c r="O229" i="35"/>
  <c r="M59" i="38" s="1"/>
  <c r="N229" i="35"/>
  <c r="L59" i="38" s="1"/>
  <c r="N16" i="35"/>
  <c r="N18" i="35" s="1"/>
  <c r="K248" i="18"/>
  <c r="I25" i="49" s="1"/>
  <c r="I84" i="49" s="1"/>
  <c r="J14" i="44"/>
  <c r="K180" i="18"/>
  <c r="O281" i="18"/>
  <c r="P281" i="18" s="1"/>
  <c r="O251" i="18"/>
  <c r="N281" i="18"/>
  <c r="P251" i="18"/>
  <c r="H195" i="18"/>
  <c r="O238" i="18"/>
  <c r="O268" i="18"/>
  <c r="M42" i="18"/>
  <c r="N268" i="18"/>
  <c r="P230" i="18"/>
  <c r="N17" i="38" s="1"/>
  <c r="N107" i="49" s="1"/>
  <c r="P238" i="18"/>
  <c r="O40" i="18"/>
  <c r="O27" i="18"/>
  <c r="O138" i="18"/>
  <c r="O83" i="18"/>
  <c r="O107" i="18"/>
  <c r="P8" i="18"/>
  <c r="P147" i="18"/>
  <c r="P176" i="18" s="1"/>
  <c r="S46" i="29"/>
  <c r="S8" i="29" s="1"/>
  <c r="M46" i="29"/>
  <c r="R74" i="31"/>
  <c r="R54" i="31"/>
  <c r="P59" i="31"/>
  <c r="Y141" i="43"/>
  <c r="Y12" i="43" s="1"/>
  <c r="AS141" i="43"/>
  <c r="AS12" i="43" s="1"/>
  <c r="Q62" i="24"/>
  <c r="Q178" i="24"/>
  <c r="Q78" i="24"/>
  <c r="Q194" i="24"/>
  <c r="Q80" i="24"/>
  <c r="Q196" i="24"/>
  <c r="Q122" i="24"/>
  <c r="Q238" i="24"/>
  <c r="Q49" i="24"/>
  <c r="Q165" i="24"/>
  <c r="Q97" i="24"/>
  <c r="Q213" i="24"/>
  <c r="Q44" i="24"/>
  <c r="Q160" i="24"/>
  <c r="Q73" i="24"/>
  <c r="Q189" i="24"/>
  <c r="Q56" i="24"/>
  <c r="Q172" i="24"/>
  <c r="Q68" i="24"/>
  <c r="Q184" i="24"/>
  <c r="P57" i="31"/>
  <c r="L292" i="13"/>
  <c r="K292" i="13"/>
  <c r="M39" i="39"/>
  <c r="N39" i="39" s="1"/>
  <c r="O39" i="39" s="1"/>
  <c r="M102" i="49"/>
  <c r="M120" i="49"/>
  <c r="S279" i="13"/>
  <c r="T279" i="13" s="1"/>
  <c r="M279" i="13"/>
  <c r="L102" i="49"/>
  <c r="L120" i="49"/>
  <c r="H110" i="49"/>
  <c r="G103" i="49"/>
  <c r="F103" i="49"/>
  <c r="G110" i="49"/>
  <c r="F110" i="49"/>
  <c r="H103" i="49"/>
  <c r="F76" i="49"/>
  <c r="I41" i="39"/>
  <c r="G28" i="40" s="1"/>
  <c r="S272" i="13"/>
  <c r="H17" i="39"/>
  <c r="G58" i="49"/>
  <c r="M40" i="40"/>
  <c r="L40" i="40"/>
  <c r="K28" i="24"/>
  <c r="K29" i="24" s="1"/>
  <c r="K32" i="24"/>
  <c r="K33" i="24" s="1"/>
  <c r="N39" i="37"/>
  <c r="H76" i="49"/>
  <c r="F27" i="49"/>
  <c r="H19" i="44"/>
  <c r="H125" i="18"/>
  <c r="G19" i="44"/>
  <c r="N20" i="49"/>
  <c r="N78" i="38"/>
  <c r="N80" i="38" s="1"/>
  <c r="M78" i="38"/>
  <c r="M77" i="38"/>
  <c r="M283" i="13"/>
  <c r="M285" i="13"/>
  <c r="P280" i="13"/>
  <c r="R280" i="13" s="1"/>
  <c r="T280" i="13" s="1"/>
  <c r="V280" i="13"/>
  <c r="L66" i="38"/>
  <c r="N7" i="49"/>
  <c r="N87" i="49" s="1"/>
  <c r="BC10" i="43"/>
  <c r="AS10" i="43"/>
  <c r="Z46" i="29"/>
  <c r="S50" i="29"/>
  <c r="M154" i="29"/>
  <c r="M50" i="29" s="1"/>
  <c r="U292" i="13"/>
  <c r="M276" i="13"/>
  <c r="M282" i="13"/>
  <c r="U260" i="13"/>
  <c r="N36" i="38"/>
  <c r="N14" i="49"/>
  <c r="O173" i="48"/>
  <c r="P266" i="24"/>
  <c r="P21" i="24" s="1"/>
  <c r="O162" i="35" s="1"/>
  <c r="Q35" i="31"/>
  <c r="N100" i="49" s="1"/>
  <c r="P150" i="24"/>
  <c r="P15" i="24" s="1"/>
  <c r="O178" i="18" s="1"/>
  <c r="R26" i="31"/>
  <c r="R25" i="31"/>
  <c r="P60" i="31"/>
  <c r="L34" i="49"/>
  <c r="N64" i="18"/>
  <c r="H27" i="49"/>
  <c r="P228" i="13"/>
  <c r="E331" i="13" s="1"/>
  <c r="J195" i="18"/>
  <c r="P58" i="31"/>
  <c r="P56" i="31"/>
  <c r="Q27" i="31"/>
  <c r="R24" i="31"/>
  <c r="O24" i="1"/>
  <c r="R254" i="31"/>
  <c r="N8" i="38"/>
  <c r="P92" i="48"/>
  <c r="P8" i="35"/>
  <c r="P109" i="35" s="1"/>
  <c r="M8" i="40"/>
  <c r="O8" i="39"/>
  <c r="O61" i="39" s="1"/>
  <c r="P226" i="18"/>
  <c r="O9" i="44"/>
  <c r="O22" i="44"/>
  <c r="Q155" i="24"/>
  <c r="Q31" i="24" s="1"/>
  <c r="Q37" i="31"/>
  <c r="N101" i="49" s="1"/>
  <c r="M15" i="38"/>
  <c r="P229" i="18"/>
  <c r="N15" i="38" s="1"/>
  <c r="O260" i="13"/>
  <c r="V287" i="13"/>
  <c r="P287" i="13"/>
  <c r="R287" i="13" s="1"/>
  <c r="V260" i="13"/>
  <c r="H332" i="13" s="1"/>
  <c r="V275" i="13"/>
  <c r="P275" i="13"/>
  <c r="R275" i="13"/>
  <c r="V286" i="13"/>
  <c r="P286" i="13"/>
  <c r="V284" i="13"/>
  <c r="P284" i="13"/>
  <c r="P240" i="13"/>
  <c r="T145" i="13"/>
  <c r="T164" i="13" s="1"/>
  <c r="R164" i="13"/>
  <c r="F329" i="13" s="1"/>
  <c r="T209" i="13"/>
  <c r="T228" i="13" s="1"/>
  <c r="R177" i="13"/>
  <c r="R196" i="13" s="1"/>
  <c r="F330" i="13" s="1"/>
  <c r="P196" i="13"/>
  <c r="E330" i="13" s="1"/>
  <c r="T177" i="13"/>
  <c r="T176" i="13"/>
  <c r="K24" i="44"/>
  <c r="M24" i="24"/>
  <c r="L164" i="35"/>
  <c r="L174" i="35" s="1"/>
  <c r="L4" i="22"/>
  <c r="I24" i="44"/>
  <c r="J24" i="44"/>
  <c r="H16" i="37"/>
  <c r="H40" i="37"/>
  <c r="L28" i="24"/>
  <c r="L29" i="24" s="1"/>
  <c r="L32" i="24"/>
  <c r="L33" i="24" s="1"/>
  <c r="L18" i="24"/>
  <c r="M164" i="35"/>
  <c r="M174" i="35" s="1"/>
  <c r="L24" i="44"/>
  <c r="L14" i="44"/>
  <c r="N162" i="35"/>
  <c r="O171" i="18" l="1"/>
  <c r="N190" i="18"/>
  <c r="O183" i="18"/>
  <c r="O33" i="29"/>
  <c r="M60" i="18"/>
  <c r="P29" i="18"/>
  <c r="P34" i="18" s="1"/>
  <c r="P60" i="18" s="1"/>
  <c r="O34" i="18"/>
  <c r="R35" i="31"/>
  <c r="Q28" i="29"/>
  <c r="Q30" i="29" s="1"/>
  <c r="P32" i="29"/>
  <c r="P33" i="29" s="1"/>
  <c r="K19" i="44"/>
  <c r="K53" i="18"/>
  <c r="L61" i="38"/>
  <c r="L26" i="44"/>
  <c r="L40" i="35"/>
  <c r="L50" i="35" s="1"/>
  <c r="L53" i="35" s="1"/>
  <c r="L210" i="35" s="1"/>
  <c r="N24" i="24"/>
  <c r="M39" i="35"/>
  <c r="K40" i="35"/>
  <c r="K50" i="35" s="1"/>
  <c r="K53" i="35" s="1"/>
  <c r="Q31" i="29"/>
  <c r="Q32" i="29" s="1"/>
  <c r="O22" i="24"/>
  <c r="M26" i="44" s="1"/>
  <c r="M28" i="44" s="1"/>
  <c r="L19" i="44"/>
  <c r="M66" i="18"/>
  <c r="M58" i="18"/>
  <c r="K59" i="18"/>
  <c r="O19" i="18"/>
  <c r="R18" i="29" s="1"/>
  <c r="O20" i="29"/>
  <c r="L165" i="18"/>
  <c r="K269" i="18" s="1"/>
  <c r="M16" i="44"/>
  <c r="M18" i="44" s="1"/>
  <c r="O16" i="24"/>
  <c r="H212" i="18"/>
  <c r="H246" i="18"/>
  <c r="H262" i="18"/>
  <c r="I212" i="18"/>
  <c r="I250" i="18" s="1"/>
  <c r="G21" i="38" s="1"/>
  <c r="G25" i="38" s="1"/>
  <c r="I246" i="18"/>
  <c r="P19" i="29"/>
  <c r="M23" i="18" s="1"/>
  <c r="Q15" i="29"/>
  <c r="Q17" i="29" s="1"/>
  <c r="O21" i="35"/>
  <c r="R25" i="29" s="1"/>
  <c r="O22" i="18"/>
  <c r="R12" i="29" s="1"/>
  <c r="O20" i="35"/>
  <c r="R23" i="29" s="1"/>
  <c r="O21" i="18"/>
  <c r="N58" i="18" s="1"/>
  <c r="N158" i="35"/>
  <c r="O16" i="35"/>
  <c r="O18" i="35" s="1"/>
  <c r="Q59" i="31"/>
  <c r="O38" i="35"/>
  <c r="J246" i="18"/>
  <c r="I262" i="18"/>
  <c r="O261" i="18"/>
  <c r="M61" i="38"/>
  <c r="K195" i="18"/>
  <c r="H245" i="18"/>
  <c r="H231" i="18" s="1"/>
  <c r="P261" i="18"/>
  <c r="N61" i="38"/>
  <c r="R286" i="13"/>
  <c r="T286" i="13" s="1"/>
  <c r="T275" i="13"/>
  <c r="R284" i="13"/>
  <c r="T284" i="13" s="1"/>
  <c r="T287" i="13"/>
  <c r="P17" i="18"/>
  <c r="O27" i="1"/>
  <c r="O28" i="1"/>
  <c r="J239" i="18"/>
  <c r="J212" i="18"/>
  <c r="J232" i="18" s="1"/>
  <c r="N278" i="18"/>
  <c r="L278" i="18"/>
  <c r="L145" i="18"/>
  <c r="N42" i="18"/>
  <c r="P40" i="18"/>
  <c r="P27" i="18"/>
  <c r="M180" i="18"/>
  <c r="P138" i="18"/>
  <c r="P107" i="18"/>
  <c r="P83" i="18"/>
  <c r="I19" i="44"/>
  <c r="P272" i="13"/>
  <c r="R272" i="13" s="1"/>
  <c r="T272" i="13" s="1"/>
  <c r="O292" i="13"/>
  <c r="J41" i="39"/>
  <c r="H28" i="40" s="1"/>
  <c r="I125" i="18"/>
  <c r="H275" i="18" s="1"/>
  <c r="H261" i="18" s="1"/>
  <c r="H128" i="18"/>
  <c r="M80" i="38"/>
  <c r="M292" i="13"/>
  <c r="N119" i="49" s="1"/>
  <c r="Q266" i="24"/>
  <c r="Q21" i="24" s="1"/>
  <c r="P162" i="35" s="1"/>
  <c r="Q150" i="24"/>
  <c r="Q15" i="24" s="1"/>
  <c r="P178" i="18" s="1"/>
  <c r="R27" i="31"/>
  <c r="M34" i="49"/>
  <c r="O64" i="18"/>
  <c r="P16" i="24" s="1"/>
  <c r="K164" i="35"/>
  <c r="K174" i="35" s="1"/>
  <c r="K191" i="35" s="1"/>
  <c r="K219" i="35" s="1"/>
  <c r="K220" i="35" s="1"/>
  <c r="J164" i="35"/>
  <c r="J174" i="35" s="1"/>
  <c r="J191" i="35" s="1"/>
  <c r="N24" i="44"/>
  <c r="Q56" i="31"/>
  <c r="Q58" i="31"/>
  <c r="Q57" i="31"/>
  <c r="Q60" i="31"/>
  <c r="R37" i="31"/>
  <c r="L191" i="35"/>
  <c r="L219" i="35" s="1"/>
  <c r="L220" i="35" s="1"/>
  <c r="S292" i="13"/>
  <c r="G333" i="13" s="1"/>
  <c r="P273" i="13"/>
  <c r="R273" i="13" s="1"/>
  <c r="V292" i="13"/>
  <c r="H333" i="13" s="1"/>
  <c r="S260" i="13"/>
  <c r="G332" i="13" s="1"/>
  <c r="P241" i="13"/>
  <c r="R241" i="13" s="1"/>
  <c r="R240" i="13"/>
  <c r="T196" i="13"/>
  <c r="K14" i="44"/>
  <c r="J125" i="18"/>
  <c r="I29" i="44"/>
  <c r="H43" i="37"/>
  <c r="I15" i="39" s="1"/>
  <c r="I13" i="37"/>
  <c r="M191" i="35"/>
  <c r="M219" i="35" s="1"/>
  <c r="M220" i="35" s="1"/>
  <c r="N17" i="24"/>
  <c r="M17" i="24"/>
  <c r="L65" i="18" s="1"/>
  <c r="N164" i="35"/>
  <c r="N174" i="35" s="1"/>
  <c r="M24" i="44"/>
  <c r="M14" i="44"/>
  <c r="P171" i="18" l="1"/>
  <c r="P190" i="18" s="1"/>
  <c r="O190" i="18"/>
  <c r="M22" i="35"/>
  <c r="M24" i="35" s="1"/>
  <c r="M33" i="35" s="1"/>
  <c r="O35" i="29"/>
  <c r="O60" i="18"/>
  <c r="R28" i="29"/>
  <c r="R30" i="29" s="1"/>
  <c r="N60" i="18"/>
  <c r="H250" i="18"/>
  <c r="F21" i="38" s="1"/>
  <c r="F25" i="38" s="1"/>
  <c r="H280" i="18"/>
  <c r="J276" i="18"/>
  <c r="J262" i="18" s="1"/>
  <c r="L59" i="18"/>
  <c r="L265" i="18" s="1"/>
  <c r="M25" i="18"/>
  <c r="K265" i="18"/>
  <c r="K258" i="18" s="1"/>
  <c r="K79" i="18"/>
  <c r="K228" i="18" s="1"/>
  <c r="I14" i="38" s="1"/>
  <c r="I59" i="49" s="1"/>
  <c r="I105" i="49" s="1"/>
  <c r="L79" i="18"/>
  <c r="L272" i="18"/>
  <c r="J228" i="35"/>
  <c r="H58" i="38" s="1"/>
  <c r="K210" i="35"/>
  <c r="O23" i="24"/>
  <c r="O24" i="24" s="1"/>
  <c r="K77" i="18"/>
  <c r="K242" i="18"/>
  <c r="L28" i="44"/>
  <c r="M40" i="35" s="1"/>
  <c r="M50" i="35" s="1"/>
  <c r="M53" i="35" s="1"/>
  <c r="G75" i="49"/>
  <c r="M44" i="18"/>
  <c r="L43" i="18"/>
  <c r="L53" i="18" s="1"/>
  <c r="L242" i="18" s="1"/>
  <c r="K228" i="35"/>
  <c r="R31" i="29"/>
  <c r="Q33" i="29"/>
  <c r="N22" i="35"/>
  <c r="N24" i="35" s="1"/>
  <c r="N33" i="35" s="1"/>
  <c r="P22" i="24"/>
  <c r="N18" i="24"/>
  <c r="M65" i="18"/>
  <c r="M19" i="44"/>
  <c r="N66" i="18"/>
  <c r="F65" i="38"/>
  <c r="F69" i="38" s="1"/>
  <c r="I232" i="18"/>
  <c r="L36" i="18"/>
  <c r="L235" i="18" s="1"/>
  <c r="P19" i="18"/>
  <c r="S18" i="29" s="1"/>
  <c r="F75" i="49"/>
  <c r="H232" i="18"/>
  <c r="R10" i="29"/>
  <c r="R15" i="29" s="1"/>
  <c r="R17" i="29" s="1"/>
  <c r="P20" i="29"/>
  <c r="P35" i="29" s="1"/>
  <c r="M165" i="18"/>
  <c r="L269" i="18" s="1"/>
  <c r="Q19" i="29"/>
  <c r="N23" i="18" s="1"/>
  <c r="N25" i="18" s="1"/>
  <c r="N16" i="44"/>
  <c r="P21" i="35"/>
  <c r="S25" i="29" s="1"/>
  <c r="P22" i="18"/>
  <c r="S12" i="29" s="1"/>
  <c r="P21" i="18"/>
  <c r="P20" i="35"/>
  <c r="S23" i="29" s="1"/>
  <c r="K246" i="18"/>
  <c r="F62" i="38"/>
  <c r="F63" i="38" s="1"/>
  <c r="M195" i="18"/>
  <c r="I128" i="18"/>
  <c r="I132" i="18" s="1"/>
  <c r="I217" i="18" s="1"/>
  <c r="I275" i="18"/>
  <c r="I261" i="18" s="1"/>
  <c r="L195" i="35"/>
  <c r="J74" i="49" s="1"/>
  <c r="L237" i="35"/>
  <c r="K237" i="35"/>
  <c r="J237" i="35"/>
  <c r="I237" i="35"/>
  <c r="I238" i="35" s="1"/>
  <c r="P16" i="35"/>
  <c r="P18" i="35" s="1"/>
  <c r="R59" i="31"/>
  <c r="P38" i="35"/>
  <c r="K239" i="18"/>
  <c r="K212" i="18"/>
  <c r="J280" i="18" s="1"/>
  <c r="H65" i="38" s="1"/>
  <c r="J250" i="18"/>
  <c r="H21" i="38" s="1"/>
  <c r="I280" i="18"/>
  <c r="G65" i="38" s="1"/>
  <c r="M278" i="18"/>
  <c r="N145" i="18"/>
  <c r="M145" i="18"/>
  <c r="L248" i="18"/>
  <c r="J25" i="49" s="1"/>
  <c r="J26" i="49" s="1"/>
  <c r="L239" i="18"/>
  <c r="O42" i="18"/>
  <c r="O17" i="24"/>
  <c r="N180" i="18"/>
  <c r="F18" i="38"/>
  <c r="I245" i="18"/>
  <c r="I231" i="18" s="1"/>
  <c r="J29" i="44"/>
  <c r="K29" i="44"/>
  <c r="K125" i="18"/>
  <c r="J19" i="44"/>
  <c r="N102" i="49"/>
  <c r="N120" i="49"/>
  <c r="K41" i="39"/>
  <c r="I28" i="40" s="1"/>
  <c r="H58" i="49"/>
  <c r="I17" i="39"/>
  <c r="J128" i="18"/>
  <c r="J245" i="18"/>
  <c r="J231" i="18" s="1"/>
  <c r="I26" i="49"/>
  <c r="G19" i="49"/>
  <c r="G21" i="49" s="1"/>
  <c r="F19" i="49"/>
  <c r="F21" i="49" s="1"/>
  <c r="H132" i="18"/>
  <c r="R56" i="31"/>
  <c r="P64" i="18"/>
  <c r="Q16" i="24" s="1"/>
  <c r="R58" i="31"/>
  <c r="R57" i="31"/>
  <c r="N34" i="49"/>
  <c r="J24" i="38"/>
  <c r="J113" i="49" s="1"/>
  <c r="H75" i="49"/>
  <c r="L180" i="18"/>
  <c r="H24" i="38"/>
  <c r="H113" i="49" s="1"/>
  <c r="J195" i="35"/>
  <c r="K195" i="35"/>
  <c r="I74" i="49" s="1"/>
  <c r="I24" i="38"/>
  <c r="I113" i="49" s="1"/>
  <c r="P292" i="13"/>
  <c r="E333" i="13" s="1"/>
  <c r="R260" i="13"/>
  <c r="F332" i="13" s="1"/>
  <c r="T241" i="13"/>
  <c r="R60" i="31"/>
  <c r="P260" i="13"/>
  <c r="E332" i="13" s="1"/>
  <c r="T273" i="13"/>
  <c r="T292" i="13" s="1"/>
  <c r="N14" i="44"/>
  <c r="T240" i="13"/>
  <c r="R292" i="13"/>
  <c r="F333" i="13" s="1"/>
  <c r="K24" i="38"/>
  <c r="K113" i="49" s="1"/>
  <c r="I40" i="37"/>
  <c r="I16" i="37"/>
  <c r="M195" i="35"/>
  <c r="K74" i="49" s="1"/>
  <c r="N191" i="35"/>
  <c r="N28" i="24"/>
  <c r="N29" i="24" s="1"/>
  <c r="M18" i="24"/>
  <c r="M32" i="24"/>
  <c r="M33" i="24" s="1"/>
  <c r="M28" i="24"/>
  <c r="M29" i="24" s="1"/>
  <c r="N32" i="24"/>
  <c r="N33" i="24" s="1"/>
  <c r="R32" i="29" l="1"/>
  <c r="R33" i="29" s="1"/>
  <c r="L29" i="44"/>
  <c r="M272" i="18"/>
  <c r="M237" i="35"/>
  <c r="N219" i="35"/>
  <c r="N220" i="35" s="1"/>
  <c r="I58" i="38"/>
  <c r="L77" i="18"/>
  <c r="N39" i="35"/>
  <c r="L228" i="35"/>
  <c r="M210" i="35"/>
  <c r="F71" i="38"/>
  <c r="F84" i="38" s="1"/>
  <c r="M96" i="35"/>
  <c r="N18" i="44"/>
  <c r="O66" i="18" s="1"/>
  <c r="O44" i="18" s="1"/>
  <c r="M43" i="18"/>
  <c r="M53" i="18" s="1"/>
  <c r="M242" i="18" s="1"/>
  <c r="N44" i="18"/>
  <c r="N40" i="35"/>
  <c r="N50" i="35" s="1"/>
  <c r="N53" i="35" s="1"/>
  <c r="S31" i="29"/>
  <c r="Q22" i="24"/>
  <c r="O26" i="44" s="1"/>
  <c r="O28" i="44" s="1"/>
  <c r="N26" i="44"/>
  <c r="N28" i="44" s="1"/>
  <c r="P23" i="24"/>
  <c r="S28" i="29"/>
  <c r="S30" i="29" s="1"/>
  <c r="S32" i="29" s="1"/>
  <c r="O18" i="24"/>
  <c r="N65" i="18"/>
  <c r="P58" i="18"/>
  <c r="S10" i="29"/>
  <c r="S15" i="29" s="1"/>
  <c r="S17" i="29" s="1"/>
  <c r="O58" i="18"/>
  <c r="M59" i="18"/>
  <c r="M265" i="18" s="1"/>
  <c r="L228" i="18"/>
  <c r="J14" i="38" s="1"/>
  <c r="J59" i="49" s="1"/>
  <c r="J105" i="49" s="1"/>
  <c r="L258" i="18"/>
  <c r="M36" i="18"/>
  <c r="Q20" i="29"/>
  <c r="Q35" i="29" s="1"/>
  <c r="N165" i="18"/>
  <c r="M269" i="18" s="1"/>
  <c r="R19" i="29"/>
  <c r="O23" i="18" s="1"/>
  <c r="O25" i="18" s="1"/>
  <c r="O16" i="44"/>
  <c r="O158" i="35"/>
  <c r="I249" i="18"/>
  <c r="I253" i="18" s="1"/>
  <c r="M125" i="18"/>
  <c r="G68" i="38"/>
  <c r="G69" i="38" s="1"/>
  <c r="H74" i="49"/>
  <c r="H73" i="49"/>
  <c r="M246" i="18"/>
  <c r="N195" i="18"/>
  <c r="L195" i="18"/>
  <c r="K276" i="18" s="1"/>
  <c r="I75" i="49"/>
  <c r="K232" i="18"/>
  <c r="K250" i="18"/>
  <c r="I21" i="38" s="1"/>
  <c r="I25" i="38" s="1"/>
  <c r="I19" i="49" s="1"/>
  <c r="I21" i="49" s="1"/>
  <c r="I109" i="49" s="1"/>
  <c r="H249" i="18"/>
  <c r="H253" i="18" s="1"/>
  <c r="H279" i="18"/>
  <c r="H283" i="18" s="1"/>
  <c r="N248" i="18"/>
  <c r="L25" i="49" s="1"/>
  <c r="L84" i="49" s="1"/>
  <c r="P278" i="18"/>
  <c r="M248" i="18"/>
  <c r="K25" i="49" s="1"/>
  <c r="K84" i="49" s="1"/>
  <c r="M212" i="18"/>
  <c r="K128" i="18"/>
  <c r="J275" i="18"/>
  <c r="J261" i="18" s="1"/>
  <c r="O28" i="24"/>
  <c r="O29" i="24" s="1"/>
  <c r="P42" i="18"/>
  <c r="O32" i="24"/>
  <c r="O33" i="24" s="1"/>
  <c r="G108" i="49"/>
  <c r="K108" i="49"/>
  <c r="F108" i="49"/>
  <c r="J108" i="49"/>
  <c r="N108" i="49"/>
  <c r="I108" i="49"/>
  <c r="M108" i="49"/>
  <c r="H108" i="49"/>
  <c r="L108" i="49"/>
  <c r="G18" i="38"/>
  <c r="G19" i="38" s="1"/>
  <c r="F19" i="38"/>
  <c r="K245" i="18"/>
  <c r="M29" i="44"/>
  <c r="J110" i="49"/>
  <c r="J103" i="49"/>
  <c r="I76" i="49"/>
  <c r="I103" i="49"/>
  <c r="I110" i="49"/>
  <c r="L41" i="39"/>
  <c r="J28" i="40" s="1"/>
  <c r="G109" i="49"/>
  <c r="F109" i="49"/>
  <c r="J132" i="18"/>
  <c r="I27" i="49"/>
  <c r="H217" i="18"/>
  <c r="H25" i="38"/>
  <c r="H19" i="49" s="1"/>
  <c r="H21" i="49" s="1"/>
  <c r="H109" i="49" s="1"/>
  <c r="F79" i="49"/>
  <c r="F80" i="49"/>
  <c r="F82" i="49"/>
  <c r="F22" i="49"/>
  <c r="G79" i="49"/>
  <c r="G80" i="49"/>
  <c r="G82" i="49"/>
  <c r="G22" i="49"/>
  <c r="N125" i="18"/>
  <c r="J27" i="49"/>
  <c r="J76" i="49"/>
  <c r="L238" i="35"/>
  <c r="J68" i="38"/>
  <c r="J238" i="35"/>
  <c r="H68" i="38"/>
  <c r="H69" i="38" s="1"/>
  <c r="K238" i="35"/>
  <c r="I68" i="38"/>
  <c r="J84" i="49"/>
  <c r="O164" i="35"/>
  <c r="O174" i="35" s="1"/>
  <c r="K96" i="35"/>
  <c r="L96" i="35"/>
  <c r="O24" i="44"/>
  <c r="T260" i="13"/>
  <c r="O14" i="44"/>
  <c r="L24" i="38"/>
  <c r="L113" i="49" s="1"/>
  <c r="J96" i="35"/>
  <c r="L125" i="18"/>
  <c r="N195" i="35"/>
  <c r="L74" i="49" s="1"/>
  <c r="J13" i="37"/>
  <c r="I43" i="37"/>
  <c r="J15" i="39" s="1"/>
  <c r="J58" i="38" l="1"/>
  <c r="O22" i="35"/>
  <c r="O24" i="35" s="1"/>
  <c r="O33" i="35" s="1"/>
  <c r="Q23" i="24"/>
  <c r="M276" i="18"/>
  <c r="M262" i="18" s="1"/>
  <c r="K132" i="18"/>
  <c r="K217" i="18" s="1"/>
  <c r="L276" i="18"/>
  <c r="L262" i="18" s="1"/>
  <c r="M77" i="18"/>
  <c r="M235" i="18"/>
  <c r="M79" i="18"/>
  <c r="N272" i="18"/>
  <c r="K99" i="35"/>
  <c r="K214" i="35"/>
  <c r="K215" i="35" s="1"/>
  <c r="K222" i="35" s="1"/>
  <c r="L99" i="35"/>
  <c r="L214" i="35"/>
  <c r="L215" i="35" s="1"/>
  <c r="L222" i="35" s="1"/>
  <c r="J99" i="35"/>
  <c r="J214" i="35"/>
  <c r="J215" i="35" s="1"/>
  <c r="J222" i="35" s="1"/>
  <c r="M99" i="35"/>
  <c r="M103" i="35" s="1"/>
  <c r="K73" i="49" s="1"/>
  <c r="M214" i="35"/>
  <c r="M215" i="35" s="1"/>
  <c r="M222" i="35" s="1"/>
  <c r="M228" i="35"/>
  <c r="N210" i="35"/>
  <c r="L232" i="35"/>
  <c r="J62" i="38" s="1"/>
  <c r="N19" i="44"/>
  <c r="O18" i="44"/>
  <c r="P66" i="18" s="1"/>
  <c r="P44" i="18" s="1"/>
  <c r="Q24" i="24"/>
  <c r="P39" i="35"/>
  <c r="N43" i="18"/>
  <c r="N53" i="18" s="1"/>
  <c r="N242" i="18" s="1"/>
  <c r="O96" i="35"/>
  <c r="O40" i="35"/>
  <c r="P24" i="24"/>
  <c r="O39" i="35"/>
  <c r="O50" i="35" s="1"/>
  <c r="O53" i="35" s="1"/>
  <c r="O210" i="35" s="1"/>
  <c r="S33" i="29"/>
  <c r="P22" i="35"/>
  <c r="P24" i="35" s="1"/>
  <c r="P33" i="35" s="1"/>
  <c r="N59" i="18"/>
  <c r="N265" i="18" s="1"/>
  <c r="M258" i="18"/>
  <c r="N36" i="18"/>
  <c r="N235" i="18" s="1"/>
  <c r="N239" i="18"/>
  <c r="R20" i="29"/>
  <c r="R35" i="29" s="1"/>
  <c r="O165" i="18"/>
  <c r="S19" i="29"/>
  <c r="P23" i="18" s="1"/>
  <c r="O191" i="35"/>
  <c r="G72" i="49"/>
  <c r="P158" i="35"/>
  <c r="L212" i="18"/>
  <c r="K280" i="18" s="1"/>
  <c r="I65" i="38" s="1"/>
  <c r="I69" i="38" s="1"/>
  <c r="N269" i="18"/>
  <c r="L26" i="49"/>
  <c r="L76" i="49" s="1"/>
  <c r="F72" i="49"/>
  <c r="K232" i="35"/>
  <c r="I62" i="38" s="1"/>
  <c r="L246" i="18"/>
  <c r="K262" i="18"/>
  <c r="N246" i="18"/>
  <c r="M239" i="18"/>
  <c r="I232" i="35"/>
  <c r="G62" i="38" s="1"/>
  <c r="J232" i="35"/>
  <c r="H62" i="38" s="1"/>
  <c r="M250" i="18"/>
  <c r="K21" i="38" s="1"/>
  <c r="K25" i="38" s="1"/>
  <c r="K19" i="49" s="1"/>
  <c r="K21" i="49" s="1"/>
  <c r="K109" i="49" s="1"/>
  <c r="N212" i="18"/>
  <c r="M280" i="18" s="1"/>
  <c r="K65" i="38" s="1"/>
  <c r="O278" i="18"/>
  <c r="P145" i="18"/>
  <c r="O145" i="18"/>
  <c r="I279" i="18"/>
  <c r="I283" i="18" s="1"/>
  <c r="L245" i="18"/>
  <c r="L275" i="18"/>
  <c r="M128" i="18"/>
  <c r="M275" i="18"/>
  <c r="J217" i="18"/>
  <c r="J249" i="18"/>
  <c r="J253" i="18" s="1"/>
  <c r="K231" i="18"/>
  <c r="I18" i="38" s="1"/>
  <c r="I19" i="38" s="1"/>
  <c r="K275" i="18"/>
  <c r="M232" i="18"/>
  <c r="P17" i="24"/>
  <c r="P180" i="18"/>
  <c r="O180" i="18"/>
  <c r="G54" i="49"/>
  <c r="G13" i="49"/>
  <c r="G27" i="38"/>
  <c r="G63" i="49"/>
  <c r="F13" i="49"/>
  <c r="F54" i="49"/>
  <c r="F63" i="49"/>
  <c r="F27" i="38"/>
  <c r="N29" i="44"/>
  <c r="M200" i="35"/>
  <c r="O125" i="18"/>
  <c r="M41" i="39"/>
  <c r="K28" i="40" s="1"/>
  <c r="K103" i="35"/>
  <c r="H18" i="38"/>
  <c r="J17" i="39"/>
  <c r="I58" i="49"/>
  <c r="H22" i="49"/>
  <c r="H82" i="49"/>
  <c r="H80" i="49"/>
  <c r="H79" i="49"/>
  <c r="J103" i="35"/>
  <c r="J200" i="35" s="1"/>
  <c r="K26" i="49"/>
  <c r="K75" i="49"/>
  <c r="M238" i="35"/>
  <c r="K68" i="38"/>
  <c r="I82" i="49"/>
  <c r="I22" i="49"/>
  <c r="I79" i="49"/>
  <c r="I80" i="49"/>
  <c r="P164" i="35"/>
  <c r="P174" i="35" s="1"/>
  <c r="L233" i="35"/>
  <c r="L240" i="35" s="1"/>
  <c r="L103" i="35"/>
  <c r="N96" i="35"/>
  <c r="Q17" i="24"/>
  <c r="P65" i="18" s="1"/>
  <c r="N128" i="18"/>
  <c r="L128" i="18"/>
  <c r="N245" i="18"/>
  <c r="M245" i="18"/>
  <c r="J16" i="37"/>
  <c r="J40" i="37"/>
  <c r="J279" i="18" l="1"/>
  <c r="J283" i="18" s="1"/>
  <c r="K249" i="18"/>
  <c r="K253" i="18" s="1"/>
  <c r="P59" i="18"/>
  <c r="P265" i="18" s="1"/>
  <c r="P25" i="18"/>
  <c r="K58" i="38"/>
  <c r="N79" i="18"/>
  <c r="N228" i="18" s="1"/>
  <c r="L14" i="38" s="1"/>
  <c r="L59" i="49" s="1"/>
  <c r="L105" i="49" s="1"/>
  <c r="N237" i="35"/>
  <c r="N238" i="35" s="1"/>
  <c r="O219" i="35"/>
  <c r="O220" i="35" s="1"/>
  <c r="P79" i="18"/>
  <c r="P272" i="18"/>
  <c r="N99" i="35"/>
  <c r="N214" i="35"/>
  <c r="O99" i="35"/>
  <c r="O214" i="35"/>
  <c r="O215" i="35"/>
  <c r="N215" i="35"/>
  <c r="N222" i="35" s="1"/>
  <c r="O19" i="44"/>
  <c r="N77" i="18"/>
  <c r="P96" i="35"/>
  <c r="P40" i="35"/>
  <c r="P50" i="35" s="1"/>
  <c r="P53" i="35" s="1"/>
  <c r="P210" i="35" s="1"/>
  <c r="M132" i="18"/>
  <c r="M217" i="18" s="1"/>
  <c r="N228" i="35"/>
  <c r="O103" i="35"/>
  <c r="P18" i="24"/>
  <c r="O65" i="18"/>
  <c r="O59" i="18"/>
  <c r="O265" i="18" s="1"/>
  <c r="N258" i="18"/>
  <c r="M228" i="18"/>
  <c r="K14" i="38" s="1"/>
  <c r="K59" i="49" s="1"/>
  <c r="K105" i="49" s="1"/>
  <c r="O36" i="18"/>
  <c r="O235" i="18" s="1"/>
  <c r="S20" i="29"/>
  <c r="S35" i="29" s="1"/>
  <c r="P165" i="18"/>
  <c r="P269" i="18" s="1"/>
  <c r="O195" i="35"/>
  <c r="M74" i="49" s="1"/>
  <c r="O29" i="44"/>
  <c r="L250" i="18"/>
  <c r="J21" i="38" s="1"/>
  <c r="J25" i="38" s="1"/>
  <c r="J19" i="49" s="1"/>
  <c r="J21" i="49" s="1"/>
  <c r="J109" i="49" s="1"/>
  <c r="L232" i="18"/>
  <c r="J75" i="49"/>
  <c r="M24" i="38"/>
  <c r="M113" i="49" s="1"/>
  <c r="L280" i="18"/>
  <c r="J65" i="38" s="1"/>
  <c r="J69" i="38" s="1"/>
  <c r="P191" i="35"/>
  <c r="L27" i="49"/>
  <c r="L110" i="49"/>
  <c r="L103" i="49"/>
  <c r="H72" i="49"/>
  <c r="K200" i="35"/>
  <c r="I73" i="49"/>
  <c r="P195" i="18"/>
  <c r="O195" i="18"/>
  <c r="M232" i="35"/>
  <c r="K62" i="38" s="1"/>
  <c r="N232" i="35"/>
  <c r="L62" i="38" s="1"/>
  <c r="L75" i="49"/>
  <c r="K69" i="38"/>
  <c r="N232" i="18"/>
  <c r="N250" i="18"/>
  <c r="L21" i="38" s="1"/>
  <c r="P248" i="18"/>
  <c r="N25" i="49" s="1"/>
  <c r="N26" i="49" s="1"/>
  <c r="O248" i="18"/>
  <c r="M25" i="49" s="1"/>
  <c r="M84" i="49" s="1"/>
  <c r="O239" i="18"/>
  <c r="O128" i="18"/>
  <c r="N275" i="18"/>
  <c r="P28" i="24"/>
  <c r="P29" i="24" s="1"/>
  <c r="Q32" i="24"/>
  <c r="Q33" i="24" s="1"/>
  <c r="P32" i="24"/>
  <c r="P33" i="24" s="1"/>
  <c r="F40" i="38"/>
  <c r="F53" i="49"/>
  <c r="F55" i="49" s="1"/>
  <c r="G42" i="49"/>
  <c r="G15" i="49"/>
  <c r="G40" i="49"/>
  <c r="G39" i="49"/>
  <c r="G41" i="49"/>
  <c r="F42" i="49"/>
  <c r="F15" i="49"/>
  <c r="F71" i="49" s="1"/>
  <c r="F40" i="49"/>
  <c r="F41" i="49"/>
  <c r="F39" i="49"/>
  <c r="G53" i="49"/>
  <c r="G55" i="49" s="1"/>
  <c r="G40" i="38"/>
  <c r="N41" i="39"/>
  <c r="L28" i="40" s="1"/>
  <c r="O41" i="39"/>
  <c r="K76" i="49"/>
  <c r="K110" i="49"/>
  <c r="K103" i="49"/>
  <c r="G63" i="38"/>
  <c r="G71" i="38" s="1"/>
  <c r="G84" i="38" s="1"/>
  <c r="I233" i="35"/>
  <c r="I240" i="35" s="1"/>
  <c r="K27" i="49"/>
  <c r="K80" i="49"/>
  <c r="K22" i="49"/>
  <c r="K82" i="49"/>
  <c r="K79" i="49"/>
  <c r="J233" i="35"/>
  <c r="J240" i="35" s="1"/>
  <c r="H63" i="38"/>
  <c r="H71" i="38" s="1"/>
  <c r="H84" i="38" s="1"/>
  <c r="K233" i="35"/>
  <c r="K240" i="35" s="1"/>
  <c r="I63" i="38"/>
  <c r="I71" i="38" s="1"/>
  <c r="I84" i="38" s="1"/>
  <c r="L68" i="38"/>
  <c r="L132" i="18"/>
  <c r="J63" i="38"/>
  <c r="H19" i="38"/>
  <c r="L200" i="35"/>
  <c r="J73" i="49"/>
  <c r="I63" i="49"/>
  <c r="I54" i="49"/>
  <c r="I27" i="38"/>
  <c r="I13" i="49"/>
  <c r="I42" i="49" s="1"/>
  <c r="N103" i="35"/>
  <c r="O245" i="18"/>
  <c r="Q28" i="24"/>
  <c r="Q29" i="24" s="1"/>
  <c r="Q18" i="24"/>
  <c r="N231" i="18"/>
  <c r="J43" i="37"/>
  <c r="K15" i="39" s="1"/>
  <c r="K13" i="37"/>
  <c r="L231" i="18"/>
  <c r="M231" i="18"/>
  <c r="I72" i="49" l="1"/>
  <c r="N132" i="18"/>
  <c r="L58" i="38"/>
  <c r="L63" i="38" s="1"/>
  <c r="O222" i="35"/>
  <c r="O276" i="18"/>
  <c r="P276" i="18" s="1"/>
  <c r="P262" i="18" s="1"/>
  <c r="N276" i="18"/>
  <c r="N262" i="18" s="1"/>
  <c r="M249" i="18"/>
  <c r="M253" i="18" s="1"/>
  <c r="P237" i="35"/>
  <c r="P219" i="35"/>
  <c r="P220" i="35" s="1"/>
  <c r="O272" i="18"/>
  <c r="O258" i="18" s="1"/>
  <c r="O79" i="18"/>
  <c r="O228" i="18" s="1"/>
  <c r="M14" i="38" s="1"/>
  <c r="M59" i="49" s="1"/>
  <c r="M105" i="49" s="1"/>
  <c r="P99" i="35"/>
  <c r="P214" i="35"/>
  <c r="P215" i="35" s="1"/>
  <c r="P222" i="35" s="1"/>
  <c r="O200" i="35"/>
  <c r="O237" i="35"/>
  <c r="M68" i="38" s="1"/>
  <c r="P228" i="35"/>
  <c r="O228" i="35"/>
  <c r="P103" i="35"/>
  <c r="P43" i="18"/>
  <c r="P53" i="18" s="1"/>
  <c r="P242" i="18" s="1"/>
  <c r="O43" i="18"/>
  <c r="O53" i="18" s="1"/>
  <c r="O242" i="18" s="1"/>
  <c r="P36" i="18"/>
  <c r="P258" i="18"/>
  <c r="N58" i="38" s="1"/>
  <c r="P239" i="18"/>
  <c r="O269" i="18"/>
  <c r="M73" i="49"/>
  <c r="J71" i="38"/>
  <c r="J84" i="38" s="1"/>
  <c r="J80" i="49"/>
  <c r="J22" i="49"/>
  <c r="J79" i="49"/>
  <c r="J82" i="49"/>
  <c r="P195" i="35"/>
  <c r="N74" i="49" s="1"/>
  <c r="N24" i="38"/>
  <c r="N113" i="49" s="1"/>
  <c r="O231" i="18"/>
  <c r="M18" i="38" s="1"/>
  <c r="O246" i="18"/>
  <c r="N233" i="35"/>
  <c r="N240" i="35" s="1"/>
  <c r="P246" i="18"/>
  <c r="L25" i="38"/>
  <c r="L19" i="49" s="1"/>
  <c r="L21" i="49" s="1"/>
  <c r="P212" i="18"/>
  <c r="P280" i="18" s="1"/>
  <c r="N65" i="38" s="1"/>
  <c r="O212" i="18"/>
  <c r="N249" i="18"/>
  <c r="N253" i="18" s="1"/>
  <c r="M279" i="18"/>
  <c r="M283" i="18" s="1"/>
  <c r="L279" i="18"/>
  <c r="L283" i="18" s="1"/>
  <c r="K279" i="18"/>
  <c r="K283" i="18" s="1"/>
  <c r="L249" i="18"/>
  <c r="F17" i="40"/>
  <c r="F30" i="40" s="1"/>
  <c r="F48" i="40" s="1"/>
  <c r="H65" i="39"/>
  <c r="G71" i="49"/>
  <c r="G78" i="49"/>
  <c r="G16" i="49"/>
  <c r="G81" i="49"/>
  <c r="G104" i="49"/>
  <c r="F16" i="49"/>
  <c r="F104" i="49"/>
  <c r="F78" i="49"/>
  <c r="F81" i="49"/>
  <c r="G32" i="39"/>
  <c r="G65" i="39"/>
  <c r="L217" i="18"/>
  <c r="M28" i="40"/>
  <c r="J18" i="38"/>
  <c r="J19" i="38" s="1"/>
  <c r="K18" i="38"/>
  <c r="K19" i="38" s="1"/>
  <c r="L18" i="38"/>
  <c r="L19" i="38" s="1"/>
  <c r="M26" i="49"/>
  <c r="M27" i="49" s="1"/>
  <c r="N76" i="49"/>
  <c r="N110" i="49"/>
  <c r="N103" i="49"/>
  <c r="K17" i="39"/>
  <c r="J58" i="49"/>
  <c r="H63" i="49"/>
  <c r="N84" i="49"/>
  <c r="M233" i="35"/>
  <c r="M240" i="35" s="1"/>
  <c r="K63" i="38"/>
  <c r="K71" i="38" s="1"/>
  <c r="K84" i="38" s="1"/>
  <c r="P238" i="35"/>
  <c r="N68" i="38"/>
  <c r="H27" i="38"/>
  <c r="H53" i="49" s="1"/>
  <c r="H54" i="49"/>
  <c r="H13" i="49"/>
  <c r="H42" i="49" s="1"/>
  <c r="N200" i="35"/>
  <c r="L73" i="49"/>
  <c r="N27" i="49"/>
  <c r="N217" i="18"/>
  <c r="I53" i="49"/>
  <c r="I55" i="49" s="1"/>
  <c r="I41" i="49"/>
  <c r="I39" i="49"/>
  <c r="I40" i="49"/>
  <c r="I40" i="38"/>
  <c r="H17" i="40" s="1"/>
  <c r="H30" i="40" s="1"/>
  <c r="H48" i="40" s="1"/>
  <c r="I15" i="49"/>
  <c r="I104" i="49" s="1"/>
  <c r="P125" i="18"/>
  <c r="K40" i="37"/>
  <c r="K16" i="37"/>
  <c r="K72" i="49" l="1"/>
  <c r="O238" i="35"/>
  <c r="P250" i="18"/>
  <c r="N21" i="38" s="1"/>
  <c r="M58" i="38"/>
  <c r="O262" i="18"/>
  <c r="P77" i="18"/>
  <c r="P235" i="18"/>
  <c r="P228" i="18"/>
  <c r="N14" i="38" s="1"/>
  <c r="N59" i="49" s="1"/>
  <c r="N105" i="49" s="1"/>
  <c r="O132" i="18"/>
  <c r="N279" i="18" s="1"/>
  <c r="M19" i="38"/>
  <c r="M63" i="49" s="1"/>
  <c r="O232" i="35"/>
  <c r="M62" i="38" s="1"/>
  <c r="P232" i="35"/>
  <c r="N62" i="38" s="1"/>
  <c r="O233" i="35"/>
  <c r="O77" i="18"/>
  <c r="N73" i="49"/>
  <c r="P200" i="35"/>
  <c r="L72" i="49"/>
  <c r="L22" i="49"/>
  <c r="L80" i="49"/>
  <c r="L82" i="49"/>
  <c r="L109" i="49"/>
  <c r="L79" i="49"/>
  <c r="N75" i="49"/>
  <c r="O232" i="18"/>
  <c r="M75" i="49"/>
  <c r="J72" i="49"/>
  <c r="L253" i="18"/>
  <c r="O250" i="18"/>
  <c r="O280" i="18"/>
  <c r="M65" i="38" s="1"/>
  <c r="M69" i="38" s="1"/>
  <c r="N280" i="18"/>
  <c r="N69" i="38"/>
  <c r="P232" i="18"/>
  <c r="P128" i="18"/>
  <c r="P231" i="18" s="1"/>
  <c r="P275" i="18"/>
  <c r="O275" i="18"/>
  <c r="M76" i="49"/>
  <c r="L63" i="49"/>
  <c r="L27" i="38"/>
  <c r="L53" i="49" s="1"/>
  <c r="L54" i="49"/>
  <c r="L13" i="49"/>
  <c r="L42" i="49" s="1"/>
  <c r="J54" i="49"/>
  <c r="J13" i="49"/>
  <c r="J42" i="49" s="1"/>
  <c r="J63" i="49"/>
  <c r="J27" i="38"/>
  <c r="J53" i="49" s="1"/>
  <c r="K63" i="49"/>
  <c r="K27" i="38"/>
  <c r="K53" i="49" s="1"/>
  <c r="K54" i="49"/>
  <c r="K13" i="49"/>
  <c r="K42" i="49" s="1"/>
  <c r="M103" i="49"/>
  <c r="M110" i="49"/>
  <c r="N63" i="38"/>
  <c r="H40" i="38"/>
  <c r="H41" i="49"/>
  <c r="H55" i="49"/>
  <c r="H39" i="49"/>
  <c r="H40" i="49"/>
  <c r="H15" i="49"/>
  <c r="H104" i="49" s="1"/>
  <c r="J65" i="39"/>
  <c r="I81" i="49"/>
  <c r="I78" i="49"/>
  <c r="I16" i="49"/>
  <c r="I71" i="49"/>
  <c r="P245" i="18"/>
  <c r="L13" i="37"/>
  <c r="K43" i="37"/>
  <c r="L15" i="39" s="1"/>
  <c r="N25" i="38" l="1"/>
  <c r="N19" i="49" s="1"/>
  <c r="N21" i="49" s="1"/>
  <c r="N109" i="49" s="1"/>
  <c r="M63" i="38"/>
  <c r="M71" i="38" s="1"/>
  <c r="M84" i="38" s="1"/>
  <c r="O240" i="35"/>
  <c r="M54" i="49"/>
  <c r="M13" i="49"/>
  <c r="M15" i="49" s="1"/>
  <c r="M104" i="49" s="1"/>
  <c r="O217" i="18"/>
  <c r="O249" i="18"/>
  <c r="O253" i="18" s="1"/>
  <c r="P233" i="35"/>
  <c r="P240" i="35" s="1"/>
  <c r="P132" i="18"/>
  <c r="P279" i="18" s="1"/>
  <c r="P283" i="18" s="1"/>
  <c r="N283" i="18"/>
  <c r="L65" i="38"/>
  <c r="L69" i="38" s="1"/>
  <c r="L71" i="38" s="1"/>
  <c r="L84" i="38" s="1"/>
  <c r="M21" i="38"/>
  <c r="M25" i="38" s="1"/>
  <c r="N71" i="38"/>
  <c r="N84" i="38" s="1"/>
  <c r="L40" i="38"/>
  <c r="M65" i="39" s="1"/>
  <c r="K40" i="38"/>
  <c r="L65" i="39" s="1"/>
  <c r="J41" i="49"/>
  <c r="L39" i="49"/>
  <c r="K15" i="49"/>
  <c r="K104" i="49" s="1"/>
  <c r="K39" i="49"/>
  <c r="L40" i="49"/>
  <c r="K55" i="49"/>
  <c r="J55" i="49"/>
  <c r="L55" i="49"/>
  <c r="J15" i="49"/>
  <c r="J104" i="49" s="1"/>
  <c r="J39" i="49"/>
  <c r="J40" i="49"/>
  <c r="K40" i="49"/>
  <c r="K41" i="49"/>
  <c r="L41" i="49"/>
  <c r="L15" i="49"/>
  <c r="L104" i="49" s="1"/>
  <c r="J40" i="38"/>
  <c r="K65" i="39" s="1"/>
  <c r="N18" i="38"/>
  <c r="N19" i="38" s="1"/>
  <c r="K58" i="49"/>
  <c r="L17" i="39"/>
  <c r="G17" i="40"/>
  <c r="G30" i="40" s="1"/>
  <c r="G48" i="40" s="1"/>
  <c r="I65" i="39"/>
  <c r="H78" i="49"/>
  <c r="H16" i="49"/>
  <c r="H71" i="49"/>
  <c r="H81" i="49"/>
  <c r="L40" i="37"/>
  <c r="L16" i="37"/>
  <c r="N79" i="49" l="1"/>
  <c r="M42" i="49"/>
  <c r="N82" i="49"/>
  <c r="M78" i="49"/>
  <c r="M40" i="49"/>
  <c r="N22" i="49"/>
  <c r="N80" i="49"/>
  <c r="M16" i="49"/>
  <c r="M81" i="49"/>
  <c r="M41" i="49"/>
  <c r="M39" i="49"/>
  <c r="P217" i="18"/>
  <c r="M72" i="49"/>
  <c r="O279" i="18"/>
  <c r="O283" i="18" s="1"/>
  <c r="P249" i="18"/>
  <c r="J17" i="40"/>
  <c r="J30" i="40" s="1"/>
  <c r="J48" i="40" s="1"/>
  <c r="K17" i="40"/>
  <c r="K30" i="40" s="1"/>
  <c r="K48" i="40" s="1"/>
  <c r="M19" i="49"/>
  <c r="M21" i="49" s="1"/>
  <c r="M80" i="49" s="1"/>
  <c r="M27" i="38"/>
  <c r="K71" i="49"/>
  <c r="L78" i="49"/>
  <c r="K81" i="49"/>
  <c r="I17" i="40"/>
  <c r="I30" i="40" s="1"/>
  <c r="I48" i="40" s="1"/>
  <c r="K16" i="49"/>
  <c r="K78" i="49"/>
  <c r="J16" i="49"/>
  <c r="L16" i="49"/>
  <c r="J78" i="49"/>
  <c r="L71" i="49"/>
  <c r="J71" i="49"/>
  <c r="J81" i="49"/>
  <c r="L81" i="49"/>
  <c r="N63" i="49"/>
  <c r="N27" i="38"/>
  <c r="N40" i="38" s="1"/>
  <c r="N54" i="49"/>
  <c r="N13" i="49"/>
  <c r="L43" i="37"/>
  <c r="M13" i="37"/>
  <c r="P253" i="18" l="1"/>
  <c r="N72" i="49"/>
  <c r="M53" i="49"/>
  <c r="M55" i="49" s="1"/>
  <c r="M40" i="38"/>
  <c r="M109" i="49"/>
  <c r="M79" i="49"/>
  <c r="M82" i="49"/>
  <c r="M22" i="49"/>
  <c r="M71" i="49"/>
  <c r="N15" i="49"/>
  <c r="N104" i="49" s="1"/>
  <c r="N42" i="49"/>
  <c r="N41" i="49"/>
  <c r="N53" i="49"/>
  <c r="N55" i="49" s="1"/>
  <c r="N39" i="49"/>
  <c r="N40" i="49"/>
  <c r="M15" i="39"/>
  <c r="M40" i="37"/>
  <c r="M16" i="37"/>
  <c r="M17" i="40"/>
  <c r="M30" i="40" s="1"/>
  <c r="M48" i="40" s="1"/>
  <c r="O65" i="39"/>
  <c r="N65" i="39" l="1"/>
  <c r="L17" i="40"/>
  <c r="L30" i="40" s="1"/>
  <c r="L48" i="40" s="1"/>
  <c r="N71" i="49"/>
  <c r="N81" i="49"/>
  <c r="N16" i="49"/>
  <c r="N78" i="49"/>
  <c r="M17" i="39"/>
  <c r="L58" i="49"/>
  <c r="N13" i="37"/>
  <c r="M43" i="37"/>
  <c r="N15" i="39" s="1"/>
  <c r="N17" i="39" l="1"/>
  <c r="M58" i="49"/>
  <c r="N40" i="37"/>
  <c r="N43" i="37" s="1"/>
  <c r="O15" i="39" s="1"/>
  <c r="N16" i="37"/>
  <c r="O17" i="39" l="1"/>
  <c r="N58" i="49"/>
  <c r="G66" i="39" l="1"/>
  <c r="G36" i="39"/>
  <c r="F38" i="49"/>
  <c r="H32" i="39" l="1"/>
  <c r="G38" i="49" s="1"/>
  <c r="F45" i="49"/>
  <c r="F57" i="49"/>
  <c r="F60" i="49" s="1"/>
  <c r="G56" i="39"/>
  <c r="H66" i="39" l="1"/>
  <c r="H36" i="39"/>
  <c r="I32" i="39" s="1"/>
  <c r="G63" i="39"/>
  <c r="G22" i="39"/>
  <c r="G57" i="49" l="1"/>
  <c r="G60" i="49" s="1"/>
  <c r="H56" i="39"/>
  <c r="G45" i="49"/>
  <c r="F11" i="40"/>
  <c r="F51" i="40" s="1"/>
  <c r="G11" i="40" s="1"/>
  <c r="G51" i="40" s="1"/>
  <c r="H11" i="40" s="1"/>
  <c r="H51" i="40" s="1"/>
  <c r="I11" i="40" s="1"/>
  <c r="I51" i="40" s="1"/>
  <c r="J11" i="40" s="1"/>
  <c r="J51" i="40" s="1"/>
  <c r="K11" i="40" s="1"/>
  <c r="K51" i="40" s="1"/>
  <c r="L11" i="40" s="1"/>
  <c r="L51" i="40" s="1"/>
  <c r="M11" i="40" s="1"/>
  <c r="M51" i="40" s="1"/>
  <c r="G23" i="39"/>
  <c r="H22" i="39" l="1"/>
  <c r="H63" i="39"/>
  <c r="G64" i="39"/>
  <c r="F49" i="49"/>
  <c r="F51" i="49" s="1"/>
  <c r="G25" i="39"/>
  <c r="H38" i="49"/>
  <c r="I66" i="39"/>
  <c r="I36" i="39"/>
  <c r="J32" i="39" s="1"/>
  <c r="F49" i="40" l="1"/>
  <c r="H23" i="39"/>
  <c r="G67" i="39"/>
  <c r="F62" i="49"/>
  <c r="F64" i="49" s="1"/>
  <c r="F46" i="49"/>
  <c r="F47" i="49" s="1"/>
  <c r="H45" i="49"/>
  <c r="H57" i="49"/>
  <c r="H60" i="49" s="1"/>
  <c r="I56" i="39"/>
  <c r="H64" i="39" l="1"/>
  <c r="F52" i="40" s="1"/>
  <c r="H25" i="39"/>
  <c r="G49" i="49"/>
  <c r="G51" i="49" s="1"/>
  <c r="I63" i="39"/>
  <c r="I22" i="39"/>
  <c r="I38" i="49"/>
  <c r="J66" i="39"/>
  <c r="J36" i="39"/>
  <c r="K32" i="39" s="1"/>
  <c r="G46" i="49" l="1"/>
  <c r="G47" i="49" s="1"/>
  <c r="H67" i="39"/>
  <c r="G62" i="49"/>
  <c r="G64" i="49" s="1"/>
  <c r="G49" i="40"/>
  <c r="I23" i="39"/>
  <c r="I45" i="49"/>
  <c r="I57" i="49"/>
  <c r="I60" i="49" s="1"/>
  <c r="J56" i="39"/>
  <c r="I64" i="39" l="1"/>
  <c r="G52" i="40" s="1"/>
  <c r="I25" i="39"/>
  <c r="H49" i="49"/>
  <c r="H51" i="49" s="1"/>
  <c r="K66" i="39"/>
  <c r="J38" i="49"/>
  <c r="K36" i="39"/>
  <c r="L32" i="39" s="1"/>
  <c r="J22" i="39"/>
  <c r="J63" i="39"/>
  <c r="I67" i="39" l="1"/>
  <c r="H62" i="49"/>
  <c r="H64" i="49" s="1"/>
  <c r="H46" i="49"/>
  <c r="H47" i="49" s="1"/>
  <c r="J45" i="49"/>
  <c r="J57" i="49"/>
  <c r="J60" i="49" s="1"/>
  <c r="K56" i="39"/>
  <c r="H49" i="40"/>
  <c r="J23" i="39"/>
  <c r="I49" i="49" l="1"/>
  <c r="I51" i="49" s="1"/>
  <c r="J64" i="39"/>
  <c r="H52" i="40" s="1"/>
  <c r="J25" i="39"/>
  <c r="J67" i="39" s="1"/>
  <c r="K38" i="49"/>
  <c r="L66" i="39"/>
  <c r="L36" i="39"/>
  <c r="M32" i="39" s="1"/>
  <c r="K22" i="39"/>
  <c r="K63" i="39"/>
  <c r="K45" i="49" l="1"/>
  <c r="K57" i="49"/>
  <c r="K60" i="49" s="1"/>
  <c r="L56" i="39"/>
  <c r="I46" i="49"/>
  <c r="I47" i="49" s="1"/>
  <c r="I62" i="49"/>
  <c r="I64" i="49" s="1"/>
  <c r="K23" i="39"/>
  <c r="I49" i="40"/>
  <c r="L22" i="39" l="1"/>
  <c r="L63" i="39"/>
  <c r="K64" i="39"/>
  <c r="I52" i="40" s="1"/>
  <c r="J49" i="49"/>
  <c r="J51" i="49" s="1"/>
  <c r="K25" i="39"/>
  <c r="K67" i="39" s="1"/>
  <c r="M66" i="39"/>
  <c r="L38" i="49"/>
  <c r="M36" i="39"/>
  <c r="N32" i="39" s="1"/>
  <c r="L45" i="49" l="1"/>
  <c r="L57" i="49"/>
  <c r="L60" i="49" s="1"/>
  <c r="M56" i="39"/>
  <c r="J46" i="49"/>
  <c r="J47" i="49" s="1"/>
  <c r="J62" i="49"/>
  <c r="J64" i="49" s="1"/>
  <c r="J49" i="40"/>
  <c r="L23" i="39"/>
  <c r="L64" i="39" l="1"/>
  <c r="J52" i="40" s="1"/>
  <c r="K49" i="49"/>
  <c r="K51" i="49" s="1"/>
  <c r="L25" i="39"/>
  <c r="L67" i="39" s="1"/>
  <c r="M38" i="49"/>
  <c r="N66" i="39"/>
  <c r="N36" i="39"/>
  <c r="O32" i="39" s="1"/>
  <c r="M22" i="39"/>
  <c r="M63" i="39"/>
  <c r="M45" i="49" l="1"/>
  <c r="M57" i="49"/>
  <c r="M60" i="49" s="1"/>
  <c r="N56" i="39"/>
  <c r="K62" i="49"/>
  <c r="K64" i="49" s="1"/>
  <c r="K46" i="49"/>
  <c r="K47" i="49" s="1"/>
  <c r="K49" i="40"/>
  <c r="M23" i="39"/>
  <c r="M64" i="39" l="1"/>
  <c r="K52" i="40" s="1"/>
  <c r="M25" i="39"/>
  <c r="M67" i="39" s="1"/>
  <c r="L49" i="49"/>
  <c r="L51" i="49" s="1"/>
  <c r="N22" i="39"/>
  <c r="N63" i="39"/>
  <c r="O66" i="39"/>
  <c r="N38" i="49"/>
  <c r="O36" i="39"/>
  <c r="N45" i="49" l="1"/>
  <c r="N57" i="49"/>
  <c r="N60" i="49" s="1"/>
  <c r="O56" i="39"/>
  <c r="L49" i="40"/>
  <c r="N23" i="39"/>
  <c r="L62" i="49"/>
  <c r="L64" i="49" s="1"/>
  <c r="L46" i="49"/>
  <c r="L47" i="49" s="1"/>
  <c r="N25" i="39" l="1"/>
  <c r="N67" i="39" s="1"/>
  <c r="M49" i="49"/>
  <c r="M51" i="49" s="1"/>
  <c r="N64" i="39"/>
  <c r="L52" i="40" s="1"/>
  <c r="O22" i="39"/>
  <c r="O63" i="39"/>
  <c r="M49" i="40" l="1"/>
  <c r="O23" i="39"/>
  <c r="M62" i="49"/>
  <c r="M64" i="49" s="1"/>
  <c r="M46" i="49"/>
  <c r="M47" i="49" s="1"/>
  <c r="O64" i="39" l="1"/>
  <c r="M52" i="40" s="1"/>
  <c r="O25" i="39"/>
  <c r="O67" i="39" s="1"/>
  <c r="N49" i="49"/>
  <c r="N51" i="49" s="1"/>
  <c r="N62" i="49" l="1"/>
  <c r="N64" i="49" s="1"/>
  <c r="N46" i="49"/>
  <c r="N47" i="49" s="1"/>
</calcChain>
</file>

<file path=xl/comments1.xml><?xml version="1.0" encoding="utf-8"?>
<comments xmlns="http://schemas.openxmlformats.org/spreadsheetml/2006/main">
  <authors>
    <author>Auteur</author>
  </authors>
  <commentList>
    <comment ref="D21" authorId="0">
      <text>
        <r>
          <rPr>
            <sz val="9"/>
            <color indexed="81"/>
            <rFont val="Tahoma"/>
            <family val="2"/>
          </rPr>
          <t xml:space="preserve">
Opgave eerstkomende jaar conform beschikking DUO.</t>
        </r>
      </text>
    </comment>
    <comment ref="D22" authorId="0">
      <text>
        <r>
          <rPr>
            <sz val="9"/>
            <color indexed="81"/>
            <rFont val="Tahoma"/>
            <family val="2"/>
          </rPr>
          <t xml:space="preserve">
Opgave eerstkomende jaar conform beschikking DUO.</t>
        </r>
      </text>
    </comment>
    <comment ref="D23" authorId="0">
      <text>
        <r>
          <rPr>
            <sz val="9"/>
            <color indexed="81"/>
            <rFont val="Tahoma"/>
            <family val="2"/>
          </rPr>
          <t xml:space="preserve">
Opgave eerstkomende jaar conform beschikking DUO.</t>
        </r>
      </text>
    </comment>
    <comment ref="D25" authorId="0">
      <text>
        <r>
          <rPr>
            <sz val="9"/>
            <color indexed="81"/>
            <rFont val="Tahoma"/>
            <family val="2"/>
          </rPr>
          <t xml:space="preserve">
Dit gegeven wordt door DUO bij beschikking bekend gemaakt voor het eerstkomende jaar. Het betreft de leerjaren 3, 4, 5 en 6 VMBO plus voor de helft de leerlingen leerjaar 3 en 4 van VAVO (TG).
Advies: Zo goed mogelijke raming en beschikking DUO erbij betrekken.
Percentage wordt o.b.v. telling 1 okt. 2012 gefixeerd en vanaf 1 okt. 2015 gebruikt voor budgettering SWV.</t>
        </r>
      </text>
    </comment>
  </commentList>
</comments>
</file>

<file path=xl/comments10.xml><?xml version="1.0" encoding="utf-8"?>
<comments xmlns="http://schemas.openxmlformats.org/spreadsheetml/2006/main">
  <authors>
    <author>Auteur</author>
  </authors>
  <commentList>
    <comment ref="D162" authorId="0">
      <text>
        <r>
          <rPr>
            <sz val="9"/>
            <color indexed="81"/>
            <rFont val="Tahoma"/>
            <family val="2"/>
          </rPr>
          <t xml:space="preserve">
Zie voor berekening werkblad 'overdracht VSO'.</t>
        </r>
      </text>
    </comment>
    <comment ref="D163" authorId="0">
      <text>
        <r>
          <rPr>
            <sz val="9"/>
            <color indexed="81"/>
            <rFont val="Tahoma"/>
            <family val="2"/>
          </rPr>
          <t xml:space="preserve">
Zie voor berekening werkblad 'peildatum VSO'.</t>
        </r>
      </text>
    </comment>
    <comment ref="P226" author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11.xml><?xml version="1.0" encoding="utf-8"?>
<comments xmlns="http://schemas.openxmlformats.org/spreadsheetml/2006/main">
  <authors>
    <author>Auteur</author>
  </authors>
  <commentList>
    <comment ref="E8" authorId="0">
      <text>
        <r>
          <rPr>
            <sz val="8"/>
            <color indexed="81"/>
            <rFont val="Tahoma"/>
            <family val="2"/>
          </rPr>
          <t xml:space="preserve">
hoeft niet te worden ingevuld</t>
        </r>
      </text>
    </comment>
  </commentList>
</comments>
</file>

<file path=xl/comments12.xml><?xml version="1.0" encoding="utf-8"?>
<comments xmlns="http://schemas.openxmlformats.org/spreadsheetml/2006/main">
  <authors>
    <author>Auteur</author>
  </authors>
  <commentList>
    <comment ref="E65" authorId="0">
      <text>
        <r>
          <rPr>
            <sz val="9"/>
            <color indexed="81"/>
            <rFont val="Tahoma"/>
            <family val="2"/>
          </rPr>
          <t xml:space="preserve">
gemiddeld over 3 jaar</t>
        </r>
      </text>
    </comment>
    <comment ref="E66" authorId="0">
      <text>
        <r>
          <rPr>
            <sz val="9"/>
            <color indexed="81"/>
            <rFont val="Tahoma"/>
            <family val="2"/>
          </rPr>
          <t xml:space="preserve">
In plaats van het weerstandsvermogen is de kapitalisatiefactor (commissie Don) het kengetal dat door de inspectie wordt getoetst. Desondanks menen we dat het oude begrip weerstandsvermogen in het VO nog een nuttige functie vervult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definitie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7" author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3.xml><?xml version="1.0" encoding="utf-8"?>
<comments xmlns="http://schemas.openxmlformats.org/spreadsheetml/2006/main">
  <authors>
    <author>Auteur</author>
  </authors>
  <commentList>
    <comment ref="D44" author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text>
        <r>
          <rPr>
            <sz val="8"/>
            <color indexed="81"/>
            <rFont val="Tahoma"/>
            <family val="2"/>
          </rPr>
          <t xml:space="preserve">
de liquiditeit geeft inzicht in het vermogen van de school om aan haar verplichtingen op de korte termijn te voldoen.</t>
        </r>
      </text>
    </comment>
    <comment ref="D52" authorId="0">
      <text>
        <r>
          <rPr>
            <sz val="8"/>
            <color indexed="81"/>
            <rFont val="Tahoma"/>
            <family val="2"/>
          </rPr>
          <t xml:space="preserve">
de rentabiliteit geeft inzicht in de relatieve omvang van het resultaat. In hoeverre gaat er meer geld uit, dan er binnenkomt (zodat de reserves interen)</t>
        </r>
      </text>
    </comment>
    <comment ref="D56" author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List>
</comments>
</file>

<file path=xl/comments14.xml><?xml version="1.0" encoding="utf-8"?>
<comments xmlns="http://schemas.openxmlformats.org/spreadsheetml/2006/main">
  <authors>
    <author>Auteur</author>
  </authors>
  <commentList>
    <comment ref="E9" authorId="0">
      <text>
        <r>
          <rPr>
            <sz val="9"/>
            <color indexed="81"/>
            <rFont val="Tahoma"/>
            <family val="2"/>
          </rPr>
          <t xml:space="preserve">
Tot 1 augustus 2014.</t>
        </r>
      </text>
    </comment>
    <comment ref="A15" authorId="0">
      <text>
        <r>
          <rPr>
            <sz val="9"/>
            <color indexed="81"/>
            <rFont val="Tahoma"/>
            <family val="2"/>
          </rPr>
          <t xml:space="preserve">
Bron Besl Reg Zorgbudget art. 6. Stb. 2014,95, d.d. 6 mrt. 2014. </t>
        </r>
      </text>
    </comment>
    <comment ref="E15" authorId="0">
      <text>
        <r>
          <rPr>
            <sz val="9"/>
            <color indexed="81"/>
            <rFont val="Tahoma"/>
            <family val="2"/>
          </rPr>
          <t xml:space="preserve">
Vanaf 1 aug. 2014.</t>
        </r>
      </text>
    </comment>
    <comment ref="A19" authorId="0">
      <text>
        <r>
          <rPr>
            <sz val="9"/>
            <color indexed="81"/>
            <rFont val="Tahoma"/>
            <family val="2"/>
          </rPr>
          <t xml:space="preserve">
Berekening gebaseerd op 1 okt. 2013.</t>
        </r>
      </text>
    </comment>
    <comment ref="F23" authorId="0">
      <text>
        <r>
          <rPr>
            <sz val="9"/>
            <color indexed="81"/>
            <rFont val="Tahoma"/>
            <family val="2"/>
          </rPr>
          <t xml:space="preserve">
Bedragen zijn nog niet bekend gemaakt.</t>
        </r>
      </text>
    </comment>
    <comment ref="F25" authorId="0">
      <text>
        <r>
          <rPr>
            <sz val="9"/>
            <color indexed="81"/>
            <rFont val="Tahoma"/>
            <family val="2"/>
          </rPr>
          <t xml:space="preserve">
Bedragen zijn nog niet bekend gemaakt.</t>
        </r>
      </text>
    </comment>
    <comment ref="D28" authorId="0">
      <text>
        <r>
          <rPr>
            <sz val="9"/>
            <color indexed="81"/>
            <rFont val="Tahoma"/>
            <family val="2"/>
          </rPr>
          <t xml:space="preserve">
Niveau 2014</t>
        </r>
      </text>
    </comment>
    <comment ref="F28" authorId="0">
      <text>
        <r>
          <rPr>
            <sz val="9"/>
            <color indexed="81"/>
            <rFont val="Tahoma"/>
            <family val="2"/>
          </rPr>
          <t xml:space="preserve">
Stcrt. 2014, nr 34109, d.d. 8 dec 2014.</t>
        </r>
      </text>
    </comment>
    <comment ref="F35" authorId="0">
      <text>
        <r>
          <rPr>
            <sz val="9"/>
            <color indexed="81"/>
            <rFont val="Tahoma"/>
            <family val="2"/>
          </rPr>
          <t xml:space="preserve">
Bedragen zijn nog niet bekend gemaakt.</t>
        </r>
      </text>
    </comment>
    <comment ref="F36" authorId="0">
      <text>
        <r>
          <rPr>
            <sz val="9"/>
            <color indexed="81"/>
            <rFont val="Tahoma"/>
            <family val="2"/>
          </rPr>
          <t xml:space="preserve">
Bedragen zijn nog niet bekend gemaakt.</t>
        </r>
      </text>
    </comment>
    <comment ref="F37" authorId="0">
      <text>
        <r>
          <rPr>
            <sz val="9"/>
            <color indexed="81"/>
            <rFont val="Tahoma"/>
            <family val="2"/>
          </rPr>
          <t xml:space="preserve">
Bedragen zijn nog niet bekend gemaakt.</t>
        </r>
      </text>
    </comment>
    <comment ref="F38" authorId="0">
      <text>
        <r>
          <rPr>
            <sz val="9"/>
            <color indexed="81"/>
            <rFont val="Tahoma"/>
            <family val="2"/>
          </rPr>
          <t xml:space="preserve">
Bedragen zijn nog niet bekend gemaakt.</t>
        </r>
      </text>
    </comment>
    <comment ref="A41" authorId="0">
      <text>
        <r>
          <rPr>
            <sz val="9"/>
            <color indexed="81"/>
            <rFont val="Tahoma"/>
            <family val="2"/>
          </rPr>
          <t xml:space="preserve">
Stcrt. 2012, nr. 17700, d.d. 29 aug. 2012.
Stcrt. 2013, nr. 17134, d.d. 26 juni 2013.</t>
        </r>
      </text>
    </comment>
    <comment ref="A43" authorId="0">
      <text>
        <r>
          <rPr>
            <sz val="9"/>
            <color indexed="81"/>
            <rFont val="Tahoma"/>
            <family val="2"/>
          </rPr>
          <t xml:space="preserve">
Bedragen P niveau 14-15 en bedragen M niveau 2014, opgave OCW.</t>
        </r>
      </text>
    </comment>
    <comment ref="D47" authorId="0">
      <text>
        <r>
          <rPr>
            <b/>
            <sz val="9"/>
            <color indexed="81"/>
            <rFont val="Tahoma"/>
            <family val="2"/>
          </rPr>
          <t xml:space="preserve">
</t>
        </r>
        <r>
          <rPr>
            <sz val="9"/>
            <color indexed="81"/>
            <rFont val="Tahoma"/>
            <family val="2"/>
          </rPr>
          <t>Bron Form Besl WVO art. 3a.
Stb 2014 nr 95, d.d. 6 maart 2014.</t>
        </r>
      </text>
    </comment>
    <comment ref="E69" authorId="0">
      <text>
        <r>
          <rPr>
            <sz val="8"/>
            <color indexed="81"/>
            <rFont val="Tahoma"/>
            <family val="2"/>
          </rPr>
          <t xml:space="preserve">
oude groeiregeling van 16 jan. 2014 is nog van toepassing voor 2014/15. </t>
        </r>
      </text>
    </comment>
    <comment ref="E74" authorId="0">
      <text>
        <r>
          <rPr>
            <sz val="8"/>
            <color indexed="81"/>
            <rFont val="Tahoma"/>
            <family val="2"/>
          </rPr>
          <t xml:space="preserve">
Geldt nog 'oude' regeling voor 2014 voor (V)SO. </t>
        </r>
      </text>
    </comment>
    <comment ref="A79" authorId="0">
      <text>
        <r>
          <rPr>
            <sz val="9"/>
            <color indexed="81"/>
            <rFont val="Tahoma"/>
            <family val="2"/>
          </rPr>
          <t xml:space="preserve">
Ontleend aan opgave OWC lumpsum maart 2014.</t>
        </r>
      </text>
    </comment>
    <comment ref="A84" authorId="0">
      <text>
        <r>
          <rPr>
            <sz val="9"/>
            <color indexed="81"/>
            <rFont val="Tahoma"/>
            <family val="2"/>
          </rPr>
          <t xml:space="preserve">
Dit bedrag per leerling is afgestemd op bedrag per reguliere leerling, niveau 14-15. Ondersteuningsdeel is verwerkt in bedrag van elke categorie ondersteuning.</t>
        </r>
      </text>
    </comment>
    <comment ref="M86" authorId="0">
      <text>
        <r>
          <rPr>
            <sz val="9"/>
            <color indexed="81"/>
            <rFont val="Tahoma"/>
            <family val="2"/>
          </rPr>
          <t xml:space="preserve">
Bedragen voor 14/15 zijn de voorlopige bedragen die van  feb. 2014.</t>
        </r>
      </text>
    </comment>
    <comment ref="E91" authorId="0">
      <text>
        <r>
          <rPr>
            <sz val="8"/>
            <color indexed="81"/>
            <rFont val="Tahoma"/>
            <family val="2"/>
          </rPr>
          <t xml:space="preserve">
Geldt nog 'oude' regeling voor 2014 voor (V)SO. </t>
        </r>
      </text>
    </comment>
    <comment ref="D97" authorId="0">
      <text>
        <r>
          <rPr>
            <sz val="9"/>
            <color indexed="81"/>
            <rFont val="Tahoma"/>
            <family val="2"/>
          </rPr>
          <t xml:space="preserve">
Definitieve bedragen niveau sept 2013.</t>
        </r>
      </text>
    </comment>
    <comment ref="E97" authorId="0">
      <text>
        <r>
          <rPr>
            <sz val="9"/>
            <color indexed="81"/>
            <rFont val="Tahoma"/>
            <family val="2"/>
          </rPr>
          <t xml:space="preserve">
Voorlopige bedragen niveau februari 2014.</t>
        </r>
      </text>
    </comment>
    <comment ref="F97" authorId="0">
      <text>
        <r>
          <rPr>
            <sz val="9"/>
            <color indexed="81"/>
            <rFont val="Tahoma"/>
            <family val="2"/>
          </rPr>
          <t xml:space="preserve">
Voorlopige bedragen niveau februari 2014.</t>
        </r>
      </text>
    </comment>
    <comment ref="M98" authorId="0">
      <text>
        <r>
          <rPr>
            <sz val="9"/>
            <color indexed="81"/>
            <rFont val="Tahoma"/>
            <family val="2"/>
          </rPr>
          <t xml:space="preserve">
Bedragen voor 14/15 zijn de voorlopige bedragen van feb. 2014.</t>
        </r>
      </text>
    </comment>
    <comment ref="M106" authorId="0">
      <text>
        <r>
          <rPr>
            <sz val="9"/>
            <color indexed="81"/>
            <rFont val="Tahoma"/>
            <family val="2"/>
          </rPr>
          <t xml:space="preserve">
Bedragen voor 14/15 zijn de voorlopige bedragen van feb. 2014.</t>
        </r>
      </text>
    </comment>
    <comment ref="A111" authorId="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 ref="C118" authorId="0">
      <text>
        <r>
          <rPr>
            <sz val="10"/>
            <color indexed="81"/>
            <rFont val="Tahoma"/>
            <family val="2"/>
          </rPr>
          <t xml:space="preserve">
CAO VO, met aanpassing per 1 juli 2012 ivm indexering minimumloon. </t>
        </r>
      </text>
    </comment>
    <comment ref="C147" authorId="0">
      <text>
        <r>
          <rPr>
            <sz val="10"/>
            <color indexed="81"/>
            <rFont val="Tahoma"/>
            <family val="2"/>
          </rPr>
          <t xml:space="preserve">
CAO VO, met aanpassing per 1 juli 2013 ivm indexering minimumloon. Aanpassing zodra verdere inkorting schaal per 1 jan. 2014 heeft plaats gevonden èn als GPL in overeenstemming daarmee is aangepast.</t>
        </r>
      </text>
    </comment>
    <comment ref="C171" authorId="0">
      <text>
        <r>
          <rPr>
            <sz val="9"/>
            <color indexed="81"/>
            <rFont val="Tahoma"/>
            <family val="2"/>
          </rPr>
          <t xml:space="preserve">
Min. loon per 1-7-2013.At-2 wordt (At-1 + 1-0)/2 
(C249+C232)/2</t>
        </r>
      </text>
    </comment>
    <comment ref="C177" authorId="0">
      <text>
        <r>
          <rPr>
            <sz val="10"/>
            <color indexed="81"/>
            <rFont val="Tahoma"/>
            <family val="2"/>
          </rPr>
          <t xml:space="preserve">
CAO VO, met inkorting schaal naar 12 regels
en GPL 2014 en aanpassing min. loon.
</t>
        </r>
      </text>
    </comment>
    <comment ref="C200" authorId="0">
      <text>
        <r>
          <rPr>
            <sz val="9"/>
            <color indexed="81"/>
            <rFont val="Tahoma"/>
            <family val="2"/>
          </rPr>
          <t xml:space="preserve">
Min. loon per 1-1-2014.At-2 wordt (At-1 + 1-0)/2 
(C249+C232)/2</t>
        </r>
      </text>
    </comment>
  </commentList>
</comments>
</file>

<file path=xl/comments15.xml><?xml version="1.0" encoding="utf-8"?>
<comments xmlns="http://schemas.openxmlformats.org/spreadsheetml/2006/main">
  <authors>
    <author>Auteur</author>
  </authors>
  <commentList>
    <comment ref="D32" authorId="0">
      <text>
        <r>
          <rPr>
            <sz val="9"/>
            <color indexed="81"/>
            <rFont val="Tahoma"/>
            <family val="2"/>
          </rPr>
          <t xml:space="preserve">
Excl. kosten vervanging en uitkeringslasten van gemiddeld ongeveer 6%.</t>
        </r>
      </text>
    </comment>
    <comment ref="D42" authorId="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authors>
    <author>Auteur</author>
  </authors>
  <commentList>
    <comment ref="E20" authorId="0">
      <text>
        <r>
          <rPr>
            <sz val="9"/>
            <color indexed="81"/>
            <rFont val="Tahoma"/>
            <family val="2"/>
          </rPr>
          <t xml:space="preserve">
Dit betreft alle besturen in het SWV, ook die van het VSO.</t>
        </r>
      </text>
    </comment>
    <comment ref="E33" authorId="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authors>
    <author>Auteur</author>
  </authors>
  <commentList>
    <comment ref="J11" authorId="0">
      <text>
        <r>
          <rPr>
            <sz val="9"/>
            <color indexed="81"/>
            <rFont val="Tahoma"/>
            <family val="2"/>
          </rPr>
          <t xml:space="preserve">
Tzt worden deze bedragen uitgesplitst in het personele en het materiele deel. De huidige opgave van OCW is de som van beide en is alleen als personele bekostiging opgenomen.</t>
        </r>
      </text>
    </comment>
    <comment ref="D24" authorId="0">
      <text>
        <r>
          <rPr>
            <sz val="9"/>
            <color indexed="81"/>
            <rFont val="Tahoma"/>
            <family val="2"/>
          </rPr>
          <t xml:space="preserve">
Opgave eerstkomende jaar conform beschikking DUO.</t>
        </r>
      </text>
    </comment>
    <comment ref="D25" authorId="0">
      <text>
        <r>
          <rPr>
            <sz val="9"/>
            <color indexed="81"/>
            <rFont val="Tahoma"/>
            <family val="2"/>
          </rPr>
          <t xml:space="preserve">
Opgave eerstkomende jaar conform beschikking DUO.</t>
        </r>
      </text>
    </comment>
    <comment ref="D26" authorId="0">
      <text>
        <r>
          <rPr>
            <sz val="9"/>
            <color indexed="81"/>
            <rFont val="Tahoma"/>
            <family val="2"/>
          </rPr>
          <t xml:space="preserve">
Opgave eerstkomende jaar conform beschikking DUO.</t>
        </r>
      </text>
    </comment>
    <comment ref="F32" authorId="0">
      <text>
        <r>
          <rPr>
            <sz val="9"/>
            <color indexed="81"/>
            <rFont val="Tahoma"/>
            <family val="2"/>
          </rPr>
          <t xml:space="preserve">
1 staat voor categorie 1 en de ondersteuningsbekostiging is afgeleid van de gemiddelde kosten ondersteuning van de schoolsoorten ZMLK, LZsomatisch en cluster 4.</t>
        </r>
      </text>
    </comment>
    <comment ref="F33" authorId="0">
      <text>
        <r>
          <rPr>
            <sz val="9"/>
            <color indexed="81"/>
            <rFont val="Tahoma"/>
            <family val="2"/>
          </rPr>
          <t xml:space="preserve">
2 staat voor categorie 2 en de ondersteuningsbekostiging is afgeleid van de gemiddelde kosten ondersteuning van de schoolsoort Lichamelijk gehandicapt (LG).</t>
        </r>
      </text>
    </comment>
    <comment ref="F34" authorId="0">
      <text>
        <r>
          <rPr>
            <sz val="9"/>
            <color indexed="81"/>
            <rFont val="Tahoma"/>
            <family val="2"/>
          </rPr>
          <t xml:space="preserve">
3 staat voor categorie 3 en de ondersteuningsbekostiging is afgeleid van de gemiddelde kosten ondersteuning van de schoolsoort Meervoudig Gehandicapt (MG) en betreft LG + ZMLK.</t>
        </r>
      </text>
    </comment>
    <comment ref="E41" authorId="0">
      <text>
        <r>
          <rPr>
            <sz val="9"/>
            <color indexed="81"/>
            <rFont val="Tahoma"/>
            <family val="2"/>
          </rPr>
          <t xml:space="preserve">
Conform opgave in werkblad '1 febr'.</t>
        </r>
      </text>
    </comment>
    <comment ref="D48" authorId="0">
      <text>
        <r>
          <rPr>
            <sz val="9"/>
            <color indexed="81"/>
            <rFont val="Tahoma"/>
            <family val="2"/>
          </rPr>
          <t xml:space="preserve">
Er geldt een peildatum voor de overdrachtsverplichting aan de VSO-school voorafgaand aan het schooljaar (soort groeiregeling). De eerste keer is dat van toepassing op 1 februari 2015.</t>
        </r>
      </text>
    </comment>
    <comment ref="D49" authorId="0">
      <text>
        <r>
          <rPr>
            <sz val="9"/>
            <color indexed="81"/>
            <rFont val="Tahoma"/>
            <family val="2"/>
          </rPr>
          <t xml:space="preserve">
Deze overdracht is niet wettelijk verplicht maar het advies is om voor elke leerling op de VSO-school op de peildatum wel de complete bekostiging over te dragen, dus inclusief de materiele bekostiging en de personele basisbekostiging.</t>
        </r>
      </text>
    </comment>
    <comment ref="D50" authorId="0">
      <text>
        <r>
          <rPr>
            <sz val="9"/>
            <color indexed="81"/>
            <rFont val="Tahoma"/>
            <family val="2"/>
          </rPr>
          <t xml:space="preserve">
Deze overdracht is niet wettelijk verplicht maar het advies is om voor elke leerling op de VSO-school op de peildatum wel de complete bekostiging over te dragen, dus inclusief de materiele bekostiging en de personele basisbekostiging.</t>
        </r>
      </text>
    </comment>
    <comment ref="D77" authorId="0">
      <text>
        <r>
          <rPr>
            <sz val="9"/>
            <color indexed="81"/>
            <rFont val="Tahoma"/>
            <family val="2"/>
          </rPr>
          <t xml:space="preserve">
Het betreft hier het aantal leerlingen van de VSO-school dat uitsluitend aan dit samenwerkingsverband wordt toegerekend.</t>
        </r>
      </text>
    </comment>
    <comment ref="D8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8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9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9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0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0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1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1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2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2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3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3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4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4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5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5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6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6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7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7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8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8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9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19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0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0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1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1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2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2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3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3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4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47"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 ref="D252" author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bekostiging o.b.v. de 1 oktobertelling vindt plaats op basis van de school GGL en het advies is om dat ook te doen voor de aanvulllende bekostiging op de peildatum. Ingevuld is de landelijke GGL zoals die van kracht is voor het schooljaar 2012-2013 en die kunt u zelf overschrijven. De GGL voor de komende jaren vergt een raming daarvan voor die jaren.</t>
        </r>
      </text>
    </comment>
  </commentList>
</comments>
</file>

<file path=xl/comments4.xml><?xml version="1.0" encoding="utf-8"?>
<comments xmlns="http://schemas.openxmlformats.org/spreadsheetml/2006/main">
  <authors>
    <author>Auteur</author>
  </authors>
  <commentList>
    <comment ref="D52" authorId="0">
      <text>
        <r>
          <rPr>
            <sz val="9"/>
            <color indexed="81"/>
            <rFont val="Tahoma"/>
            <family val="2"/>
          </rPr>
          <t xml:space="preserve">
Opgave OCW</t>
        </r>
      </text>
    </comment>
    <comment ref="C58" authorId="0">
      <text>
        <r>
          <rPr>
            <sz val="9"/>
            <color indexed="81"/>
            <rFont val="Tahoma"/>
            <family val="2"/>
          </rPr>
          <t xml:space="preserve">
Op grond van de teldatum 1 okt. 2013 wordt het budget ambulante begeleiding berekend dat de scholen (V)SO ontvangen in 2014-2015. Dit budget is tevens het budget op grond waarvan het SWV trekkingsrechten heeft t.o.v. de scholen in 2014-2015. En het is het AB-budget waarvoor een bestedingsverplichting geldt van het SWV in 2015-2016 aan de scholen (V)SO. Uiteraard wordt overname van personeel en natuurlijk verloop in mindering gebracht op deze verplichting.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66" authorId="0">
      <text>
        <r>
          <rPr>
            <sz val="9"/>
            <color indexed="81"/>
            <rFont val="Tahoma"/>
            <family val="2"/>
          </rPr>
          <t xml:space="preserve">
Dit is het budget AB dat in 2014-2015 aan het VSO wordt toegekend en waarop het SWV trekkingsrechten heeft. Tegelijkertijd is dit het budget in 2015-2016 (bijgesteld met de loonontwikkeling) waarvoor de herbestedingsverplichting geldt van het SWV bij het VSO, rekening houdend met overname personeel en natuurlijk verloop.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74" authorId="0">
      <text>
        <r>
          <rPr>
            <sz val="9"/>
            <color indexed="81"/>
            <rFont val="Tahoma"/>
            <family val="2"/>
          </rPr>
          <t xml:space="preserve">
Het budget PAB dat in het schooljaar 2014/15 wordt toegekend aan het SO als personele bekostiging valt ook onder het budget AB waarvoor de herbestedingsverplichting geldt. Dit budget varieert per leerling per schoolsoort. De herbestedingsverplichtingen hebben </t>
        </r>
        <r>
          <rPr>
            <b/>
            <sz val="9"/>
            <color indexed="81"/>
            <rFont val="Tahoma"/>
            <family val="2"/>
          </rPr>
          <t>alleen</t>
        </r>
        <r>
          <rPr>
            <sz val="9"/>
            <color indexed="81"/>
            <rFont val="Tahoma"/>
            <family val="2"/>
          </rPr>
          <t xml:space="preserve"> betrekking op de personele bekostiging.</t>
        </r>
      </text>
    </comment>
    <comment ref="D83" authorId="0">
      <text>
        <r>
          <rPr>
            <sz val="9"/>
            <color indexed="81"/>
            <rFont val="Tahoma"/>
            <family val="2"/>
          </rPr>
          <t xml:space="preserve">
In het budget personeels- en arbeidsmarktbeleid zit een component AB dat voor iedere leerling VSO die teruggeplaatst is naar het reguliere onderwijs wordt toegekend. Ook dit budget valt onder de herbestedingsverplichting. De herbestedingsverplichtingen hebben </t>
        </r>
        <r>
          <rPr>
            <b/>
            <sz val="9"/>
            <color indexed="81"/>
            <rFont val="Tahoma"/>
            <family val="2"/>
          </rPr>
          <t>alleen</t>
        </r>
        <r>
          <rPr>
            <sz val="9"/>
            <color indexed="81"/>
            <rFont val="Tahoma"/>
            <family val="2"/>
          </rPr>
          <t xml:space="preserve"> betrekking op de personele bekostiging.
</t>
        </r>
      </text>
    </comment>
    <comment ref="D85" authorId="0">
      <text>
        <r>
          <rPr>
            <sz val="9"/>
            <color indexed="81"/>
            <rFont val="Tahoma"/>
            <family val="2"/>
          </rPr>
          <t xml:space="preserve">
Dit is het </t>
        </r>
        <r>
          <rPr>
            <b/>
            <sz val="9"/>
            <color indexed="81"/>
            <rFont val="Tahoma"/>
            <family val="2"/>
          </rPr>
          <t>maximale</t>
        </r>
        <r>
          <rPr>
            <sz val="9"/>
            <color indexed="81"/>
            <rFont val="Tahoma"/>
            <family val="2"/>
          </rPr>
          <t xml:space="preserve"> budget waarvoor de herbestedingsverplichting geldt. Overname van personeel en natuurlijk verloop vermindert deze herbestedingsverplichting. De herbestedingsverplichtingen hebben </t>
        </r>
        <r>
          <rPr>
            <b/>
            <sz val="9"/>
            <color indexed="81"/>
            <rFont val="Tahoma"/>
            <family val="2"/>
          </rPr>
          <t>alleen</t>
        </r>
        <r>
          <rPr>
            <sz val="9"/>
            <color indexed="81"/>
            <rFont val="Tahoma"/>
            <family val="2"/>
          </rPr>
          <t xml:space="preserve"> betrekking op de personele bekostiging.
</t>
        </r>
      </text>
    </comment>
  </commentList>
</comments>
</file>

<file path=xl/comments5.xml><?xml version="1.0" encoding="utf-8"?>
<comments xmlns="http://schemas.openxmlformats.org/spreadsheetml/2006/main">
  <authors>
    <author>Auteur</author>
  </authors>
  <commentList>
    <comment ref="F44" authorId="0">
      <text>
        <r>
          <rPr>
            <sz val="9"/>
            <color indexed="81"/>
            <rFont val="Tahoma"/>
            <family val="2"/>
          </rPr>
          <t xml:space="preserve">
De ondersteuningsbekostiging van categorie 1 is afgeleid van de gemiddelde kosten ondersteuning van de schoolsoorten ZMLK, LZsomatisch en cluster 4.</t>
        </r>
      </text>
    </comment>
    <comment ref="F45" authorId="0">
      <text>
        <r>
          <rPr>
            <sz val="9"/>
            <color indexed="81"/>
            <rFont val="Tahoma"/>
            <family val="2"/>
          </rPr>
          <t xml:space="preserve">
De ondersteuningsbekostiging van categorie 2 is afgeleid van de gemiddelde kosten ondersteuning van de schoolsoort Lichamelijk gehandicapt (LG).</t>
        </r>
      </text>
    </comment>
    <comment ref="F46" authorId="0">
      <text>
        <r>
          <rPr>
            <sz val="9"/>
            <color indexed="81"/>
            <rFont val="Tahoma"/>
            <family val="2"/>
          </rPr>
          <t xml:space="preserve">
De ondersteuningsbekostiging van categorie 3 is afgeleid van de gemiddelde kosten ondersteuning van de schoolsoort Meervoudig Gehandicapt (MG) en betreft LG + ZMLK.</t>
        </r>
      </text>
    </comment>
    <comment ref="F160" authorId="0">
      <text>
        <r>
          <rPr>
            <sz val="9"/>
            <color indexed="81"/>
            <rFont val="Tahoma"/>
            <family val="2"/>
          </rPr>
          <t xml:space="preserve">
De ondersteuningsbekostiging van categorie 1 is afgeleid van de gemiddelde kosten ondersteuning van de schoolsoorten ZMLK, LZsomatisch en cluster 4.</t>
        </r>
      </text>
    </comment>
    <comment ref="F161" authorId="0">
      <text>
        <r>
          <rPr>
            <sz val="9"/>
            <color indexed="81"/>
            <rFont val="Tahoma"/>
            <family val="2"/>
          </rPr>
          <t xml:space="preserve">
De ondersteuningsbekostiging van categorie 2 is afgeleid van de gemiddelde kosten ondersteuning van de schoolsoort Lichamelijk gehandicapt (LG).</t>
        </r>
      </text>
    </comment>
    <comment ref="F162" authorId="0">
      <text>
        <r>
          <rPr>
            <sz val="9"/>
            <color indexed="81"/>
            <rFont val="Tahoma"/>
            <family val="2"/>
          </rPr>
          <t xml:space="preserve">
De ondersteuningsbekostiging van categorie 3 is afgeleid van de gemiddelde kosten ondersteuning van de schoolsoort Meervoudig Gehandicapt (MG) en betreft LG + ZMLK.</t>
        </r>
      </text>
    </comment>
  </commentList>
</comments>
</file>

<file path=xl/comments6.xml><?xml version="1.0" encoding="utf-8"?>
<comments xmlns="http://schemas.openxmlformats.org/spreadsheetml/2006/main">
  <authors>
    <author>Auteur</author>
  </authors>
  <commentList>
    <comment ref="Q13" authorId="0">
      <text>
        <r>
          <rPr>
            <sz val="9"/>
            <color indexed="81"/>
            <rFont val="Tahoma"/>
            <family val="2"/>
          </rPr>
          <t xml:space="preserve">
Conform opgave bij 'geg ZO' rij 56.</t>
        </r>
      </text>
    </comment>
    <comment ref="R13" authorId="0">
      <text>
        <r>
          <rPr>
            <sz val="9"/>
            <color indexed="81"/>
            <rFont val="Tahoma"/>
            <family val="2"/>
          </rPr>
          <t xml:space="preserve">
Conform opgave bij 'geg ZO' rij 56.</t>
        </r>
      </text>
    </comment>
  </commentList>
</comments>
</file>

<file path=xl/comments7.xml><?xml version="1.0" encoding="utf-8"?>
<comments xmlns="http://schemas.openxmlformats.org/spreadsheetml/2006/main">
  <authors>
    <author>Auteur</author>
  </authors>
  <commentList>
    <comment ref="E19" author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9" author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8.xml><?xml version="1.0" encoding="utf-8"?>
<comments xmlns="http://schemas.openxmlformats.org/spreadsheetml/2006/main">
  <authors>
    <author>Auteur</author>
  </authors>
  <commentList>
    <comment ref="P58" authorId="0">
      <text>
        <r>
          <rPr>
            <sz val="9"/>
            <color indexed="81"/>
            <rFont val="Tahoma"/>
            <family val="2"/>
          </rPr>
          <t xml:space="preserve">
Voor bekostiging 2021 is bekostiging 2020 verwerkt.</t>
        </r>
      </text>
    </comment>
    <comment ref="D171" authorId="0">
      <text>
        <r>
          <rPr>
            <sz val="9"/>
            <color indexed="81"/>
            <rFont val="Tahoma"/>
            <family val="2"/>
          </rPr>
          <t xml:space="preserve">
De kosten van de arrangementen is hier gesteld op het niveau van het schooldeel rugzakken o.b.v. 1 okt. 2013. Vul hier de echte kosten in.</t>
        </r>
      </text>
    </comment>
    <comment ref="D172" authorId="0">
      <text>
        <r>
          <rPr>
            <sz val="9"/>
            <color indexed="81"/>
            <rFont val="Tahoma"/>
            <family val="2"/>
          </rPr>
          <t xml:space="preserve">
In het schooljaar 2014-2015 heeft het SWV trekkingsrechten met de omvang van de toegekende personele bedragen ambulante begeleiding LGF aan de VSO-scholen. In het jaar daarna, 2015-2016, worden deze gelden genormeerd toegekend aan het SWV met de verplichting de gelden te besteden aan het personeel van de VSO-scholen voor zover deze niet zijn overgenomen (opting-out). De omvang van deze herbestedingsverplichting is maximaal gelijk aan de omvang van de personele AB-gelden die in 2014-2015 aan de VSO-school zijn toegekend. De materiele AB-gelden blijven hierbij buiten beschouwing. Zie ook werkblad LGF 14-15.</t>
        </r>
      </text>
    </comment>
    <comment ref="D183" authorId="0">
      <text>
        <r>
          <rPr>
            <sz val="9"/>
            <color indexed="81"/>
            <rFont val="Tahoma"/>
            <family val="2"/>
          </rPr>
          <t xml:space="preserve">
In het schooljaar 2014-2015 heeft het SWV trekkingsrechten met de omvang van de toegekende personele bedragen ambulante begeleiding LGF aan de VSO-scholen. In het jaar daarna, 2015-2016, worden deze gelden genormeerd toegekend aan het SWV met de verplichting de gelden te besteden aan het personeel van de VSO-scholen voor zover deze niet zijn overgenomen (opting-out). De omvang van deze herbestedingsverplichting is maximaal gelijk aan de omvang van de personele AB-gelden die in 2014-2015 aan de VSO-school zijn toegekend. De materiele AB-gelden blijven hierbij buiten beschouwing. Zie ook werkblad LGF 14-15.</t>
        </r>
      </text>
    </comment>
  </commentList>
</comments>
</file>

<file path=xl/comments9.xml><?xml version="1.0" encoding="utf-8"?>
<comments xmlns="http://schemas.openxmlformats.org/spreadsheetml/2006/main">
  <authors>
    <author>Auteur</author>
  </authors>
  <commentList>
    <comment ref="L13" authorId="0">
      <text>
        <r>
          <rPr>
            <sz val="9"/>
            <color indexed="81"/>
            <rFont val="Tahoma"/>
            <family val="2"/>
          </rPr>
          <t xml:space="preserve">
Opgave van WTF BAPO is positief getal en dat wordt in mindering gebracht op reguliere WTF
</t>
        </r>
      </text>
    </comment>
    <comment ref="Q14" authorId="0">
      <text>
        <r>
          <rPr>
            <sz val="8"/>
            <color indexed="81"/>
            <rFont val="Tahoma"/>
            <family val="2"/>
          </rPr>
          <t xml:space="preserve">
dit percentage is gebaseerd op het landelijk gemiddelde en kan aangepast worden in het werkblad tab
</t>
        </r>
      </text>
    </comment>
    <comment ref="L45" authorId="0">
      <text>
        <r>
          <rPr>
            <sz val="9"/>
            <color indexed="81"/>
            <rFont val="Tahoma"/>
            <family val="2"/>
          </rPr>
          <t xml:space="preserve">
Opgave van WTF BAPO is positief getal en dat wordt in mindering gebracht op reguliere WTF
</t>
        </r>
      </text>
    </comment>
    <comment ref="Q46" authorId="0">
      <text>
        <r>
          <rPr>
            <sz val="8"/>
            <color indexed="81"/>
            <rFont val="Tahoma"/>
            <family val="2"/>
          </rPr>
          <t xml:space="preserve">
dit percentage is gebaseerd op het landelijk gemiddelde en kan aangepast worden in het werkblad tab
</t>
        </r>
      </text>
    </comment>
    <comment ref="L77" authorId="0">
      <text>
        <r>
          <rPr>
            <sz val="9"/>
            <color indexed="81"/>
            <rFont val="Tahoma"/>
            <family val="2"/>
          </rPr>
          <t xml:space="preserve">
Opgave van WTF BAPO is positief getal en dat wordt in mindering gebracht op reguliere WTF
</t>
        </r>
      </text>
    </comment>
    <comment ref="Q78" authorId="0">
      <text>
        <r>
          <rPr>
            <sz val="8"/>
            <color indexed="81"/>
            <rFont val="Tahoma"/>
            <family val="2"/>
          </rPr>
          <t xml:space="preserve">
dit percentage is gebaseerd op het landelijk gemiddelde en kan aangepast worden in het werkblad tab
</t>
        </r>
      </text>
    </comment>
    <comment ref="L109" authorId="0">
      <text>
        <r>
          <rPr>
            <sz val="9"/>
            <color indexed="81"/>
            <rFont val="Tahoma"/>
            <family val="2"/>
          </rPr>
          <t xml:space="preserve">
Opgave van WTF BAPO is positief getal en dat wordt in mindering gebracht op reguliere WTF
</t>
        </r>
      </text>
    </comment>
    <comment ref="Q110" authorId="0">
      <text>
        <r>
          <rPr>
            <sz val="8"/>
            <color indexed="81"/>
            <rFont val="Tahoma"/>
            <family val="2"/>
          </rPr>
          <t xml:space="preserve">
dit percentage is gebaseerd op het landelijk gemiddelde en kan aangepast worden in het werkblad tab
</t>
        </r>
      </text>
    </comment>
    <comment ref="L141" authorId="0">
      <text>
        <r>
          <rPr>
            <sz val="9"/>
            <color indexed="81"/>
            <rFont val="Tahoma"/>
            <family val="2"/>
          </rPr>
          <t xml:space="preserve">
Opgave van WTF BAPO is positief getal en dat wordt in mindering gebracht op reguliere WTF
</t>
        </r>
      </text>
    </comment>
    <comment ref="Q142" authorId="0">
      <text>
        <r>
          <rPr>
            <sz val="8"/>
            <color indexed="81"/>
            <rFont val="Tahoma"/>
            <family val="2"/>
          </rPr>
          <t xml:space="preserve">
dit percentage is gebaseerd op het landelijk gemiddelde en kan aangepast worden in het werkblad tab
</t>
        </r>
      </text>
    </comment>
    <comment ref="L173" authorId="0">
      <text>
        <r>
          <rPr>
            <sz val="9"/>
            <color indexed="81"/>
            <rFont val="Tahoma"/>
            <family val="2"/>
          </rPr>
          <t xml:space="preserve">
Opgave van WTF BAPO is positief getal en dat wordt in mindering gebracht op reguliere WTF
</t>
        </r>
      </text>
    </comment>
    <comment ref="Q174" authorId="0">
      <text>
        <r>
          <rPr>
            <sz val="8"/>
            <color indexed="81"/>
            <rFont val="Tahoma"/>
            <family val="2"/>
          </rPr>
          <t xml:space="preserve">
dit percentage is gebaseerd op het landelijk gemiddelde en kan aangepast worden in het werkblad tab
</t>
        </r>
      </text>
    </comment>
    <comment ref="L205" authorId="0">
      <text>
        <r>
          <rPr>
            <sz val="9"/>
            <color indexed="81"/>
            <rFont val="Tahoma"/>
            <family val="2"/>
          </rPr>
          <t xml:space="preserve">
Opgave van WTF BAPO is positief getal en dat wordt in mindering gebracht op reguliere WTF
</t>
        </r>
      </text>
    </comment>
    <comment ref="Q206" authorId="0">
      <text>
        <r>
          <rPr>
            <sz val="8"/>
            <color indexed="81"/>
            <rFont val="Tahoma"/>
            <family val="2"/>
          </rPr>
          <t xml:space="preserve">
dit percentage is gebaseerd op het landelijk gemiddelde en kan aangepast worden in het werkblad tab
</t>
        </r>
      </text>
    </comment>
    <comment ref="L237" authorId="0">
      <text>
        <r>
          <rPr>
            <sz val="9"/>
            <color indexed="81"/>
            <rFont val="Tahoma"/>
            <family val="2"/>
          </rPr>
          <t xml:space="preserve">
Opgave van WTF BAPO is positief getal en dat wordt in mindering gebracht op reguliere WTF
</t>
        </r>
      </text>
    </comment>
    <comment ref="Q238" authorId="0">
      <text>
        <r>
          <rPr>
            <sz val="8"/>
            <color indexed="81"/>
            <rFont val="Tahoma"/>
            <family val="2"/>
          </rPr>
          <t xml:space="preserve">
dit percentage is gebaseerd op het landelijk gemiddelde en kan aangepast worden in het werkblad tab
</t>
        </r>
      </text>
    </comment>
    <comment ref="L269" authorId="0">
      <text>
        <r>
          <rPr>
            <sz val="9"/>
            <color indexed="81"/>
            <rFont val="Tahoma"/>
            <family val="2"/>
          </rPr>
          <t xml:space="preserve">
Opgave van WTF BAPO is positief getal en dat wordt in mindering gebracht op reguliere WTF
</t>
        </r>
      </text>
    </comment>
    <comment ref="Q270" authorId="0">
      <text>
        <r>
          <rPr>
            <sz val="8"/>
            <color indexed="81"/>
            <rFont val="Tahoma"/>
            <family val="2"/>
          </rPr>
          <t xml:space="preserve">
dit percentage is gebaseerd op het landelijk gemiddelde en kan aangepast worden in het werkblad tab
</t>
        </r>
      </text>
    </comment>
  </commentList>
</comments>
</file>

<file path=xl/sharedStrings.xml><?xml version="1.0" encoding="utf-8"?>
<sst xmlns="http://schemas.openxmlformats.org/spreadsheetml/2006/main" count="2448" uniqueCount="1127">
  <si>
    <t>Bestuur P</t>
  </si>
  <si>
    <t>Bestuur Q</t>
  </si>
  <si>
    <t>vast</t>
  </si>
  <si>
    <t>leeftijdsafh.</t>
  </si>
  <si>
    <t xml:space="preserve">per leerling &lt; 8 jr </t>
  </si>
  <si>
    <t>per leerling 8 jr en ouder</t>
  </si>
  <si>
    <t>fte</t>
  </si>
  <si>
    <t>per leerling VSO</t>
  </si>
  <si>
    <t>Basisbedragen (V)SO Personeel</t>
  </si>
  <si>
    <t>Basisbedragen (V)SO Materieel</t>
  </si>
  <si>
    <t xml:space="preserve">WEC de gpl bedragen </t>
  </si>
  <si>
    <t>prijspeil</t>
  </si>
  <si>
    <t>Toeslag directie</t>
  </si>
  <si>
    <t xml:space="preserve">OOP </t>
  </si>
  <si>
    <t>OP leeftijdsgecorrigeerd : voet</t>
  </si>
  <si>
    <t>OP leeftijdsgecorrigeerd : bedrag * GGL</t>
  </si>
  <si>
    <t xml:space="preserve">&lt; 8 jr </t>
  </si>
  <si>
    <t>8 jr en ouder</t>
  </si>
  <si>
    <t>per leerling</t>
  </si>
  <si>
    <t>VSO</t>
  </si>
  <si>
    <t>over te dragen Pers</t>
  </si>
  <si>
    <t>over te dragen Mat</t>
  </si>
  <si>
    <t>bijdrage besturen Pers</t>
  </si>
  <si>
    <t>bekostiging Mat aan SWV voor ZO</t>
  </si>
  <si>
    <t>bijdrage besturen Mat</t>
  </si>
  <si>
    <t>Werkblad 'geg LO'</t>
  </si>
  <si>
    <t xml:space="preserve">De kosten van personeelsleden - niet aangesteld bij het SWV - moeten geraamd worden. Het betreft dan werknemers die in dienst zijn bij een </t>
  </si>
  <si>
    <t>De kosten van personeel aangesteld bij het SWV worden in het werkblad loon SWV berekend en verwerkt.</t>
  </si>
  <si>
    <t>Werkblad 'geg ZO'</t>
  </si>
  <si>
    <t>Deze aantallen worden ontleend aan de opgave van het werkblad geg LO.</t>
  </si>
  <si>
    <t>geeft de berekening van het personele budget ZO dat - per school berekend - naar het samenwerkingsverband gaat.</t>
  </si>
  <si>
    <t xml:space="preserve"> </t>
  </si>
  <si>
    <t>2020/21</t>
  </si>
  <si>
    <t>BASISGEGEVENS LICHTE ONDERSTEUNING</t>
  </si>
  <si>
    <t>BASISGEGEVENS ZWARE ONDERSTEUNING</t>
  </si>
  <si>
    <t>Voor bepaling overgangsbudget SWV</t>
  </si>
  <si>
    <t>Overdrachtsverplichting personeel via DUO 1 okt T-1</t>
  </si>
  <si>
    <t>Overdrachtsverplichting materieel via DUO 1 okt T-1</t>
  </si>
  <si>
    <t>Rijksbijdragen OCW - lichte ondersteuning</t>
  </si>
  <si>
    <t xml:space="preserve">Rijksbijdragen OCW </t>
  </si>
  <si>
    <t xml:space="preserve">Personele lasten </t>
  </si>
  <si>
    <t>lichte ondersteuning</t>
  </si>
  <si>
    <t>zware ondersteuning</t>
  </si>
  <si>
    <t>PERSONEEL SAMENWERKINGSVERBAND</t>
  </si>
  <si>
    <t>Categorie</t>
  </si>
  <si>
    <t xml:space="preserve">Het instrument volgt de compartimentering van de lichte en de zware ondersteuning (LO resp. ZO) zoals die in de wet is vastgelegd. Daarom worden de </t>
  </si>
  <si>
    <t>baten en lasten steeds zo weergegeven en verwerkt dat het mogelijk is de ontwikkeling van de lichte en de zware ondersteuning afzonderlijk te volgen.</t>
  </si>
  <si>
    <t xml:space="preserve">Het beperkt zich tot alleen de begroting van het samenwerkingsverband. </t>
  </si>
  <si>
    <t xml:space="preserve">in verband met het aantal leerlingen op de tel- en de peildatum.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</si>
  <si>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</si>
  <si>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</si>
  <si>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</si>
  <si>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</si>
  <si>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de overige baten en lasten LO en ZO weergegeven.</t>
  </si>
  <si>
    <t xml:space="preserve">Werkblad 'mat' </t>
  </si>
  <si>
    <t>Werkblad 'mip'</t>
  </si>
  <si>
    <t>Het onderscheid LO en ZO lijkt hierbij niet reeel mogelijk en is daarom achterwege gebleven.</t>
  </si>
  <si>
    <t>Werkblad 'act'</t>
  </si>
  <si>
    <t>gegevens uit het meerjareninvesteringsplan (werkblad 'mip') automatisch verwerkt, evenals de afschrijvingsbedragen.</t>
  </si>
  <si>
    <t>Werkblad 'begr'</t>
  </si>
  <si>
    <t>In dit werkblad wordt de Staat van baten en lasten integraal weergegeven. Vrijwel alle gegevens worden ontleend aan de hiervoor ingevulde</t>
  </si>
  <si>
    <t>Totaal activiteiten (personeel)</t>
  </si>
  <si>
    <t>Totaal activiteiten (materieel)</t>
  </si>
  <si>
    <t>deskundigheidsbevordering leraren</t>
  </si>
  <si>
    <t>consultatie ouders</t>
  </si>
  <si>
    <t>????</t>
  </si>
  <si>
    <t xml:space="preserve">jaarrekening m.b.t. de staat van baten en lasten en de balans. </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</si>
  <si>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</si>
  <si>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</si>
  <si>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</si>
  <si>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</si>
  <si>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</si>
  <si>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Werkblad 'LGF school 14-15'</t>
  </si>
  <si>
    <t>lichamelijk gehandicapte kinderen</t>
  </si>
  <si>
    <t>langdurig zieke kinderen met een lichamelijke handicap</t>
  </si>
  <si>
    <t>zeer moeilijk lerende kinderen</t>
  </si>
  <si>
    <t>meervoudig gehandicapte leerlingen</t>
  </si>
  <si>
    <t>aanvulling</t>
  </si>
  <si>
    <t>korting</t>
  </si>
  <si>
    <t>Lichte ondersteuning</t>
  </si>
  <si>
    <t>Zware ondersteuning</t>
  </si>
  <si>
    <t>BEGROTING SAMENWERKINGSVERBAND</t>
  </si>
  <si>
    <t>PERSONEEL</t>
  </si>
  <si>
    <t>MATERIEEL</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</si>
  <si>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</si>
  <si>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</si>
  <si>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</si>
  <si>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</si>
  <si>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</si>
  <si>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</si>
  <si>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</si>
  <si>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</si>
  <si>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Overgangsbudget</t>
  </si>
  <si>
    <t>LB = 1,00</t>
  </si>
  <si>
    <t>Verhoudingstabel</t>
  </si>
  <si>
    <t>Werktijdfactor</t>
  </si>
  <si>
    <t>Functie</t>
  </si>
  <si>
    <t>Gem Pers Last</t>
  </si>
  <si>
    <t>Naam werknemer</t>
  </si>
  <si>
    <t>P. Werknemer</t>
  </si>
  <si>
    <t>regel</t>
  </si>
  <si>
    <t>norm maandsalaris</t>
  </si>
  <si>
    <t>wtf x maandsalaris</t>
  </si>
  <si>
    <t>Opslagpercentage werkgeverslasten</t>
  </si>
  <si>
    <t>De indeling van de Staat van baten en lasten volgt nauwgezet de betreffende voorschriften omtrent de jaarrekening.</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</si>
  <si>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</si>
  <si>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</si>
  <si>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</si>
  <si>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</si>
  <si>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</si>
  <si>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</si>
  <si>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</si>
  <si>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</si>
  <si>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</si>
  <si>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</si>
  <si>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</si>
  <si>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 xml:space="preserve">De afdruk van ieder werkblad in het programma is 'geregeld', maar de instellingen daarvan zijn door iemand met ervaring </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</si>
  <si>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</si>
  <si>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</si>
  <si>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</si>
  <si>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</si>
  <si>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</si>
  <si>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</si>
  <si>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</si>
  <si>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</si>
  <si>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</si>
  <si>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</si>
  <si>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</si>
  <si>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</si>
  <si>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</si>
  <si>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</si>
  <si>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</si>
  <si>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</si>
  <si>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</si>
  <si>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</si>
  <si>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</si>
  <si>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</si>
  <si>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</si>
  <si>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</si>
  <si>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</si>
  <si>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</si>
  <si>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</si>
  <si>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</si>
  <si>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</si>
  <si>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</si>
  <si>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</si>
  <si>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SCHOOLDEEL LEERLINGGEBONDEN FINANCIERING 2014-2015</t>
  </si>
  <si>
    <t>Inventaris en apparatuur</t>
  </si>
  <si>
    <t>Overige materiële vaste activa</t>
  </si>
  <si>
    <t>Vlottende activa</t>
  </si>
  <si>
    <t>Afspraken tussen SWV-en</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</si>
  <si>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</si>
  <si>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</si>
  <si>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</si>
  <si>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</si>
  <si>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</si>
  <si>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</si>
  <si>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</si>
  <si>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</si>
  <si>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</si>
  <si>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</si>
  <si>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</si>
  <si>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</si>
  <si>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</si>
  <si>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</si>
  <si>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</si>
  <si>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</si>
  <si>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</si>
  <si>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</si>
  <si>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</si>
  <si>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</si>
  <si>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</si>
  <si>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</si>
  <si>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</si>
  <si>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 xml:space="preserve">salaris </t>
  </si>
  <si>
    <t>WTF</t>
  </si>
  <si>
    <t>bapo</t>
  </si>
  <si>
    <t>werkg. last</t>
  </si>
  <si>
    <t>loonkosten</t>
  </si>
  <si>
    <t>kosten</t>
  </si>
  <si>
    <t>diensttijd</t>
  </si>
  <si>
    <t xml:space="preserve">totaal </t>
  </si>
  <si>
    <t xml:space="preserve">jaren </t>
  </si>
  <si>
    <t>datum</t>
  </si>
  <si>
    <t>(maand)</t>
  </si>
  <si>
    <t>gecorr.</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</si>
  <si>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</si>
  <si>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</si>
  <si>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</si>
  <si>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</si>
  <si>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</si>
  <si>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</si>
  <si>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</si>
  <si>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</si>
  <si>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</si>
  <si>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</si>
  <si>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</si>
  <si>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</si>
  <si>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</si>
  <si>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</si>
  <si>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</si>
  <si>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</si>
  <si>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</si>
  <si>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</si>
  <si>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</si>
  <si>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</si>
  <si>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</si>
  <si>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</si>
  <si>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Personeelsbeleid</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</si>
  <si>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</si>
  <si>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</si>
  <si>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 xml:space="preserve">personeelslid wordt aangenomen de gegevens in het eerste jaar al moeten worden ingevuld, zij het dan met werktijdfactor 0. In de </t>
  </si>
  <si>
    <t>latere jaren kan deze WTF dan overschreven worden en op de juiste omvang worden vastgesteld.</t>
  </si>
  <si>
    <t>Werkblad 'tab'</t>
  </si>
  <si>
    <t xml:space="preserve">Dit instrument levert de meerjarenbegroting voor het samenwerkingsverband. De indeling volgt daarbij de voorgeschreven indeling van de </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</si>
  <si>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</si>
  <si>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</si>
  <si>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</si>
  <si>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</si>
  <si>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</si>
  <si>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</si>
  <si>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</si>
  <si>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</si>
  <si>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</si>
  <si>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</si>
  <si>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afspraken tussen SWV- en </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</si>
  <si>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</si>
  <si>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</si>
  <si>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</si>
  <si>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</si>
  <si>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</si>
  <si>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</si>
  <si>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</si>
  <si>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</si>
  <si>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</si>
  <si>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</si>
  <si>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</si>
  <si>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</si>
  <si>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</si>
  <si>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</si>
  <si>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</si>
  <si>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</si>
  <si>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</si>
  <si>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</si>
  <si>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Personeelslasten</t>
  </si>
  <si>
    <t>Leerlingprognose op teldatum</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</si>
  <si>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</si>
  <si>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</si>
  <si>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</si>
  <si>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</si>
  <si>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</si>
  <si>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</si>
  <si>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</si>
  <si>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</si>
  <si>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</si>
  <si>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</si>
  <si>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Beginsaldo liquide middelen</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</si>
  <si>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</si>
  <si>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</si>
  <si>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</si>
  <si>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</si>
  <si>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</si>
  <si>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</si>
  <si>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</si>
  <si>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</si>
  <si>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</si>
  <si>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</si>
  <si>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</si>
  <si>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</si>
  <si>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</si>
  <si>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</si>
  <si>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</si>
  <si>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</si>
  <si>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</si>
  <si>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</si>
  <si>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</si>
  <si>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</si>
  <si>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</si>
  <si>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eigen bijdrage bapo (dir, op en oop &gt;8)</t>
  </si>
  <si>
    <t>eigen bijdrage bapo (oop&lt;=8))</t>
  </si>
  <si>
    <t>Normatieve Rijksbijdrage OCW</t>
  </si>
  <si>
    <t>ja</t>
  </si>
  <si>
    <t>HULPBLAD: KOSTEN VAN EEN FUNCTIE</t>
  </si>
  <si>
    <t xml:space="preserve">Globale (= normale) benadering </t>
  </si>
  <si>
    <t xml:space="preserve">Salarisgegevens per 1 augustus (na toekenning reguliere periodieke verhoging) </t>
  </si>
  <si>
    <t>Opzet van dit instrument</t>
  </si>
  <si>
    <t>2014/15</t>
  </si>
  <si>
    <t>Voorziening Jubilea</t>
  </si>
  <si>
    <t>Rentabiliteit</t>
  </si>
  <si>
    <r>
      <t>op basis van de peildatum wilt laten plaats vinden door '</t>
    </r>
    <r>
      <rPr>
        <b/>
        <sz val="10"/>
        <rFont val="Calibri"/>
        <family val="2"/>
      </rPr>
      <t>ja'</t>
    </r>
    <r>
      <rPr>
        <sz val="10"/>
        <rFont val="Calibri"/>
        <family val="2"/>
      </rPr>
      <t xml:space="preserve"> of '</t>
    </r>
    <r>
      <rPr>
        <b/>
        <sz val="10"/>
        <rFont val="Calibri"/>
        <family val="2"/>
      </rPr>
      <t>nee'</t>
    </r>
    <r>
      <rPr>
        <sz val="10"/>
        <rFont val="Calibri"/>
        <family val="2"/>
      </rPr>
      <t xml:space="preserve"> in te vullen. Het advies is om 'ja' in te vullen.</t>
    </r>
  </si>
  <si>
    <t>2015/16</t>
  </si>
  <si>
    <t>teldatum leerlingen (t-1) per 1 oktober</t>
  </si>
  <si>
    <t xml:space="preserve">Totale loonkosten (incl. werkg. lasten) </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</si>
  <si>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</si>
  <si>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</si>
  <si>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</si>
  <si>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</si>
  <si>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</si>
  <si>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</si>
  <si>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</si>
  <si>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</si>
  <si>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</si>
  <si>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</si>
  <si>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</si>
  <si>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</si>
  <si>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</si>
  <si>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</si>
  <si>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</si>
  <si>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</si>
  <si>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</si>
  <si>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</si>
  <si>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De overallverwerking in de begroting en de balans ed. is integraal.</t>
  </si>
  <si>
    <t>Ook is het verborgen werkblad 'hlpbl' als hulpblad beschikbaar voor de snelle raming van de kosten van een functie.</t>
  </si>
  <si>
    <t xml:space="preserve">Dit betreft de uitputting die aan de orde kan zijn per 1 okt. T-1 (verrekening door DUO) alswel de uitputting die aan de orde kan zijn op basis van de peildatum </t>
  </si>
  <si>
    <t>In dit werkblad wordt de personele bekostiging verwerkt van enerzijds de Lichte Ondersteuning en anderzijds de Zware Ondersteuning en worden</t>
  </si>
  <si>
    <t xml:space="preserve">Het werkblad geeft ter informatie ook weer wat de omvang is van de overdracht o.b.v. 1 oktober plus de overdracht o.b.v. de peildatum. Dan wordt ook </t>
  </si>
  <si>
    <t>per lln</t>
  </si>
  <si>
    <t>aantal lln</t>
  </si>
  <si>
    <t>landelijke GGL (V)SO</t>
  </si>
  <si>
    <t xml:space="preserve">De overdracht van de personele basisbekostiging vindt volgens de wet alleen plaats op basis van de teldatum 1 okt. T-1. Het verband kan besluiten om </t>
  </si>
  <si>
    <t>deugdelijk onderbouwd kan worden.</t>
  </si>
  <si>
    <t>Personele bekostiging Zware Ondersteuning</t>
  </si>
  <si>
    <t xml:space="preserve">Baten en lasten </t>
  </si>
  <si>
    <t>2016/17</t>
  </si>
  <si>
    <t>Salarisgegevens</t>
  </si>
  <si>
    <t xml:space="preserve">bruto </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</si>
  <si>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</si>
  <si>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</si>
  <si>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</si>
  <si>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</si>
  <si>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</si>
  <si>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</si>
  <si>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</si>
  <si>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</si>
  <si>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</si>
  <si>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</si>
  <si>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</si>
  <si>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</si>
  <si>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</si>
  <si>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</si>
  <si>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euro's</t>
  </si>
  <si>
    <t xml:space="preserve">In de tabellen zijn de gegevens opgenomen die betrekking hebben op de onderliggende normeringen voor de bekostiging. </t>
  </si>
  <si>
    <t>(Dit is een informatiewerkblad; dit blad hoeft dus niet ingevuld te worden)</t>
  </si>
  <si>
    <t xml:space="preserve">naam </t>
  </si>
  <si>
    <t>brinnr.</t>
  </si>
  <si>
    <t>Inkomsten personeel</t>
  </si>
  <si>
    <t>Uitgaven personeel</t>
  </si>
  <si>
    <t>Inkomsten materieel</t>
  </si>
  <si>
    <t>Uitgaven materieel</t>
  </si>
  <si>
    <t>11AA</t>
  </si>
  <si>
    <t xml:space="preserve">In de werkbladen kunnen de witte cellen binnen de grijze omlijsting ingevuld worden. </t>
  </si>
  <si>
    <t xml:space="preserve">dat tot dit verband moet worden gerekend. </t>
  </si>
  <si>
    <t>Op grond van de opgegeven diensttijd wordt ook de omvang van de jubileumuitkering berekend.</t>
  </si>
  <si>
    <t xml:space="preserve">Daartoe moet de werktijdfactor van de BAPO worden ingevuld in de betreffende kolom. </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</si>
  <si>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</si>
  <si>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</si>
  <si>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</si>
  <si>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</si>
  <si>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</si>
  <si>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</si>
  <si>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</si>
  <si>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</si>
  <si>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</si>
  <si>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</si>
  <si>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</si>
  <si>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</si>
  <si>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</si>
  <si>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</si>
  <si>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</si>
  <si>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</si>
  <si>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</si>
  <si>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</si>
  <si>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</si>
  <si>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</si>
  <si>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</si>
  <si>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</si>
  <si>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</si>
  <si>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</si>
  <si>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</si>
  <si>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</si>
  <si>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</si>
  <si>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</si>
  <si>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</si>
  <si>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</si>
  <si>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</si>
  <si>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</si>
  <si>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</si>
  <si>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</si>
  <si>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</si>
  <si>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</si>
  <si>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</si>
  <si>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</si>
  <si>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</si>
  <si>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</si>
  <si>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</si>
  <si>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</si>
  <si>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</si>
  <si>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</si>
  <si>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</si>
  <si>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</si>
  <si>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</si>
  <si>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</si>
  <si>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</si>
  <si>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</si>
  <si>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</si>
  <si>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</si>
  <si>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</si>
  <si>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</si>
  <si>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</si>
  <si>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</si>
  <si>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</si>
  <si>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</si>
  <si>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</si>
  <si>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</si>
  <si>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</si>
  <si>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</si>
  <si>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</si>
  <si>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</si>
  <si>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</si>
  <si>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Normatieve bekostiging peil 1-10-2011</t>
  </si>
  <si>
    <t>categorie 1</t>
  </si>
  <si>
    <t>categorie 2</t>
  </si>
  <si>
    <t>categorie 3</t>
  </si>
  <si>
    <t>cluster 4</t>
  </si>
  <si>
    <t>Personeel</t>
  </si>
  <si>
    <t>Materieel</t>
  </si>
  <si>
    <t>Totaal overdrachtsverplichting via DUO 1 okt T-1 per schooljaar</t>
  </si>
  <si>
    <t>Ondersteuningskosten peil 1-10-2011</t>
  </si>
  <si>
    <t>werkgeverslasten bij opname bapo</t>
  </si>
  <si>
    <t>Personeel in dienst van SWV</t>
  </si>
  <si>
    <t>Dotatie voorziening jubilea</t>
  </si>
  <si>
    <t>Gewogen gemiddelde leeftijd op 1 oktober T-1</t>
  </si>
  <si>
    <r>
      <t>Aantal leerlingen VMBO leerjaar 3/4</t>
    </r>
    <r>
      <rPr>
        <b/>
        <sz val="10"/>
        <rFont val="Calibri"/>
        <family val="2"/>
      </rPr>
      <t xml:space="preserve"> </t>
    </r>
  </si>
  <si>
    <t>Aantal leerlingen LWOO</t>
  </si>
  <si>
    <t>Totaal aantal leerlingen VO</t>
  </si>
  <si>
    <t>Aantal leerlingen PRO</t>
  </si>
  <si>
    <t>Aantal leerlingen Overig VO</t>
  </si>
  <si>
    <t>Budgettoekenning Lichte Ondersteuning</t>
  </si>
  <si>
    <t>Regionale ondersteuningsvoorziening</t>
  </si>
  <si>
    <t>Rebound</t>
  </si>
  <si>
    <t>Herstart en Op de rails</t>
  </si>
  <si>
    <t xml:space="preserve">Aantal leerlingen per VSO op  teldatum </t>
  </si>
  <si>
    <t>Sommatie per categorie VSO</t>
  </si>
  <si>
    <t>Aantal leerlingen VO (incl. LWOO, PRO en VSO) op 1 oktober T-1</t>
  </si>
  <si>
    <t>Overdracht personele basisbekostiging aan VSO o.b.v. peildatum</t>
  </si>
  <si>
    <t>Leerlingen VSO t.o.v. alle leerlingen SWV</t>
  </si>
  <si>
    <t>Leerlingen VSO t.o.v leerlingen VO</t>
  </si>
  <si>
    <t>Leerlingen VSO cat 1 t.o.v. alle leerlingen VO</t>
  </si>
  <si>
    <t>Leerlingen VSO cat 2 t.o.v. alle leerlingen VO</t>
  </si>
  <si>
    <t>Leerlingen VSO cat 3 t.o.v. alle leerlingen VO</t>
  </si>
  <si>
    <t>Overig VO</t>
  </si>
  <si>
    <t>LWOO en PRO</t>
  </si>
  <si>
    <t xml:space="preserve">Totaal VO </t>
  </si>
  <si>
    <t>OVERDRACHTSVERPLICHTING AAN VSO</t>
  </si>
  <si>
    <t>benodigd ondersteuningsbedrag Pers aan VSO</t>
  </si>
  <si>
    <t>bijdrage per leerling VO en VSO</t>
  </si>
  <si>
    <t>ondersteuningsbedrag Mat aan VSO</t>
  </si>
  <si>
    <t>PEILDATUM: OVERDRACHTSVERPLICHTING AAN VSO</t>
  </si>
  <si>
    <t>Toename per categorie VSO peildatum t.o.v. 1 okt. T-1</t>
  </si>
  <si>
    <t>Bekostiging aan VSO-school (Pers)</t>
  </si>
  <si>
    <t>Bekostiging aan VSO-school (Mat)</t>
  </si>
  <si>
    <t>salaristabellen</t>
  </si>
  <si>
    <t>loonpeil 2012 met GPL 2012</t>
  </si>
  <si>
    <t>LIO</t>
  </si>
  <si>
    <t>schaal/regel</t>
  </si>
  <si>
    <t>R</t>
  </si>
  <si>
    <t>Ondersteuningsbedragen VSO</t>
  </si>
  <si>
    <t>SPECIFICATIE GEGEVENS VO-SCHOLEN</t>
  </si>
  <si>
    <t>TOTAAL Zware Ondersteuning VO-SCHOLEN</t>
  </si>
  <si>
    <t>VO-SCHOLEN</t>
  </si>
  <si>
    <t>Bekostiging personeel SWV</t>
  </si>
  <si>
    <t>Subtotaal</t>
  </si>
  <si>
    <t>Extra bedrag i.v.m. beeindiging regelingen</t>
  </si>
  <si>
    <t>Totaal bedrag</t>
  </si>
  <si>
    <t>ondersteuningsbedrag SWV</t>
  </si>
  <si>
    <t>Kosten (uitbesteding) Coördinatie SWV</t>
  </si>
  <si>
    <t>Kosten (uitbesteding) maken toelaatbaarheidsverklaring</t>
  </si>
  <si>
    <t>Kosten (uitbesteding) maken ontwikkelingsprofiel</t>
  </si>
  <si>
    <t>auti-klas school B</t>
  </si>
  <si>
    <t>www.voraad.nl</t>
  </si>
  <si>
    <r>
      <t>Waarvan aantal leerlingen VMBO leerjaar 3/4</t>
    </r>
    <r>
      <rPr>
        <b/>
        <sz val="10"/>
        <rFont val="Calibri"/>
        <family val="2"/>
      </rPr>
      <t xml:space="preserve"> </t>
    </r>
  </si>
  <si>
    <t>BRIN-nr.</t>
  </si>
  <si>
    <t>Bekostiging personeel SWV Reg Onderst</t>
  </si>
  <si>
    <t>Bekostiging personeel SWV Rebound</t>
  </si>
  <si>
    <t>Regionale ondersteuning</t>
  </si>
  <si>
    <t>Herstart en Op de Rails</t>
  </si>
  <si>
    <t>project 1</t>
  </si>
  <si>
    <t>project 2</t>
  </si>
  <si>
    <t>project 3</t>
  </si>
  <si>
    <t>project 4</t>
  </si>
  <si>
    <t>project 5</t>
  </si>
  <si>
    <t>project 6</t>
  </si>
  <si>
    <t>project 7</t>
  </si>
  <si>
    <t>project 8</t>
  </si>
  <si>
    <t>project 9</t>
  </si>
  <si>
    <t>project 10</t>
  </si>
  <si>
    <t>gemiddelde GPL-waarde VO</t>
  </si>
  <si>
    <t>PERSONEEL en MATERIEEL deel rugzak 2014/2015</t>
  </si>
  <si>
    <t>budget P&amp;M</t>
  </si>
  <si>
    <t>Bedrag per leerling VMBO 3/4 Pers (Incl. Mat.)</t>
  </si>
  <si>
    <t>school 27</t>
  </si>
  <si>
    <t>school 28</t>
  </si>
  <si>
    <t>school 29</t>
  </si>
  <si>
    <t>school 30</t>
  </si>
  <si>
    <t>TOTAAL Lichte Ondersteuning VO-SCHOLEN</t>
  </si>
  <si>
    <t>KENGETALLEN</t>
  </si>
  <si>
    <t>Kengetallen PO</t>
  </si>
  <si>
    <t>Totale baten</t>
  </si>
  <si>
    <t>baten bedrijfsvoering</t>
  </si>
  <si>
    <t>baten financiële bedrijfsvoering</t>
  </si>
  <si>
    <t>totaal per leerling</t>
  </si>
  <si>
    <t xml:space="preserve">Totale lasten </t>
  </si>
  <si>
    <t>lasten bedrijfsvoering</t>
  </si>
  <si>
    <t>lasten financiële bedrijfsvoering</t>
  </si>
  <si>
    <t>Personele lasten</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</si>
  <si>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</si>
  <si>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</si>
  <si>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</si>
  <si>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</si>
  <si>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</si>
  <si>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</si>
  <si>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</si>
  <si>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</si>
  <si>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</si>
  <si>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</si>
  <si>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</si>
  <si>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</si>
  <si>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</si>
  <si>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</si>
  <si>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rijksbijdrage OC&amp;W</t>
  </si>
  <si>
    <t>Kapitalisatiefactor</t>
  </si>
  <si>
    <t>totaal vermogen</t>
  </si>
  <si>
    <t>totale baten</t>
  </si>
  <si>
    <t xml:space="preserve">Exploitatie kengetallen </t>
  </si>
  <si>
    <t>totale baten / totale lasten</t>
  </si>
  <si>
    <t>baten personeel / lasten personeel</t>
  </si>
  <si>
    <t>baten materieel / lasten materieel</t>
  </si>
  <si>
    <t>materiele lasten per leerling</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</si>
  <si>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</si>
  <si>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</si>
  <si>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</si>
  <si>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</si>
  <si>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</si>
  <si>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</si>
  <si>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</si>
  <si>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</si>
  <si>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</si>
  <si>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</si>
  <si>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</si>
  <si>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</si>
  <si>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</si>
  <si>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</si>
  <si>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</si>
  <si>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</si>
  <si>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</si>
  <si>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</si>
  <si>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</si>
  <si>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</si>
  <si>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</si>
  <si>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</si>
  <si>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</si>
  <si>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LWOO</t>
  </si>
  <si>
    <t>Ontwikkeling aantal leerlingen PRO</t>
  </si>
  <si>
    <t>Ontwikkeling aantal leerlingen Overig VO</t>
  </si>
  <si>
    <t>Ontwikkeling aantal leerlingen VMBO leerjaar 3/4</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</si>
  <si>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</si>
  <si>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</si>
  <si>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</si>
  <si>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</si>
  <si>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</si>
  <si>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</si>
  <si>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</si>
  <si>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</si>
  <si>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moeten worden.</t>
  </si>
  <si>
    <t>GRAFIEKEN</t>
  </si>
  <si>
    <t>Extra bekostiging ivm stoppen bezuiniging</t>
  </si>
  <si>
    <t>Mat LGF schooldeel (excl. AB-deel)</t>
  </si>
  <si>
    <t>Pers en Mat LGF schooldeel (excl. AB-deel)</t>
  </si>
  <si>
    <t>Meerjarenbegroting Samenwerkingsverband Passend Onderwijs VO 2012</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</si>
  <si>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voraad</t>
    </r>
  </si>
  <si>
    <t>school 24</t>
  </si>
  <si>
    <t>school 25</t>
  </si>
  <si>
    <t>school 26</t>
  </si>
  <si>
    <t>Trinitas College</t>
  </si>
  <si>
    <t>00XA00</t>
  </si>
  <si>
    <t>Willem Blaeu</t>
  </si>
  <si>
    <t>01XF00</t>
  </si>
  <si>
    <t>Petrus Canisius College</t>
  </si>
  <si>
    <t>02QX00</t>
  </si>
  <si>
    <t>Jan Arentsz Chr SGM</t>
  </si>
  <si>
    <t>02TD00</t>
  </si>
  <si>
    <t>08UV00</t>
  </si>
  <si>
    <t>BSG</t>
  </si>
  <si>
    <t>16ST00</t>
  </si>
  <si>
    <t>Vrije School Noord-Holland</t>
  </si>
  <si>
    <t>De Viaan</t>
  </si>
  <si>
    <t>19YT00</t>
  </si>
  <si>
    <t>Sted. Dalton College Alkmaar</t>
  </si>
  <si>
    <t>19ZQ00</t>
  </si>
  <si>
    <t>Huygens</t>
  </si>
  <si>
    <t>19ZX00</t>
  </si>
  <si>
    <t>Murmellius</t>
  </si>
  <si>
    <t>20AA00</t>
  </si>
  <si>
    <t>Clusius College Alkmaar</t>
  </si>
  <si>
    <t>De inkomsten en uitgaven van de VSO-school worden hier alleen berekend voorzover het gaat om de overdrachtsverplichtingen van het SWV</t>
  </si>
  <si>
    <t xml:space="preserve">Daarbij wordt ook meteen berekend wat de bijdrage is van de schoolbesturen wanneer er sprake is van uitputting van het normatieve budget. </t>
  </si>
  <si>
    <t xml:space="preserve">Dit wordt omgerekend in een bedrag per leerling. </t>
  </si>
  <si>
    <t>De informatie over de VSO-school is voor iedereen beschikbaar via de website van DUO-CFI onder instellingsinformatie.</t>
  </si>
  <si>
    <t xml:space="preserve">Een goed inzicht in de prognose van de leerlingen in de meerjarenbegroting van de VSO-school is essentieel. </t>
  </si>
  <si>
    <t>Die dient geleverd te worden door de VSO-school zelf, zo nodig in overleg.</t>
  </si>
  <si>
    <t xml:space="preserve">Voor het berekenen van de bekostiging voor de Lichte Ondersteuning kan volstaan worden met de invulling van dit werkblad. </t>
  </si>
  <si>
    <r>
      <t xml:space="preserve">Daarbij is het wel een voorwaarde dat de gegevens ingevuld worden die </t>
    </r>
    <r>
      <rPr>
        <b/>
        <sz val="10"/>
        <rFont val="Calibri"/>
        <family val="2"/>
      </rPr>
      <t>alleen</t>
    </r>
    <r>
      <rPr>
        <sz val="10"/>
        <rFont val="Calibri"/>
        <family val="2"/>
      </rPr>
      <t xml:space="preserve"> voor dit verband van toepassing zijn.</t>
    </r>
  </si>
  <si>
    <r>
      <t>Aantal leerlingen LWOO/PRO/Overig VO/VMBO lj 3/4:</t>
    </r>
    <r>
      <rPr>
        <sz val="10"/>
        <rFont val="Calibri"/>
        <family val="2"/>
      </rPr>
      <t xml:space="preserve"> Het feitelijk aantal leerlingen op 1 oktober T-1. </t>
    </r>
  </si>
  <si>
    <t>1 oktobertelling</t>
  </si>
  <si>
    <t>In percentage per 1 okt T-1:</t>
  </si>
  <si>
    <r>
      <t xml:space="preserve">Aantal leerlingen VSO: </t>
    </r>
    <r>
      <rPr>
        <sz val="10"/>
        <rFont val="Calibri"/>
        <family val="2"/>
      </rPr>
      <t>Er is ruimte voor 35 scholen VSO.</t>
    </r>
  </si>
  <si>
    <t>Voor de bepaling van het overgangsbudget vult u de bedragen in die DUO voor u heeft vastgesteld in de beschikking o.b.v. 1 okt. 2011.</t>
  </si>
  <si>
    <t>Overdracht personele basisbekostiging aan het VSO o.b.v. peildatum:</t>
  </si>
  <si>
    <t xml:space="preserve">Werkblad 'overdracht VSO' </t>
  </si>
  <si>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</si>
  <si>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</si>
  <si>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</si>
  <si>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 xml:space="preserve">Werkblad 'peildatum VSO' </t>
  </si>
  <si>
    <t>VSO-school aanwezig is, in overeenstemming met het algemene uitgangspunt voor de bekostiging.</t>
  </si>
  <si>
    <t>Werkblad 'project'</t>
  </si>
  <si>
    <t>In dit werkblad worden de gegevens in verband met specifieke projecten verwerkt. Denk hierbij aan o.a. projectactiviteiten van meer tijdelijke aard.</t>
  </si>
  <si>
    <t>Hierbij worden lasten per project onderscheiden naar personeel en materieel conform de aanduiding van het project in werkblad 'pers'.</t>
  </si>
  <si>
    <t>Projecten</t>
  </si>
  <si>
    <t>De hier vermelde opgaven worden verwerkt in de werkbladen 'pers' en 'mat' bij projecten.</t>
  </si>
  <si>
    <t xml:space="preserve">In dit werkblad kunnen de gegevens per school worden opgegeven. De invoering van de feitelijke leerlingaantallen per 1 oktober </t>
  </si>
  <si>
    <t xml:space="preserve">De uitgaven aan scholen kunnen hier gespecificeerd worden. Iemand met ervaring in Excel kan een eigen regeling van het SWV  </t>
  </si>
  <si>
    <t>omtrent toekenning van middelen aan de scholen automatisch laten berekenen.</t>
  </si>
  <si>
    <t xml:space="preserve">De uitgaven aan scholen kunnen hier gespecificeerd worden. Iemand met ervaring in Excel </t>
  </si>
  <si>
    <t xml:space="preserve">kan een eigen regeling van het SWV omtrent toekenning van middelen aan de scholen automatisch laten berekenen. </t>
  </si>
  <si>
    <t xml:space="preserve">maximumsalaris van elke schaal. </t>
  </si>
  <si>
    <t>Landelijke deelnamepercentages:</t>
  </si>
  <si>
    <t>Landelijke deelname percentages:</t>
  </si>
  <si>
    <t>bijdrage besturen per leerling VO en VSO</t>
  </si>
  <si>
    <t>AB-deel</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</si>
  <si>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</si>
  <si>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</si>
  <si>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</si>
  <si>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</si>
  <si>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</si>
  <si>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</si>
  <si>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</si>
  <si>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r>
      <t>Percentages 1 oktober T-1:</t>
    </r>
    <r>
      <rPr>
        <sz val="10"/>
        <rFont val="Calibri"/>
        <family val="2"/>
      </rPr>
      <t xml:space="preserve"> Het percentage wordt hier berekend per soort leerlingen. Ook zijn de laatst bekende landelijke percentages opgenomen.</t>
    </r>
  </si>
  <si>
    <t>SPECIFICATIE PROJECTEN</t>
  </si>
  <si>
    <t>OPDC</t>
  </si>
  <si>
    <t>Reguliere ondersteuningsmiddelen VSO</t>
  </si>
  <si>
    <t>Overdracht ivm leerlingen VSO op 1 okt T-1</t>
  </si>
  <si>
    <t>Overdracht ivm leerlingen VSO op peildatum</t>
  </si>
  <si>
    <t>Overdracht ivm leerlingen VSO Totaal</t>
  </si>
  <si>
    <t>per leerling Pers&amp;Arb.marktbeleid (P&amp;A)</t>
  </si>
  <si>
    <t>NB: lichtgele cellen zijn voorzien van formule, maar overschrijfbaar.</t>
  </si>
  <si>
    <t>personeel</t>
  </si>
  <si>
    <t>materieel</t>
  </si>
  <si>
    <t>budget Personeel</t>
  </si>
  <si>
    <t>budget Materieel</t>
  </si>
  <si>
    <t>Totaal budget</t>
  </si>
  <si>
    <t xml:space="preserve">Een soortgelijke berekening vindt plaats van de omvang van het budget ambulante begeleiding dat voor de rugzakleerlingen wordt overgedragen aan de </t>
  </si>
  <si>
    <t xml:space="preserve">is voor LWOO/PRO en Overig VO gelijk per schoolsoort. </t>
  </si>
  <si>
    <t xml:space="preserve">De omvang van dit bedrag is van belang omdat dit het (maximale) bedrag is waarvoor trekkingsrechten bestaan in 2014-2015 vanuit het SWV naar de </t>
  </si>
  <si>
    <t>BUDGET AMBULANTE BEGELEIDING LGF, TREKKINGSRECHTEN, HERBESTEDINGSVERPLICHTING</t>
  </si>
  <si>
    <t xml:space="preserve">Herbestedingsverplichting AB LGF </t>
  </si>
  <si>
    <t>Schooldeel</t>
  </si>
  <si>
    <t xml:space="preserve">Rugzakken Overig VO </t>
  </si>
  <si>
    <t>Rugzakken LWOO en PRO</t>
  </si>
  <si>
    <t>personeel schooldeel (incl.materieel)</t>
  </si>
  <si>
    <t>2013/14</t>
  </si>
  <si>
    <t>2012/13</t>
  </si>
  <si>
    <t>loonpeil 2012 met GPL 2013</t>
  </si>
  <si>
    <t>LOONKOSTEN PERSONEEL ONDERSTEUNING SWV</t>
  </si>
  <si>
    <t>nee</t>
  </si>
  <si>
    <t>2011/12</t>
  </si>
  <si>
    <t>Overgangsbudget SWV ZO Pers</t>
  </si>
  <si>
    <t>Overgangsbudget SWV ZO Mat</t>
  </si>
  <si>
    <t>Component AB in budget PAB</t>
  </si>
  <si>
    <t>Budget Ambulante begeleiding LGF</t>
  </si>
  <si>
    <t>Stimuleringsregeling invoering passend onderwijs</t>
  </si>
  <si>
    <t>Stimuleringsregeling Invoering Passend Onderwijs</t>
  </si>
  <si>
    <t>loonkosten SWV per leerling</t>
  </si>
  <si>
    <t>Ontwikkeling aantal FTE SWV</t>
  </si>
  <si>
    <t>Huur</t>
  </si>
  <si>
    <t>huur</t>
  </si>
  <si>
    <t>bruto salaris</t>
  </si>
  <si>
    <t>1 okt.</t>
  </si>
  <si>
    <t xml:space="preserve">Dit is het instrument voor het SWV Passend Onderwijs VO. Vanaf 1 augustus 2014 start de invoering van passend onderwijs, maar met het oog op </t>
  </si>
  <si>
    <t xml:space="preserve">Daarbij geldt een overgangsbudget voor personeel resp. materieel (Artikel XV resp. XVI van de wet). In de laatste opgave van het ministerie worden alleen </t>
  </si>
  <si>
    <t>de totale bedragen zonder uitsplitsing naar personeel en materieel opgegeven. De totale bedragen zijn daarom nu als alleen personele middelen opgenomen.</t>
  </si>
  <si>
    <t xml:space="preserve">De opgegeven leerlingen betreffen alleen de leerlingen van een VSO-school - die meestal in meerdere verbanden functioneert - voor dat aantal </t>
  </si>
  <si>
    <t xml:space="preserve">de overdracht aanvullend te laten plaats vinden op basis van de peildatum, zoals dat ook voor de personele bekostiging ondersteuning geldt. Hier kunt u </t>
  </si>
  <si>
    <r>
      <t>opgeven of u de overdracht op basis van de peildatum wilt laten plaats vinden door '</t>
    </r>
    <r>
      <rPr>
        <b/>
        <sz val="10"/>
        <rFont val="Calibri"/>
        <family val="2"/>
      </rPr>
      <t>ja'</t>
    </r>
    <r>
      <rPr>
        <sz val="10"/>
        <rFont val="Calibri"/>
        <family val="2"/>
      </rPr>
      <t xml:space="preserve"> of '</t>
    </r>
    <r>
      <rPr>
        <b/>
        <sz val="10"/>
        <rFont val="Calibri"/>
        <family val="2"/>
      </rPr>
      <t>nee'</t>
    </r>
    <r>
      <rPr>
        <sz val="10"/>
        <rFont val="Calibri"/>
        <family val="2"/>
      </rPr>
      <t xml:space="preserve"> in te vullen. Het advies is om 'ja' in te vullen.</t>
    </r>
  </si>
  <si>
    <t xml:space="preserve">In dit werkblad wordt de specifieke berekening weergegeven van de toekenning van de leerlinggebonden financiering (LGF). Enerzijds voor het schooldeel en </t>
  </si>
  <si>
    <t xml:space="preserve">anderzijds voor het ambulante deel zoals die geldt voor het schooljaar 2014-2015. De toekenning van het schooldeel LGF wordt berekend voor Overig VO en </t>
  </si>
  <si>
    <t xml:space="preserve">LWOO/PRO maar toegekend aan het SWV. Daarom volstaat de berekening met de aantallen rugzakken per soort rugzak zoals die aan de scholen in het </t>
  </si>
  <si>
    <t xml:space="preserve">betreffende SWV zijn toegekend op basis van de telling 1 okt. 2013.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</si>
  <si>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</si>
  <si>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</si>
  <si>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</si>
  <si>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</si>
  <si>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 xml:space="preserve">worden gebracht. Hiervoor is het vereist dat alle investeringen vanaf 1 augustus 2012 en de toekomstige investeringen </t>
  </si>
  <si>
    <t>(gedurende tenminste de komende negen jaren) in kaart worden gebracht.</t>
  </si>
  <si>
    <t xml:space="preserve">De financiële kengetallen worden ook direct berekend en weergegeven, met daarbij de kanttekening dat de relevantie voor SWV-en beperkt is </t>
  </si>
  <si>
    <t xml:space="preserve">Ook worden diverse ontwikkelingen geïndexeerd met als vertrekpunt het kalenderjaar 2012. Die signaleren tendensen die al dan niet bijgebogen </t>
  </si>
  <si>
    <t>Werkblad 'graf'</t>
  </si>
  <si>
    <t xml:space="preserve">In dit werkblad zijn grafieken opgenomen van belangrijke ontwikkelingen in het SWV, zowel wat leerlingen, financien als kengetallen betreft. </t>
  </si>
  <si>
    <t xml:space="preserve">Zodra nieuwe bedragen bekend worden, kunnen die overgenomen worden in dit werkblad. Bij ingrijpende veranderingen zal een bijgestelde versie </t>
  </si>
  <si>
    <t xml:space="preserve">van dit instrument beschikbaar worden gesteld. </t>
  </si>
  <si>
    <t xml:space="preserve">aanvullend ook te laten plaats vinden op basis van de peildatum, zoals dat ook voor de personele bekostiging geldt. Hier kunt u opgeven of u de overdracht </t>
  </si>
  <si>
    <t>Overdracht materiele bekostiging aan VSO o.b.v. peildatum</t>
  </si>
  <si>
    <t>waarde per 01/08</t>
  </si>
  <si>
    <t>Waarde activa per 01-08</t>
  </si>
  <si>
    <t>indexering</t>
  </si>
  <si>
    <t>Geindexeerd bedrag</t>
  </si>
  <si>
    <t>de continuiteit is het ook mogelijk te starten met het instrument vanaf 1 augustus 2012.</t>
  </si>
  <si>
    <t>Percentage rugzakken SWV</t>
  </si>
  <si>
    <t>Landelijk percentage rugzakken</t>
  </si>
  <si>
    <t>Ontwikkeling aantal rugzakken</t>
  </si>
  <si>
    <t>Keuze peildatum</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</si>
  <si>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</si>
  <si>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</si>
  <si>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</si>
  <si>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</si>
  <si>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</si>
  <si>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een </t>
    </r>
    <r>
      <rPr>
        <b/>
        <u/>
        <sz val="10"/>
        <rFont val="Calibri"/>
        <family val="2"/>
      </rPr>
      <t>raming</t>
    </r>
    <r>
      <rPr>
        <sz val="10"/>
        <rFont val="Calibri"/>
        <family val="2"/>
      </rPr>
      <t xml:space="preserve"> van de werkgeverslasten. Onderdeel van de berekening is ook de afzonderlijk berekende en zichtbare BAPO-kosten als daar sprake van is. </t>
    </r>
  </si>
  <si>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</si>
  <si>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r>
      <t>worden ook de geraamde werkgeverslasten zichtbaar gemaakt. Die zijn in dit model geraamd zoals in het werkblad 'tab' is opgenomen</t>
    </r>
    <r>
      <rPr>
        <sz val="10"/>
        <rFont val="Calibri"/>
        <family val="2"/>
      </rPr>
      <t xml:space="preserve">, maar het wordt </t>
    </r>
  </si>
  <si>
    <r>
      <t>dringend aangeraden het percentage zelf te berekenen voor de eigen situatie</t>
    </r>
    <r>
      <rPr>
        <sz val="10"/>
        <rFont val="Calibri"/>
        <family val="2"/>
      </rPr>
      <t xml:space="preserve"> omdat dit een nogal groot effect kan hebben. Buiten beeld blijven dan de </t>
    </r>
  </si>
  <si>
    <t>met huisvesting, administratie, personeelsbeleid e.d.</t>
  </si>
  <si>
    <t>voor een functie geldt.</t>
  </si>
  <si>
    <t>o.g.v landelijke GGL</t>
  </si>
  <si>
    <t>LG</t>
  </si>
  <si>
    <t>LZs</t>
  </si>
  <si>
    <t>ZMLK</t>
  </si>
  <si>
    <t>MG</t>
  </si>
  <si>
    <t>PAB VSO</t>
  </si>
  <si>
    <t>Normatieve bekostiging verevening peil 1-10-2011</t>
  </si>
  <si>
    <t>x</t>
  </si>
  <si>
    <t>2013-2014</t>
  </si>
  <si>
    <t>ongeveer</t>
  </si>
  <si>
    <t>loonkosten SWV</t>
  </si>
  <si>
    <t>personeel SWV</t>
  </si>
  <si>
    <t>De peildatum is wettelijk op 1 februari gesteld. Deze wetswijziging moet nog geformaliseerd worden.</t>
  </si>
  <si>
    <t xml:space="preserve">kosten van vervanging en de uitkering' (~ 6%) en nog de eventuele 'overhead'-kosten van incidentele of specifieke aard en kosten die verband houden </t>
  </si>
  <si>
    <t>schaal / regel</t>
  </si>
  <si>
    <t>regels</t>
  </si>
  <si>
    <t>loonpeil 2012 met GPL 2014</t>
  </si>
  <si>
    <t>Bekostiging SWV Herstart en Op de rails</t>
  </si>
  <si>
    <t>o.b.v. teldatum 1 oktober 2013</t>
  </si>
  <si>
    <t>lwoo</t>
  </si>
  <si>
    <t>pro</t>
  </si>
  <si>
    <t>Totaal aantal leerlingen lwoo</t>
  </si>
  <si>
    <t>Totaal aantal leerlingen pro</t>
  </si>
  <si>
    <t>Naam</t>
  </si>
  <si>
    <t>Brinnummer</t>
  </si>
  <si>
    <t xml:space="preserve">Totaal aantal leerlingen lwoo en pro </t>
  </si>
  <si>
    <t>Ondersteuningsbekostiging LWOO</t>
  </si>
  <si>
    <t>Ondersteuningsbekostiging PRO</t>
  </si>
  <si>
    <t>Overdrachtsverplichting 'schoolsoortgroep 1</t>
  </si>
  <si>
    <t>Overdrachtsverplichting 'schoolsoortgroep 2</t>
  </si>
  <si>
    <t>Overdrachtsverplichting 'schoolsoortgroep 3</t>
  </si>
  <si>
    <t>Overdrachtsverplichting 'schoolsoortgroep 4</t>
  </si>
  <si>
    <t>per 1 oktober</t>
  </si>
  <si>
    <t>Ondersteuningsbekostiging SWV aan VO-scholen LWOO</t>
  </si>
  <si>
    <t>Ondersteuningsbekostiging SWV aan VO-scholen PRO</t>
  </si>
  <si>
    <t>Totaal ondersteuningsbekostiging LWOO en PRO</t>
  </si>
  <si>
    <t>Er geldt voor het SWV geen wettelijke overdrachtsverplichting op de peildatum voor de basisbekostiging en de materiële exploitatie aan de school voor (V)SO.</t>
  </si>
  <si>
    <t>Dan ontvangt de school een complete bekostiging voor elke leerling die er is.</t>
  </si>
  <si>
    <t>de materiële exploitatie voor de groei op de peildatum over te dragen.</t>
  </si>
  <si>
    <t>de basisbekostiging voor de groei op de peildatum over te dragen.</t>
  </si>
  <si>
    <t>Hierboven ziet u het effect van het besluit dat u hebt opgegeven:</t>
  </si>
  <si>
    <t>de (V)SO-school zijn ingeschreven.</t>
  </si>
  <si>
    <t xml:space="preserve">In rij 13 ziet u de omvang van de basisbekostiging van de groei. </t>
  </si>
  <si>
    <t>In rij 25 (basisbekostiging materieel) en rij 26 (ondersteuningsbekostiging materieel) ziet u de omvang van de groei, gesommeerd in rij 27.</t>
  </si>
  <si>
    <t>In het geval van een 'negatieve' groei van de gezamenlijke vestigingen van een school in een bepaald SWV is nu ook verwerkt dat geen terugbetaling door de school hoeft plaats te vinden.</t>
  </si>
  <si>
    <t>Een 'negatieve' groei zal slechts in een enkele situatie aan de orde zijn.</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</si>
  <si>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</si>
  <si>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</si>
  <si>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</si>
  <si>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</si>
  <si>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</si>
  <si>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</si>
  <si>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</si>
  <si>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</si>
  <si>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</si>
  <si>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</si>
  <si>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</si>
  <si>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</si>
  <si>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</si>
  <si>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</si>
  <si>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</si>
  <si>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</si>
  <si>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</si>
  <si>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</si>
  <si>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</si>
  <si>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</si>
  <si>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</si>
  <si>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</si>
  <si>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</si>
  <si>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</si>
  <si>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</si>
  <si>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</si>
  <si>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</si>
  <si>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</si>
  <si>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</si>
  <si>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</si>
  <si>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</si>
  <si>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</si>
  <si>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</si>
  <si>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</si>
  <si>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</si>
  <si>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2014-2015</t>
  </si>
  <si>
    <t>Budget o.b.v. VMBO ljr 3 en 4</t>
  </si>
  <si>
    <t>Budget o.b.v. alle leerlingen VO</t>
  </si>
  <si>
    <t>Correctiebedrag</t>
  </si>
  <si>
    <t>Bekostiging lichte ondersteuning vanaf  1 aug. 2014 per lln VO</t>
  </si>
  <si>
    <t>Bedrag OP WEC</t>
  </si>
  <si>
    <t>Normatieve Rijksbijdrage OCW incl. LWOO en PRO</t>
  </si>
  <si>
    <t>Percentage LWOO-leerlingen 1 okt. 2012 voor bepaling bekostigd aantal leerlingen</t>
  </si>
  <si>
    <t>Percentage PRO-leerlingen 1 okt. 2012 voor bepaling bekostigd aantal leerlingen</t>
  </si>
  <si>
    <t>Arrangementen (niveau opgave LGF 14-15)</t>
  </si>
  <si>
    <t>omrekening voor zover nodig naar kalenderjaar</t>
  </si>
  <si>
    <t>Totaal LO en ZO naar kalenderjaar</t>
  </si>
  <si>
    <t>Totaal LO en ZO naar schooljaar</t>
  </si>
  <si>
    <t>vanaf 1 aug. 2014</t>
  </si>
  <si>
    <t>Zware bekostiging omgerekend naar kalenderjaar</t>
  </si>
  <si>
    <t>Zware ondersteuning kalenderjaar</t>
  </si>
  <si>
    <t>Overige subsidies OCW naar schooljaar</t>
  </si>
  <si>
    <t>omrekening voor zover nodig naar schooljaar</t>
  </si>
  <si>
    <t>projecten</t>
  </si>
  <si>
    <t xml:space="preserve">Totaal bedrag (P+M) per leerling VMBO 3/4 </t>
  </si>
  <si>
    <t>Bedrag (P+M) per leerling VO</t>
  </si>
  <si>
    <t>geindexeerd bedrag</t>
  </si>
  <si>
    <t>lasten personeel (incl. loonkosten SWV en projecten)</t>
  </si>
  <si>
    <t>Resultaat personeel</t>
  </si>
  <si>
    <t>Rijksbijdrage OCW lichte ondersteuning</t>
  </si>
  <si>
    <t>Overgangsbudget SWV (P naar schooljaar, M naar kalenderjaar)</t>
  </si>
  <si>
    <t>Rijksbijdrage OCW zware ondersteuning</t>
  </si>
  <si>
    <t>Rijksbijdrage OCW totaal</t>
  </si>
  <si>
    <t>Overige lasten (incl. projecten)</t>
  </si>
  <si>
    <t>Bekostiging door SWV P</t>
  </si>
  <si>
    <t>Bekostiging door SWV M</t>
  </si>
  <si>
    <t>Totaal baten</t>
  </si>
  <si>
    <t>Totaal lasten</t>
  </si>
  <si>
    <t>&gt; 30%</t>
  </si>
  <si>
    <t xml:space="preserve">Ondersteuningsbekostiging SWV aan </t>
  </si>
  <si>
    <t>VO-scholen LWOO</t>
  </si>
  <si>
    <t>VO-scholen PRO</t>
  </si>
  <si>
    <t xml:space="preserve">Lasten personeel </t>
  </si>
  <si>
    <t>loonkosten personeel SWV</t>
  </si>
  <si>
    <t>P+M</t>
  </si>
  <si>
    <t>P</t>
  </si>
  <si>
    <t>M</t>
  </si>
  <si>
    <t>Aantal leerlingen VMBO 3/4</t>
  </si>
  <si>
    <t>00XA01</t>
  </si>
  <si>
    <t>01XF01</t>
  </si>
  <si>
    <t>02QX01</t>
  </si>
  <si>
    <t>02QX03</t>
  </si>
  <si>
    <t>02QX06</t>
  </si>
  <si>
    <t>02QX07</t>
  </si>
  <si>
    <t>02TD03</t>
  </si>
  <si>
    <t>02TD04</t>
  </si>
  <si>
    <t>16TS03</t>
  </si>
  <si>
    <t>19ZQ02</t>
  </si>
  <si>
    <t>25EF01</t>
  </si>
  <si>
    <t>Clusius College Heerhugowaard</t>
  </si>
  <si>
    <t>25EF08</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</si>
  <si>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</si>
  <si>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</si>
  <si>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</si>
  <si>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</si>
  <si>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</si>
  <si>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</si>
  <si>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</si>
  <si>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</si>
  <si>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</si>
  <si>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</si>
  <si>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</si>
  <si>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</si>
  <si>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</si>
  <si>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</si>
  <si>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</si>
  <si>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</si>
  <si>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</si>
  <si>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</si>
  <si>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</si>
  <si>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</si>
  <si>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</si>
  <si>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</si>
  <si>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</si>
  <si>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</si>
  <si>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</si>
  <si>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</si>
  <si>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</si>
  <si>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</si>
  <si>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</si>
  <si>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</si>
  <si>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</si>
  <si>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</si>
  <si>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</si>
  <si>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</si>
  <si>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</si>
  <si>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</si>
  <si>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</si>
  <si>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2011</t>
  </si>
  <si>
    <t>2012</t>
  </si>
  <si>
    <t>2013</t>
  </si>
  <si>
    <t>2014</t>
  </si>
  <si>
    <t>2015</t>
  </si>
  <si>
    <t>2016</t>
  </si>
  <si>
    <t>2017</t>
  </si>
  <si>
    <t>2018</t>
  </si>
  <si>
    <t>2019</t>
  </si>
  <si>
    <t>Aantal leerlingen VO</t>
  </si>
  <si>
    <t>Focus</t>
  </si>
  <si>
    <t>Huygens College</t>
  </si>
  <si>
    <t>19ZX01</t>
  </si>
  <si>
    <t>Overgangsbudget lichte ondersteuning vanaf 1 aug. 2014</t>
  </si>
  <si>
    <t xml:space="preserve">Er zijn ook de verborgen werkbladen 'Li O school' en 'Zw O school' waarin de gegevens van afzonderlijke scholen kunnen worden gespecificeerd en </t>
  </si>
  <si>
    <t>berekeningen per school worden gemaakt.</t>
  </si>
  <si>
    <t>Ondersteuningsbekostiging personeel LWOO aan school</t>
  </si>
  <si>
    <t>Ondersteuningsbekostiging personeel PRO aan school</t>
  </si>
  <si>
    <t>Ondersteuningsbekostiging materieel LWOO aan school</t>
  </si>
  <si>
    <t>Daardoor blijft de begroting (V)SO als zodanig buiten beeld. Die is als instrument MJB (V)SO via de website PO-Raad beschikbaar gesteld.</t>
  </si>
  <si>
    <r>
      <t xml:space="preserve">Het percentage leerlingen LWOO resp. PRO wordt berekend op basis van de telling 1 okt. 2012: </t>
    </r>
    <r>
      <rPr>
        <sz val="10"/>
        <rFont val="Calibri"/>
        <family val="2"/>
      </rPr>
      <t xml:space="preserve">Dat aandeel leerlingen is bepalend vor de berekening </t>
    </r>
  </si>
  <si>
    <r>
      <t xml:space="preserve">van het </t>
    </r>
    <r>
      <rPr>
        <u/>
        <sz val="10"/>
        <rFont val="Calibri"/>
        <family val="2"/>
      </rPr>
      <t>fictieve</t>
    </r>
    <r>
      <rPr>
        <sz val="10"/>
        <rFont val="Calibri"/>
        <family val="2"/>
      </rPr>
      <t xml:space="preserve"> aantal leerlingen LWOO resp. PRO dat de grondslag vormt voor de bekostiging van het samenwerkingsverband met ingang van </t>
    </r>
  </si>
  <si>
    <t>het kalenderjaar 2016. Tot 2016 blijft de huidige wijze van bekostiging LWOO resp. PRO van toepassing.</t>
  </si>
  <si>
    <r>
      <t xml:space="preserve">Recent is besloten om het percentage dat geldt voor de </t>
    </r>
    <r>
      <rPr>
        <u/>
        <sz val="10"/>
        <rFont val="Calibri"/>
        <family val="2"/>
      </rPr>
      <t>afbouw van het positieve overgangsbudget</t>
    </r>
    <r>
      <rPr>
        <sz val="10"/>
        <rFont val="Calibri"/>
        <family val="2"/>
      </rPr>
      <t xml:space="preserve"> in 2016-2017 te stellen op 95% i.p.v. 90% en </t>
    </r>
  </si>
  <si>
    <t>Overdracht materiële bekostiging aan het VSO o.b.v. peildatum:</t>
  </si>
  <si>
    <t xml:space="preserve">De overdracht van de materiële bekostiging vindt volgens de wet alleen plaats op basis van de teldatum 1 okt. T-1. Het verband kan besluiten om de overdracht </t>
  </si>
  <si>
    <r>
      <t>Percentages 1 oktober T-1:</t>
    </r>
    <r>
      <rPr>
        <sz val="10"/>
        <rFont val="Calibri"/>
        <family val="2"/>
      </rPr>
      <t xml:space="preserve"> De verwijzingspercentages worden hier berekend per categorie en totaal. Ook hier zijn de laatst bekende </t>
    </r>
  </si>
  <si>
    <t>landelijke percentages opgenomen.</t>
  </si>
  <si>
    <t xml:space="preserve">scholen voor VSO. Bij deze toekenning is wel onderscheid opgegeven tussen personele en materiële bekostiging. Het bedrag van de ambulante begeleiding </t>
  </si>
  <si>
    <t>Het geeft ook het materiële ondersteuningsbedrag dat per school wordt berekend en toegekend wordt aan het samenwerkingsverband per kalenderjaar.</t>
  </si>
  <si>
    <t>Reacties graag naar Adviesbureau Keizer:</t>
  </si>
  <si>
    <t xml:space="preserve">De aangekondigde wijzigingen m.b.t. de grondslag voor de lichte ondersteuning (aantal leerlingen VO i.p.v. het aantal leerlingen leerjaar 3 en 4 VMBO </t>
  </si>
  <si>
    <t xml:space="preserve">is hierin al volledig verwerkt. Inclusief de berekening van het overgangsbudget dat hierbij aan de orde is. Ook de plannen m.b.t. de onderbrenging van </t>
  </si>
  <si>
    <t xml:space="preserve">LWOO en PRO  in het samenwerkingsverband per 1 augustus 2015 is al compleet in dit instrument opgenomen. De gewijzigde bekostiging gaat in </t>
  </si>
  <si>
    <t>Totale ondersteuningsbekostiging SWV aan LWOO</t>
  </si>
  <si>
    <t>Totale ondersteuningsbekostiging SWV aan PRO</t>
  </si>
  <si>
    <t>Uitputting per leerling P+M</t>
  </si>
  <si>
    <t>Overzicht baten en lasten LWOO en PRO en berekening Uitputting per leerling</t>
  </si>
  <si>
    <t>Verrekening vindt plaats door DUO door korting op lumpsumbekostiging per school</t>
  </si>
  <si>
    <t>AAN VO-SCHOLEN</t>
  </si>
  <si>
    <t>Werkblad 'LWOO-PRO'</t>
  </si>
  <si>
    <t xml:space="preserve">In dit werkblad dienen alle VO-scholen te worden opgenomen met de opgave van het aantal LWOO- en/of PRO-leerlingen per school. </t>
  </si>
  <si>
    <t xml:space="preserve">BEREKENING EN SPECIFICATIE ONDERSTEUNINGSBEKOSTIGING SWV VOOR LWOO EN PRO </t>
  </si>
  <si>
    <t>De omvang van de uitputting wordt ook berekend in een bedrag per leerling voor P en voor M.</t>
  </si>
  <si>
    <t xml:space="preserve">Op die wijze wordt berekend wat de omvang van de overdrachtsverplichting per school is en totaal. Tegelijkertijd wordt berekend wat de omvang van </t>
  </si>
  <si>
    <t>de uitputting is, als daar sprake van is, met een specificatie voor LWOO resp. PRO en voor Personeel resp. Materieel.</t>
  </si>
  <si>
    <t xml:space="preserve">De lichte ondersteuning is nader uitgesplitst in Overige lichte ondersteuning met overgangsregeling, LWOO en PRO. </t>
  </si>
  <si>
    <t>Omdat de zware ondersteuning per schooljaar wordt toegekend en niet per kalenderjaar wordt deze toekenning ook omgerekend naar kalenderjaar.</t>
  </si>
  <si>
    <t>Overige lichte ondersteuning naar kalenderjaar</t>
  </si>
  <si>
    <t>Schooljaar</t>
  </si>
  <si>
    <t>Normatieve Rijksbijdrage OCW:</t>
  </si>
  <si>
    <t xml:space="preserve">Voor een vergelijkbaar overzicht is de kalenderjaarbekostiging van de lichte ondersteuning ook omgezet naar schooljaren en wordt in het aangegeven </t>
  </si>
  <si>
    <t>2015-2016</t>
  </si>
  <si>
    <t>Bedrag per leerling (VSO met GPL incl. P&amp;A basis</t>
  </si>
  <si>
    <t>Onderaan de pagina, vanaf rij 212, is verkort de weergave van de baten en lasten zowel naar kalenderjaar als naar schooljaar weergegeven.</t>
  </si>
  <si>
    <t xml:space="preserve">Vanaf rij 189 kunt u de projecten in het SWV definiëren en die in het werkblad 'project' nader specificeren naar P en M. De uitgaven m.b.t. M worden </t>
  </si>
  <si>
    <t>dan in het werkblad 'mat' verwerkt.</t>
  </si>
  <si>
    <t>Vanaf rij 178 worden de gegevens verwerkt die u in het werkblad 'project' per project voor materiële uitgaven hebt opgegeven.</t>
  </si>
  <si>
    <t>In dit werkblad kunnen de gegevens per school worden opgegeven. De invoering van de feitelijke leerlingaantallen per 1 oktober geeft de berekening van</t>
  </si>
  <si>
    <t>het personele budget LO dat - per school berekend - naar het samenwerkingsverband gaat. De veranderingen per 1 aug. 2014 zijn hierin verwerkt.</t>
  </si>
  <si>
    <t>Inkomsten personeel Overige lichte ondersteuning</t>
  </si>
  <si>
    <t>LWOO en PRO zijn hier buiten beschouwing gebleven, daarvoor wordt verwezen naar het werkblad 'LWOO-PRO'.</t>
  </si>
  <si>
    <t>Berekening kosten (afgerond) op basis van GPL.</t>
  </si>
  <si>
    <t>GPL per groep</t>
  </si>
  <si>
    <t>korting 0%</t>
  </si>
  <si>
    <t>korting: 2,86%</t>
  </si>
  <si>
    <t>95% of 90 %</t>
  </si>
  <si>
    <t>80% of 75%</t>
  </si>
  <si>
    <t>Ondersteuningsbedrag personeel per leerling LWOO aan SWV</t>
  </si>
  <si>
    <t>Ondersteuningsbedrag personeel per leerling PRO aan SWV</t>
  </si>
  <si>
    <t>Ondersteuningsbedrag materieel per leerling LWOO aan SWV</t>
  </si>
  <si>
    <t>Ondersteuningsbedrag materieel per leerling PRO aan SWV</t>
  </si>
  <si>
    <t>TOTAAL Lichte Ondersteuning LWOO en PRO VO-SCHOLEN</t>
  </si>
  <si>
    <t>nieuwe werkblad LWOO-PRO</t>
  </si>
  <si>
    <t>betreffende VSO-scholen. Voor de herbestedingsverplichting in 2015-2016 geldt dit ook als het maximale bedrag waarvoor de herbestedingsverplichting geldt.</t>
  </si>
  <si>
    <t>kader (rij 53 t/m 69) apart de bekostiging per schooljaar ter informatie weergegeven.</t>
  </si>
  <si>
    <t>Voor de materiële instandhouding (V)SO betreft het de bedragen op basis van 2014.</t>
  </si>
  <si>
    <t>LWOO en PRO, en Overig VO</t>
  </si>
  <si>
    <t>Preventieve ambulante begeleiding (PAB)</t>
  </si>
  <si>
    <t>lln. naar schoolsoort VSO</t>
  </si>
  <si>
    <t>PAB-budget</t>
  </si>
  <si>
    <t>teruggeplaatste ll VSO</t>
  </si>
  <si>
    <t>Component AB in budget Pers- en Arb-beleid</t>
  </si>
  <si>
    <t>Totaal budget AB</t>
  </si>
  <si>
    <t>kinderen met syndroom van Down</t>
  </si>
  <si>
    <t>Gegevens groei i.v.m. overdrachtsbekostiging peildatum</t>
  </si>
  <si>
    <t>personele bekostiging</t>
  </si>
  <si>
    <t>materiële bekostiging</t>
  </si>
  <si>
    <t>T.g.v. schooljaar</t>
  </si>
  <si>
    <t xml:space="preserve">resp. kalenderjaar </t>
  </si>
  <si>
    <t xml:space="preserve"> 1 februari 2015</t>
  </si>
  <si>
    <t>overdracht</t>
  </si>
  <si>
    <t>Kalenderjaar</t>
  </si>
  <si>
    <t xml:space="preserve">School </t>
  </si>
  <si>
    <t>nieuwe TLV's</t>
  </si>
  <si>
    <t>uitschrijvingen</t>
  </si>
  <si>
    <t>pers bas bek.</t>
  </si>
  <si>
    <t>mat. bek.</t>
  </si>
  <si>
    <t>SWV personele bekostiging</t>
  </si>
  <si>
    <t xml:space="preserve">Totaal </t>
  </si>
  <si>
    <t>SWV materiële bekostiging</t>
  </si>
  <si>
    <t>nummer</t>
  </si>
  <si>
    <t>cat 1</t>
  </si>
  <si>
    <t>cat 2</t>
  </si>
  <si>
    <t>cat 3</t>
  </si>
  <si>
    <t>Tot</t>
  </si>
  <si>
    <t>van SWV</t>
  </si>
  <si>
    <t>basis</t>
  </si>
  <si>
    <t>ondersteuning</t>
  </si>
  <si>
    <t>pers groei budget</t>
  </si>
  <si>
    <t>A</t>
  </si>
  <si>
    <t>99AA</t>
  </si>
  <si>
    <t xml:space="preserve">B </t>
  </si>
  <si>
    <t>99AB</t>
  </si>
  <si>
    <t>C</t>
  </si>
  <si>
    <t>99AC</t>
  </si>
  <si>
    <t>D</t>
  </si>
  <si>
    <t>99AD</t>
  </si>
  <si>
    <t>E</t>
  </si>
  <si>
    <t>99AE</t>
  </si>
  <si>
    <t>F</t>
  </si>
  <si>
    <t>99AF</t>
  </si>
  <si>
    <t xml:space="preserve">G </t>
  </si>
  <si>
    <t>99AG</t>
  </si>
  <si>
    <t xml:space="preserve">H </t>
  </si>
  <si>
    <t>99AH</t>
  </si>
  <si>
    <t>I</t>
  </si>
  <si>
    <t>99AI</t>
  </si>
  <si>
    <t>J</t>
  </si>
  <si>
    <t>99AJ</t>
  </si>
  <si>
    <t>K</t>
  </si>
  <si>
    <t>99AK</t>
  </si>
  <si>
    <t>Overig</t>
  </si>
  <si>
    <t>99AL</t>
  </si>
  <si>
    <t xml:space="preserve"> 2016/17</t>
  </si>
  <si>
    <t xml:space="preserve"> 2016</t>
  </si>
  <si>
    <t xml:space="preserve"> 1 februari 2016</t>
  </si>
  <si>
    <t xml:space="preserve"> 2017/18</t>
  </si>
  <si>
    <t xml:space="preserve"> 1 februari 2017</t>
  </si>
  <si>
    <t xml:space="preserve"> 2018/19</t>
  </si>
  <si>
    <t xml:space="preserve"> 2018</t>
  </si>
  <si>
    <t xml:space="preserve"> 1 februari 2018</t>
  </si>
  <si>
    <t xml:space="preserve"> 2019/20</t>
  </si>
  <si>
    <t xml:space="preserve"> 2019</t>
  </si>
  <si>
    <t xml:space="preserve"> 1 februari 2019</t>
  </si>
  <si>
    <t xml:space="preserve"> 2020/21</t>
  </si>
  <si>
    <t xml:space="preserve"> 2020</t>
  </si>
  <si>
    <t xml:space="preserve"> 1 februari 2020</t>
  </si>
  <si>
    <t xml:space="preserve"> 2015/16</t>
  </si>
  <si>
    <t xml:space="preserve"> 2015</t>
  </si>
  <si>
    <t>Het meestal grote aantal VSO-scholen dat bij het SWV betrokken is vergt een zorgvuldige registratie.</t>
  </si>
  <si>
    <t xml:space="preserve">Voor het berekenen van de overdrachtsbekostiging van de ZO o.b.v. 1 okt. T-1 kan volstaan worden met de invulling van dit werkblad. </t>
  </si>
  <si>
    <t>Deze bedragen worden vastgesteld op basis van de telling van 1 oktober 2013 en vervolgens verhoogd met de loon- en prijsindex voor 2015-2016.</t>
  </si>
  <si>
    <t>Werkblad '1 febr'</t>
  </si>
  <si>
    <t xml:space="preserve">In dit werkblad moet opgave gedaan worden van de aantallen leerlingen die bepalend zijn voor de berekening van de overdrachtsverplichting o.b.v. de </t>
  </si>
  <si>
    <t xml:space="preserve">ingeschreven in de periode t/m 1 februari T. Leerlingen die op 1 oktober al een TLV bezaten èn ingeschreven waren op een andere VSO-school maar overgegaan </t>
  </si>
  <si>
    <t xml:space="preserve">zijn naar VSO-school A, tellen op die VSO-school dus niet mee als nieuwe TLV-leerlingen. De telling betreft de leerlingen van alle nevenvestigingen van </t>
  </si>
  <si>
    <t>Voor de uitschrijvingen tellen alle uitgeschreven leerlingen als zodanig mee, ook weer per school in dat samenwerkingsverband en niet per vestiging apart.</t>
  </si>
  <si>
    <t xml:space="preserve">De opgaven vinden per categorie plaats wat met name van belang is voor de ondersteuningsbekostiging. De berekeningen vinden vervolgens voor de basis- en </t>
  </si>
  <si>
    <t xml:space="preserve">ondersteuningsbekostiging personeel per schooljaar resp. basis- en ondersteuningsbekostiging materieel per kalenderjaar plaats. De uitkomst van elk van </t>
  </si>
  <si>
    <t>kunnen overschreven worden.</t>
  </si>
  <si>
    <t>die VSO-school A in dat betreffende samenwerkingsverband, dus geen afzonderlijke telling per nevenvestiging van VSO-school A..</t>
  </si>
  <si>
    <t xml:space="preserve">De telling van 1 februari 2015 heeft effect voor de personele bekostiging voor het schooljaar 2015/16 die ingaat per 1 aug. 2015 en voor de materiële </t>
  </si>
  <si>
    <t xml:space="preserve">bekostiging voor het kalenderjaar 2015 die dan inmiddels al is ingegaan, enzovoorts. Geadviseerd wordt om elke maand 1/12e over te dragen aan de </t>
  </si>
  <si>
    <t>betreffende VSO-school.</t>
  </si>
  <si>
    <t xml:space="preserve">In dit werkblad wordt de omvang weergegeven van de overdrachtsverplichtingen aan het VSO die gelden in verband met het aantal leerlingen op </t>
  </si>
  <si>
    <t xml:space="preserve">de peildatum waarvoor die overdrachtsverplichting geldt conform de berekeningen in het werkblad 1 febr. </t>
  </si>
  <si>
    <t xml:space="preserve">In het werkblad 'geg ZO' hebt u al aangegeven (rij 55 resp. 56) of de overdracht ook de basisbekostiging en/of de materiële bekostiging betreft en dat </t>
  </si>
  <si>
    <t xml:space="preserve">De PO- en de VO-Raad adviseren om toch een complete bekostiging toe te kennen, ook voor de extra leerlingen die in het voorafgaande schooljaar na 1 oktober T-1 en voor 2 februari T bij </t>
  </si>
  <si>
    <t>Vanaf rij 84 de leerlingaantallen per categorie en per school VSO invullen.</t>
  </si>
  <si>
    <t xml:space="preserve">U hebt in het werkblad 'geg ZO' in rij 49 opgegeven om </t>
  </si>
  <si>
    <t xml:space="preserve">U hebt in het werkblad 'geg ZO' in rij 50 opgegeven om </t>
  </si>
  <si>
    <t>resp. materiële overdracht.</t>
  </si>
  <si>
    <t xml:space="preserve">(verrekening door het SWV zelf). De uitputting wordt vastgesteld voor de personele resp. materiële kosten afzonderlijk waardoor het mogelijk is dat er een </t>
  </si>
  <si>
    <t xml:space="preserve">bijdrage moet worden geleverd voor bijv. de personele uitputting terwijl er voor materiële uitgaven nog een positief saldo is bij het SWV in de </t>
  </si>
  <si>
    <t xml:space="preserve">berekening van de materiële uitputting. </t>
  </si>
  <si>
    <t xml:space="preserve">peildatum 1 februari. Voor de instroom van leerlingen op bijv. VSO-school A tellen uitsluitend de leerlingen mee die na 1 oktober T-1 met een nieuwe TLV zijn </t>
  </si>
  <si>
    <t xml:space="preserve">vindt u terug in de kolommen Q en R. Het advies is om die overdrachten wel te doen. Dan wordt de complete bekostiging verstrekt voor iedere leerling die op de </t>
  </si>
  <si>
    <t xml:space="preserve">Gemakshalve worden de opgaven van de tellingen per 1 februari gekopieerd naar de latere schooljaren en kalenderjaren. Die cellen zijn lichtgeel gekleurd en </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</si>
  <si>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</si>
  <si>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</si>
  <si>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intentie OCW is dat er één bedrag komt voor LWOO/PRO incl. de mat. bek.</t>
  </si>
  <si>
    <t>Totale ondersteuningsbekostiging SWV aan LWOO en PRO</t>
  </si>
  <si>
    <t>Overige lichte ondersteuning</t>
  </si>
  <si>
    <t>Uitputting</t>
  </si>
  <si>
    <t>Bijdrage van besturen per leerling aan SWV</t>
  </si>
  <si>
    <t>Totale ondersteuningsbekostiging LWOO van Rijk aan SWV</t>
  </si>
  <si>
    <t>Totale ondersteuningsbekostiging PRO van Rijk aan SWV</t>
  </si>
  <si>
    <t>Totale ondersteuningsbekostiging LWOO en PRO van Rijk aan SWV</t>
  </si>
  <si>
    <t>Saldo voor SWV</t>
  </si>
  <si>
    <t>Bijdrage besturen ivm uitputting lichte ondersteuning</t>
  </si>
  <si>
    <t>Totaal lichte ondersteuning incl. ondersteuning LWOO en PRO en bijdrage besturen ivm uitputting</t>
  </si>
  <si>
    <t>Bijdrage besturen ivm uitputting zware ondersteuning 1 oktober</t>
  </si>
  <si>
    <t>Bijdrage besturen ivm uitputting zware ondersteuning 1 februari</t>
  </si>
  <si>
    <t xml:space="preserve">Totaal lichte ondersteuning incl. onderst. LWOO en PRO en uitputting </t>
  </si>
  <si>
    <t>Samengevat naar kalenderjaar</t>
  </si>
  <si>
    <t xml:space="preserve">Samengevat </t>
  </si>
  <si>
    <t>Samengevat naar schooljaar</t>
  </si>
  <si>
    <t>2020</t>
  </si>
  <si>
    <t>Uitgaven naar schooljaar</t>
  </si>
  <si>
    <t>Arrangementen (cf. niveau opgave LGF 14-15)</t>
  </si>
  <si>
    <t>Herbestedingsverplichting AB LGF maximaal</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</si>
  <si>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</si>
  <si>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</si>
  <si>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mat groei budget</t>
  </si>
  <si>
    <t>De data in de tabellen zijn aangepast aan de laatst bekende cijfers zoals die april 2014 beschikbaar zijn.</t>
  </si>
  <si>
    <t xml:space="preserve">per 1 jan. 2016 en daarbij kan ook sprake zijn van uitputting voor LWOO/PRO. Ook deze berekeningen zijn verwerkt en opgenomen in het </t>
  </si>
  <si>
    <t xml:space="preserve">Zowel de overdrachtsverplichting als de omvang van de uitputting wordt overgebracht naar het werkblad 'pers' vanaf rij 21 voor 2016 en latere jaren, </t>
  </si>
  <si>
    <t>en naar het werkblad 'mat' vanaf rij 20 voor 2016 en latere jaren.</t>
  </si>
  <si>
    <t xml:space="preserve">De bijdrage van de besturen aan de uitputting, verwerkt door DUO-CFI, wordt hier geboekt als rijksbijdragen cf. de voorschriften jaarverslaggeving. </t>
  </si>
  <si>
    <t>in 2017-2018 te stellen op 80% i.p.v. 75%. Is er sprake van een negatief overgangsbudget dan blijven de percentages 90 en 75% van toepassing.</t>
  </si>
  <si>
    <t xml:space="preserve">deze twee onderdelen (personele bekostiging resp. materiële bekostiging) wordt op 0 gesteld indien de uitkomst van dat onderdeel negatief wordt.  </t>
  </si>
  <si>
    <t xml:space="preserve">De overdracht op basis van de peildatum moet door het SWV zelf geregeld worden, inclusief de eventuele gevolgen van uitputting voor de personele </t>
  </si>
  <si>
    <t xml:space="preserve">de eventuele uitputting weergegeven waarvan sprake is voor de peildatum voor de personele resp. de materiële bekostiging. </t>
  </si>
  <si>
    <t>De eventuele uitputting peildatum wordt ook omgerekend in een bedrag per leerling voor iedere leerling die tot het SWV wordt gerekend.</t>
  </si>
  <si>
    <t xml:space="preserve">De kalenderjaarweergave van baten en lasten is ook samengevat weergegeven en ook omgerekend naar een schooljaarweergave (rij 209 e.v.). </t>
  </si>
  <si>
    <t>omdat de risico's bij een samenwerkingsverband anders zijn dan die van een schoolbestuur.</t>
  </si>
  <si>
    <t>De bedragen betreffen de bedragen zoals die voor het schooljaar 2014-2015 voor het laatst zijn vastgesteld (april 2014).</t>
  </si>
  <si>
    <t>SWV VO Passend Onderwijs</t>
  </si>
  <si>
    <t>VO9999</t>
  </si>
  <si>
    <t>prognose:</t>
  </si>
  <si>
    <t>De sommatie vindt per schooljaar resp. kalenderjaar plaats en wordt overgebracht naar het werkblad 'peild VSO'.</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</si>
</sst>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_ ;\-#,##0.0\ "/>
    <numFmt numFmtId="178" formatCode="[$-413]d/mmm;@"/>
    <numFmt numFmtId="179" formatCode="0.0000%"/>
    <numFmt numFmtId="180" formatCode="#,##0.00_ ;\-#,##0.00\ "/>
    <numFmt numFmtId="181" formatCode="_-&quot;€&quot;\ * #,##0.00_-;_-&quot;€&quot;\ * #,##0.00\-;_-&quot;€&quot;\ * &quot;-&quot;_-;_-@_-"/>
    <numFmt numFmtId="182" formatCode="&quot;€&quot;\ #,##0.00_-"/>
    <numFmt numFmtId="183" formatCode="0_ ;\-0\ "/>
    <numFmt numFmtId="184" formatCode="0.0"/>
    <numFmt numFmtId="185" formatCode="_(&quot;€&quot;* #,##0_);_(&quot;€&quot;* \(#,##0\);_(&quot;€&quot;* &quot;-&quot;_);_(@_)"/>
    <numFmt numFmtId="186" formatCode="_(&quot;€&quot;* #,##0.00_);_(&quot;€&quot;* \(#,##0.00\);_(&quot;€&quot;* &quot;-&quot;??_);_(@_)"/>
    <numFmt numFmtId="187" formatCode="0.000%"/>
    <numFmt numFmtId="188" formatCode="d/mm/yy"/>
    <numFmt numFmtId="189" formatCode="0.000000"/>
    <numFmt numFmtId="190" formatCode="#,##0.0"/>
    <numFmt numFmtId="191" formatCode="d/mmm/yyyy"/>
    <numFmt numFmtId="192" formatCode="_ &quot;€&quot;\ * #,##0_ ;_ &quot;€&quot;\ * \-#,##0_ ;_ &quot;€&quot;\ * &quot;-&quot;??_ ;_ @_ "/>
    <numFmt numFmtId="193" formatCode="#,##0.000000000_ ;\-#,##0.000000000\ "/>
  </numFmts>
  <fonts count="155"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1"/>
      <color indexed="9"/>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i/>
      <sz val="12"/>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10"/>
      <name val="Calibri"/>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u/>
      <sz val="10"/>
      <color indexed="60"/>
      <name val="Calibri"/>
      <family val="2"/>
    </font>
    <font>
      <b/>
      <sz val="10"/>
      <color indexed="9"/>
      <name val="Calibri"/>
      <family val="2"/>
    </font>
    <font>
      <b/>
      <i/>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11"/>
      <color indexed="9"/>
      <name val="Calibri"/>
      <family val="2"/>
    </font>
    <font>
      <sz val="8"/>
      <name val="Arial"/>
      <family val="2"/>
    </font>
    <font>
      <b/>
      <sz val="10"/>
      <color indexed="60"/>
      <name val="Calibri"/>
      <family val="2"/>
    </font>
    <font>
      <sz val="10"/>
      <color indexed="9"/>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sz val="10"/>
      <name val="Calibri"/>
      <family val="2"/>
    </font>
    <font>
      <b/>
      <sz val="10"/>
      <name val="Calibri"/>
      <family val="2"/>
    </font>
    <font>
      <b/>
      <sz val="11"/>
      <name val="Calibri"/>
      <family val="2"/>
    </font>
    <font>
      <sz val="10"/>
      <color indexed="10"/>
      <name val="Calibri"/>
      <family val="2"/>
    </font>
    <font>
      <b/>
      <i/>
      <sz val="10"/>
      <name val="Calibri"/>
      <family val="2"/>
    </font>
    <font>
      <i/>
      <sz val="10"/>
      <name val="Calibri"/>
      <family val="2"/>
    </font>
    <font>
      <b/>
      <i/>
      <sz val="10"/>
      <color indexed="10"/>
      <name val="Calibri"/>
      <family val="2"/>
    </font>
    <font>
      <b/>
      <sz val="14"/>
      <color indexed="60"/>
      <name val="Calibri"/>
      <family val="2"/>
    </font>
    <font>
      <b/>
      <sz val="10"/>
      <color indexed="60"/>
      <name val="Calibri"/>
      <family val="2"/>
    </font>
    <font>
      <sz val="10"/>
      <color theme="0"/>
      <name val="Calibri"/>
      <family val="2"/>
    </font>
    <font>
      <b/>
      <sz val="8"/>
      <name val="Arial"/>
      <family val="2"/>
    </font>
    <font>
      <b/>
      <sz val="8"/>
      <color indexed="10"/>
      <name val="Arial"/>
      <family val="2"/>
    </font>
    <font>
      <sz val="10"/>
      <name val="Calibri"/>
      <family val="2"/>
      <scheme val="minor"/>
    </font>
    <font>
      <b/>
      <i/>
      <sz val="10"/>
      <color theme="0"/>
      <name val="Calibri"/>
      <family val="2"/>
    </font>
    <font>
      <u/>
      <sz val="10"/>
      <color theme="0"/>
      <name val="Arial"/>
      <family val="2"/>
    </font>
    <font>
      <sz val="10"/>
      <color theme="0" tint="-0.249977111117893"/>
      <name val="Calibri"/>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b/>
      <sz val="10"/>
      <color theme="0" tint="-4.9989318521683403E-2"/>
      <name val="Calibri"/>
      <family val="2"/>
    </font>
    <font>
      <sz val="10"/>
      <color rgb="FF0066CC"/>
      <name val="Calibri"/>
      <family val="2"/>
    </font>
    <font>
      <b/>
      <sz val="10"/>
      <color rgb="FFA40000"/>
      <name val="Calibri"/>
      <family val="2"/>
    </font>
    <font>
      <b/>
      <i/>
      <sz val="10"/>
      <color rgb="FFA40000"/>
      <name val="Calibri"/>
      <family val="2"/>
    </font>
    <font>
      <b/>
      <sz val="10"/>
      <name val="Calibri"/>
      <family val="2"/>
      <scheme val="minor"/>
    </font>
    <font>
      <b/>
      <i/>
      <sz val="12"/>
      <color indexed="60"/>
      <name val="Calibri"/>
      <family val="2"/>
    </font>
    <font>
      <sz val="10"/>
      <color rgb="FFFF0000"/>
      <name val="Calibri"/>
      <family val="2"/>
    </font>
    <font>
      <sz val="10"/>
      <color rgb="FFA40000"/>
      <name val="Calibri"/>
      <family val="2"/>
    </font>
    <font>
      <sz val="10"/>
      <color theme="0" tint="-0.34998626667073579"/>
      <name val="Calibri"/>
      <family val="2"/>
    </font>
    <font>
      <b/>
      <i/>
      <sz val="10"/>
      <color rgb="FFA40000"/>
      <name val="Calibri"/>
      <family val="2"/>
      <scheme val="minor"/>
    </font>
    <font>
      <i/>
      <sz val="10"/>
      <color rgb="FFA40000"/>
      <name val="Calibri"/>
      <family val="2"/>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sz val="10"/>
      <color theme="0" tint="-0.34998626667073579"/>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0"/>
      <color theme="0" tint="-0.249977111117893"/>
      <name val="Calibri"/>
      <family val="2"/>
    </font>
    <font>
      <b/>
      <sz val="12"/>
      <color rgb="FFC00000"/>
      <name val="Calibri"/>
      <family val="2"/>
    </font>
    <font>
      <u/>
      <sz val="10"/>
      <name val="Calibri"/>
      <family val="2"/>
    </font>
    <font>
      <b/>
      <i/>
      <sz val="11"/>
      <color rgb="FFC00000"/>
      <name val="Calibri"/>
      <family val="2"/>
    </font>
    <font>
      <i/>
      <sz val="10"/>
      <color theme="0"/>
      <name val="Calibri"/>
      <family val="2"/>
    </font>
    <font>
      <b/>
      <i/>
      <sz val="12"/>
      <color rgb="FF993300"/>
      <name val="Calibri"/>
      <family val="2"/>
    </font>
    <font>
      <b/>
      <sz val="10"/>
      <color rgb="FF993300"/>
      <name val="Calibri"/>
      <family val="2"/>
    </font>
    <font>
      <b/>
      <u/>
      <sz val="9"/>
      <color indexed="81"/>
      <name val="Tahoma"/>
      <family val="2"/>
    </font>
    <font>
      <i/>
      <sz val="10"/>
      <color rgb="FFFF0000"/>
      <name val="Calibri"/>
      <family val="2"/>
    </font>
    <font>
      <sz val="10"/>
      <color theme="0" tint="-0.249977111117893"/>
      <name val="Arial"/>
      <family val="2"/>
    </font>
    <font>
      <b/>
      <sz val="12"/>
      <name val="Calibri"/>
      <family val="2"/>
      <scheme val="minor"/>
    </font>
    <font>
      <b/>
      <sz val="12"/>
      <color indexed="10"/>
      <name val="Calibri"/>
      <family val="2"/>
      <scheme val="minor"/>
    </font>
    <font>
      <b/>
      <i/>
      <sz val="10"/>
      <color theme="1"/>
      <name val="Calibri"/>
      <family val="2"/>
      <scheme val="minor"/>
    </font>
    <font>
      <b/>
      <sz val="10"/>
      <color rgb="FF0066CC"/>
      <name val="Calibri"/>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
      <patternFill patternType="solid">
        <fgColor rgb="FF006EC0"/>
        <bgColor indexed="64"/>
      </patternFill>
    </fill>
  </fills>
  <borders count="134">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indexed="22"/>
      </left>
      <right style="thin">
        <color indexed="22"/>
      </right>
      <top style="thin">
        <color indexed="9"/>
      </top>
      <bottom style="thin">
        <color indexed="2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diagonal/>
    </border>
    <border>
      <left/>
      <right/>
      <top style="thin">
        <color indexed="22"/>
      </top>
      <bottom style="thin">
        <color indexed="9"/>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right/>
      <top/>
      <bottom style="thin">
        <color theme="0" tint="-0.34998626667073579"/>
      </bottom>
      <diagonal/>
    </border>
    <border>
      <left/>
      <right/>
      <top/>
      <bottom style="thin">
        <color theme="0" tint="-0.24994659260841701"/>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22"/>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style="thin">
        <color indexed="22"/>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thin">
        <color theme="0" tint="-0.24994659260841701"/>
      </left>
      <right style="thin">
        <color indexed="22"/>
      </right>
      <top style="thin">
        <color theme="0" tint="-0.24994659260841701"/>
      </top>
      <bottom style="thin">
        <color indexed="22"/>
      </bottom>
      <diagonal/>
    </border>
    <border>
      <left style="thin">
        <color indexed="22"/>
      </left>
      <right style="thin">
        <color indexed="22"/>
      </right>
      <top style="thin">
        <color theme="0" tint="-0.24994659260841701"/>
      </top>
      <bottom style="thin">
        <color indexed="22"/>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indexed="22"/>
      </right>
      <top style="thin">
        <color indexed="22"/>
      </top>
      <bottom style="thin">
        <color indexed="22"/>
      </bottom>
      <diagonal/>
    </border>
    <border>
      <left style="thin">
        <color indexed="22"/>
      </left>
      <right style="thin">
        <color theme="0" tint="-0.24994659260841701"/>
      </right>
      <top style="thin">
        <color indexed="22"/>
      </top>
      <bottom style="thin">
        <color indexed="22"/>
      </bottom>
      <diagonal/>
    </border>
    <border>
      <left style="thin">
        <color theme="0" tint="-0.24994659260841701"/>
      </left>
      <right style="thin">
        <color indexed="22"/>
      </right>
      <top/>
      <bottom style="thin">
        <color indexed="22"/>
      </bottom>
      <diagonal/>
    </border>
    <border>
      <left style="thin">
        <color indexed="22"/>
      </left>
      <right style="thin">
        <color theme="0" tint="-0.24994659260841701"/>
      </right>
      <top/>
      <bottom style="thin">
        <color indexed="22"/>
      </bottom>
      <diagonal/>
    </border>
    <border>
      <left style="thin">
        <color theme="0" tint="-0.24994659260841701"/>
      </left>
      <right style="thin">
        <color indexed="22"/>
      </right>
      <top/>
      <bottom style="thin">
        <color theme="0" tint="-0.24994659260841701"/>
      </bottom>
      <diagonal/>
    </border>
    <border>
      <left style="thin">
        <color indexed="22"/>
      </left>
      <right style="thin">
        <color indexed="22"/>
      </right>
      <top/>
      <bottom style="thin">
        <color theme="0" tint="-0.24994659260841701"/>
      </bottom>
      <diagonal/>
    </border>
    <border>
      <left style="thin">
        <color indexed="22"/>
      </left>
      <right style="thin">
        <color theme="0" tint="-0.24994659260841701"/>
      </right>
      <top/>
      <bottom style="thin">
        <color theme="0" tint="-0.24994659260841701"/>
      </bottom>
      <diagonal/>
    </border>
    <border>
      <left style="double">
        <color rgb="FFA40000"/>
      </left>
      <right style="thin">
        <color indexed="22"/>
      </right>
      <top style="double">
        <color rgb="FFA40000"/>
      </top>
      <bottom style="thin">
        <color indexed="22"/>
      </bottom>
      <diagonal/>
    </border>
    <border>
      <left style="thin">
        <color indexed="22"/>
      </left>
      <right style="thin">
        <color indexed="22"/>
      </right>
      <top style="double">
        <color rgb="FFA40000"/>
      </top>
      <bottom/>
      <diagonal/>
    </border>
    <border>
      <left style="thin">
        <color indexed="22"/>
      </left>
      <right style="double">
        <color rgb="FFA40000"/>
      </right>
      <top style="double">
        <color rgb="FFA40000"/>
      </top>
      <bottom style="thin">
        <color indexed="22"/>
      </bottom>
      <diagonal/>
    </border>
    <border>
      <left style="double">
        <color rgb="FFA40000"/>
      </left>
      <right/>
      <top style="thin">
        <color indexed="22"/>
      </top>
      <bottom style="thin">
        <color indexed="22"/>
      </bottom>
      <diagonal/>
    </border>
    <border>
      <left/>
      <right style="double">
        <color rgb="FFA40000"/>
      </right>
      <top style="thin">
        <color indexed="22"/>
      </top>
      <bottom style="thin">
        <color indexed="22"/>
      </bottom>
      <diagonal/>
    </border>
    <border>
      <left/>
      <right style="double">
        <color rgb="FFA40000"/>
      </right>
      <top/>
      <bottom style="thin">
        <color indexed="22"/>
      </bottom>
      <diagonal/>
    </border>
    <border>
      <left style="double">
        <color rgb="FFA40000"/>
      </left>
      <right style="thin">
        <color indexed="22"/>
      </right>
      <top style="thin">
        <color indexed="22"/>
      </top>
      <bottom style="double">
        <color rgb="FFA40000"/>
      </bottom>
      <diagonal/>
    </border>
    <border>
      <left style="thin">
        <color indexed="22"/>
      </left>
      <right style="thin">
        <color indexed="22"/>
      </right>
      <top/>
      <bottom style="double">
        <color rgb="FFA40000"/>
      </bottom>
      <diagonal/>
    </border>
    <border>
      <left style="thin">
        <color indexed="22"/>
      </left>
      <right style="double">
        <color rgb="FFA40000"/>
      </right>
      <top/>
      <bottom style="double">
        <color rgb="FFA4000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top style="thin">
        <color theme="0" tint="-4.9989318521683403E-2"/>
      </top>
      <bottom style="thin">
        <color theme="0"/>
      </bottom>
      <diagonal/>
    </border>
    <border>
      <left/>
      <right/>
      <top style="thin">
        <color theme="0"/>
      </top>
      <bottom style="thin">
        <color theme="0" tint="-4.9989318521683403E-2"/>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double">
        <color rgb="FFC00000"/>
      </left>
      <right style="thin">
        <color indexed="22"/>
      </right>
      <top style="double">
        <color rgb="FFC00000"/>
      </top>
      <bottom style="thin">
        <color indexed="22"/>
      </bottom>
      <diagonal/>
    </border>
    <border>
      <left style="thin">
        <color indexed="22"/>
      </left>
      <right style="thin">
        <color indexed="22"/>
      </right>
      <top style="double">
        <color rgb="FFC00000"/>
      </top>
      <bottom style="thin">
        <color indexed="22"/>
      </bottom>
      <diagonal/>
    </border>
    <border>
      <left style="thin">
        <color indexed="22"/>
      </left>
      <right style="thin">
        <color indexed="22"/>
      </right>
      <top style="double">
        <color rgb="FFC00000"/>
      </top>
      <bottom/>
      <diagonal/>
    </border>
    <border>
      <left style="thin">
        <color indexed="22"/>
      </left>
      <right style="double">
        <color rgb="FFC00000"/>
      </right>
      <top style="double">
        <color rgb="FFC00000"/>
      </top>
      <bottom style="thin">
        <color indexed="22"/>
      </bottom>
      <diagonal/>
    </border>
    <border>
      <left style="double">
        <color rgb="FFC00000"/>
      </left>
      <right style="thin">
        <color indexed="22"/>
      </right>
      <top style="thin">
        <color indexed="22"/>
      </top>
      <bottom style="thin">
        <color indexed="22"/>
      </bottom>
      <diagonal/>
    </border>
    <border>
      <left style="thin">
        <color indexed="22"/>
      </left>
      <right style="double">
        <color rgb="FFC00000"/>
      </right>
      <top style="thin">
        <color indexed="22"/>
      </top>
      <bottom style="thin">
        <color indexed="22"/>
      </bottom>
      <diagonal/>
    </border>
    <border>
      <left/>
      <right style="double">
        <color rgb="FFC00000"/>
      </right>
      <top style="thin">
        <color indexed="22"/>
      </top>
      <bottom style="thin">
        <color indexed="22"/>
      </bottom>
      <diagonal/>
    </border>
    <border>
      <left style="double">
        <color rgb="FFC00000"/>
      </left>
      <right style="thin">
        <color indexed="22"/>
      </right>
      <top style="thin">
        <color indexed="22"/>
      </top>
      <bottom style="double">
        <color rgb="FFC00000"/>
      </bottom>
      <diagonal/>
    </border>
    <border>
      <left style="thin">
        <color indexed="22"/>
      </left>
      <right style="thin">
        <color indexed="22"/>
      </right>
      <top/>
      <bottom style="double">
        <color rgb="FFC00000"/>
      </bottom>
      <diagonal/>
    </border>
    <border>
      <left style="thin">
        <color indexed="22"/>
      </left>
      <right style="double">
        <color rgb="FFC00000"/>
      </right>
      <top style="thin">
        <color indexed="22"/>
      </top>
      <bottom style="double">
        <color rgb="FFC00000"/>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690">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36" fillId="2" borderId="7" xfId="0" applyFont="1" applyFill="1" applyBorder="1" applyAlignment="1" applyProtection="1">
      <alignment horizontal="right"/>
    </xf>
    <xf numFmtId="0" fontId="11" fillId="3" borderId="8" xfId="0" applyFont="1" applyFill="1" applyBorder="1" applyProtection="1"/>
    <xf numFmtId="0" fontId="11" fillId="3" borderId="9" xfId="0" applyFont="1" applyFill="1" applyBorder="1" applyProtection="1"/>
    <xf numFmtId="0" fontId="11" fillId="3" borderId="10"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9" fillId="2" borderId="0" xfId="0" applyFont="1" applyFill="1" applyBorder="1" applyProtection="1"/>
    <xf numFmtId="49" fontId="40" fillId="2" borderId="0" xfId="0" applyNumberFormat="1" applyFont="1" applyFill="1" applyBorder="1" applyAlignment="1" applyProtection="1">
      <alignment horizontal="center"/>
    </xf>
    <xf numFmtId="0" fontId="42"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9"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1" fillId="2" borderId="0" xfId="0" applyFont="1" applyFill="1" applyBorder="1" applyProtection="1"/>
    <xf numFmtId="0" fontId="39" fillId="2" borderId="0" xfId="0" applyFont="1" applyFill="1" applyBorder="1" applyAlignment="1" applyProtection="1"/>
    <xf numFmtId="0" fontId="40"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8" fillId="2" borderId="0" xfId="0" applyFont="1" applyFill="1" applyBorder="1" applyAlignment="1" applyProtection="1">
      <alignment horizontal="center"/>
    </xf>
    <xf numFmtId="0" fontId="38"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51" fillId="3" borderId="1" xfId="0" applyFont="1" applyFill="1" applyBorder="1" applyProtection="1"/>
    <xf numFmtId="0" fontId="52"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3" fillId="4" borderId="1" xfId="0" applyNumberFormat="1" applyFont="1" applyFill="1" applyBorder="1" applyAlignment="1" applyProtection="1">
      <alignment horizontal="center"/>
    </xf>
    <xf numFmtId="164" fontId="54" fillId="4" borderId="1" xfId="0" applyNumberFormat="1" applyFont="1" applyFill="1" applyBorder="1" applyAlignment="1" applyProtection="1">
      <alignment horizontal="center"/>
    </xf>
    <xf numFmtId="0" fontId="56"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7" fillId="2" borderId="0" xfId="0" applyFont="1" applyFill="1" applyBorder="1" applyAlignment="1" applyProtection="1">
      <alignment horizontal="left"/>
    </xf>
    <xf numFmtId="0" fontId="57" fillId="2" borderId="0" xfId="0" applyFont="1" applyFill="1" applyBorder="1" applyAlignment="1" applyProtection="1"/>
    <xf numFmtId="0" fontId="55" fillId="2" borderId="0" xfId="0" applyFont="1" applyFill="1" applyBorder="1" applyAlignment="1" applyProtection="1">
      <alignment horizontal="center"/>
    </xf>
    <xf numFmtId="0" fontId="55" fillId="2" borderId="0" xfId="0" applyFont="1" applyFill="1" applyBorder="1" applyProtection="1"/>
    <xf numFmtId="0" fontId="56" fillId="2" borderId="0" xfId="0" applyFont="1" applyFill="1" applyBorder="1" applyAlignment="1" applyProtection="1">
      <alignment horizontal="left"/>
    </xf>
    <xf numFmtId="0" fontId="56" fillId="2" borderId="0" xfId="0" applyFont="1" applyFill="1" applyBorder="1" applyAlignment="1" applyProtection="1"/>
    <xf numFmtId="0" fontId="56" fillId="2" borderId="0" xfId="0" applyFont="1" applyFill="1" applyBorder="1" applyAlignment="1" applyProtection="1">
      <alignment horizontal="center"/>
    </xf>
    <xf numFmtId="0" fontId="57" fillId="2" borderId="0" xfId="0" applyFont="1" applyFill="1" applyBorder="1" applyAlignment="1" applyProtection="1">
      <alignment horizontal="center"/>
    </xf>
    <xf numFmtId="0" fontId="55" fillId="2" borderId="0" xfId="0" applyFont="1" applyFill="1" applyBorder="1" applyAlignment="1" applyProtection="1">
      <alignment horizontal="left"/>
    </xf>
    <xf numFmtId="0" fontId="55" fillId="2" borderId="0" xfId="0" applyFont="1" applyFill="1" applyBorder="1" applyAlignment="1" applyProtection="1"/>
    <xf numFmtId="16" fontId="56" fillId="2" borderId="0" xfId="0" applyNumberFormat="1" applyFont="1" applyFill="1" applyBorder="1" applyAlignment="1" applyProtection="1">
      <alignment horizontal="center"/>
    </xf>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8" fillId="2" borderId="0" xfId="0" applyFont="1" applyFill="1" applyBorder="1" applyProtection="1"/>
    <xf numFmtId="0" fontId="40" fillId="2" borderId="0" xfId="0" applyFont="1" applyFill="1" applyBorder="1" applyAlignment="1" applyProtection="1">
      <alignment horizontal="left"/>
    </xf>
    <xf numFmtId="0" fontId="40" fillId="2" borderId="0" xfId="0" applyFont="1" applyFill="1" applyBorder="1" applyAlignment="1" applyProtection="1"/>
    <xf numFmtId="0" fontId="41" fillId="2" borderId="0" xfId="0" applyFont="1" applyFill="1" applyBorder="1" applyAlignment="1" applyProtection="1">
      <alignment horizontal="left"/>
    </xf>
    <xf numFmtId="0" fontId="38" fillId="2" borderId="0" xfId="0" applyFont="1" applyFill="1" applyBorder="1" applyAlignment="1" applyProtection="1"/>
    <xf numFmtId="0" fontId="39" fillId="2" borderId="0" xfId="0" applyFont="1" applyFill="1" applyBorder="1" applyAlignment="1" applyProtection="1">
      <alignment horizontal="left"/>
    </xf>
    <xf numFmtId="16" fontId="38" fillId="2" borderId="0" xfId="0" applyNumberFormat="1" applyFont="1" applyFill="1" applyBorder="1" applyAlignment="1" applyProtection="1">
      <alignment horizontal="center"/>
    </xf>
    <xf numFmtId="0" fontId="11" fillId="2" borderId="0" xfId="0" applyFont="1" applyFill="1" applyBorder="1" applyAlignment="1" applyProtection="1"/>
    <xf numFmtId="0" fontId="15" fillId="2" borderId="3" xfId="0" applyFont="1" applyFill="1" applyBorder="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5" fillId="3" borderId="0" xfId="0" applyFont="1" applyFill="1" applyBorder="1" applyProtection="1"/>
    <xf numFmtId="0" fontId="72" fillId="3" borderId="0" xfId="0" applyFont="1" applyFill="1" applyProtection="1"/>
    <xf numFmtId="0" fontId="16" fillId="3" borderId="0" xfId="0" applyFont="1" applyFill="1" applyProtection="1"/>
    <xf numFmtId="0" fontId="60" fillId="3" borderId="0" xfId="0" applyFont="1" applyFill="1" applyProtection="1"/>
    <xf numFmtId="0" fontId="13" fillId="3" borderId="0" xfId="0" applyFont="1" applyFill="1" applyProtection="1"/>
    <xf numFmtId="0" fontId="12"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72" fillId="2" borderId="5" xfId="0" applyFont="1" applyFill="1" applyBorder="1" applyProtection="1"/>
    <xf numFmtId="0" fontId="65" fillId="2" borderId="0" xfId="0" applyFont="1" applyFill="1" applyBorder="1" applyProtection="1"/>
    <xf numFmtId="0" fontId="72" fillId="2" borderId="0" xfId="0" applyFont="1" applyFill="1" applyBorder="1" applyProtection="1"/>
    <xf numFmtId="0" fontId="72" fillId="2" borderId="0" xfId="0" applyFont="1" applyFill="1" applyBorder="1" applyAlignment="1" applyProtection="1">
      <alignment horizontal="center"/>
    </xf>
    <xf numFmtId="0" fontId="72" fillId="2" borderId="6" xfId="0" applyFont="1" applyFill="1" applyBorder="1" applyProtection="1"/>
    <xf numFmtId="0" fontId="16" fillId="2" borderId="0" xfId="0" applyFont="1" applyFill="1" applyBorder="1" applyAlignment="1" applyProtection="1">
      <alignment horizontal="center"/>
    </xf>
    <xf numFmtId="0" fontId="43" fillId="2" borderId="0" xfId="0" applyFont="1" applyFill="1" applyBorder="1" applyProtection="1"/>
    <xf numFmtId="0" fontId="43" fillId="2" borderId="0" xfId="0" applyFont="1" applyFill="1" applyBorder="1" applyAlignment="1" applyProtection="1">
      <alignment horizontal="center"/>
    </xf>
    <xf numFmtId="0" fontId="11" fillId="2" borderId="17" xfId="0" applyFont="1" applyFill="1" applyBorder="1" applyProtection="1"/>
    <xf numFmtId="0" fontId="11" fillId="2" borderId="7" xfId="0" applyFont="1" applyFill="1" applyBorder="1" applyAlignment="1" applyProtection="1">
      <alignment horizontal="center"/>
    </xf>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1"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61"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62" fillId="2" borderId="0" xfId="0" applyFont="1" applyFill="1" applyBorder="1" applyAlignment="1" applyProtection="1">
      <alignment horizontal="right"/>
    </xf>
    <xf numFmtId="0" fontId="61" fillId="2" borderId="0" xfId="0" applyFont="1" applyFill="1" applyBorder="1" applyProtection="1"/>
    <xf numFmtId="0" fontId="43" fillId="2" borderId="7" xfId="0" applyFont="1" applyFill="1" applyBorder="1" applyProtection="1"/>
    <xf numFmtId="0" fontId="43" fillId="2" borderId="7" xfId="0" applyFont="1" applyFill="1" applyBorder="1" applyAlignment="1" applyProtection="1">
      <alignment horizontal="center"/>
    </xf>
    <xf numFmtId="0" fontId="43" fillId="2" borderId="3" xfId="0" applyFont="1" applyFill="1" applyBorder="1" applyProtection="1"/>
    <xf numFmtId="0" fontId="43" fillId="2" borderId="3" xfId="0" applyFont="1" applyFill="1" applyBorder="1" applyAlignment="1" applyProtection="1">
      <alignment horizontal="center"/>
    </xf>
    <xf numFmtId="0" fontId="64" fillId="3" borderId="1" xfId="0" applyFont="1" applyFill="1" applyBorder="1" applyProtection="1"/>
    <xf numFmtId="0" fontId="41"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7"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4" fillId="2" borderId="0" xfId="0" applyFont="1" applyFill="1" applyBorder="1" applyProtection="1"/>
    <xf numFmtId="0" fontId="44" fillId="2" borderId="7" xfId="0" applyFont="1" applyFill="1" applyBorder="1" applyProtection="1"/>
    <xf numFmtId="0" fontId="44"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61"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4" fillId="3" borderId="0" xfId="0" applyFont="1" applyFill="1" applyBorder="1" applyProtection="1"/>
    <xf numFmtId="0" fontId="74" fillId="3" borderId="0" xfId="0" applyNumberFormat="1" applyFont="1" applyFill="1" applyBorder="1" applyAlignment="1" applyProtection="1">
      <alignment horizontal="center"/>
    </xf>
    <xf numFmtId="169" fontId="74" fillId="3" borderId="0" xfId="0" applyNumberFormat="1" applyFont="1" applyFill="1" applyBorder="1" applyAlignment="1" applyProtection="1">
      <alignment horizontal="center"/>
    </xf>
    <xf numFmtId="169" fontId="74" fillId="3" borderId="0" xfId="0" applyNumberFormat="1" applyFont="1" applyFill="1" applyBorder="1" applyProtection="1"/>
    <xf numFmtId="164" fontId="74" fillId="3" borderId="0" xfId="0" applyNumberFormat="1" applyFont="1" applyFill="1" applyBorder="1" applyProtection="1"/>
    <xf numFmtId="0" fontId="74" fillId="3" borderId="0" xfId="0" applyNumberFormat="1" applyFont="1" applyFill="1" applyBorder="1" applyProtection="1"/>
    <xf numFmtId="1" fontId="74"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169" fontId="25" fillId="3" borderId="0" xfId="0" applyNumberFormat="1" applyFont="1" applyFill="1" applyBorder="1" applyAlignment="1" applyProtection="1">
      <alignment horizontal="center"/>
    </xf>
    <xf numFmtId="1" fontId="25" fillId="3" borderId="0" xfId="0" applyNumberFormat="1" applyFont="1" applyFill="1" applyBorder="1" applyAlignment="1" applyProtection="1">
      <alignment horizontal="center"/>
    </xf>
    <xf numFmtId="0" fontId="38"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69" fontId="21" fillId="3" borderId="0" xfId="0" applyNumberFormat="1" applyFont="1" applyFill="1" applyBorder="1" applyAlignment="1" applyProtection="1">
      <alignment horizontal="center"/>
    </xf>
    <xf numFmtId="1"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69" fontId="15" fillId="3" borderId="0" xfId="0" applyNumberFormat="1" applyFont="1" applyFill="1" applyBorder="1" applyAlignment="1" applyProtection="1">
      <alignment horizontal="center"/>
    </xf>
    <xf numFmtId="1" fontId="15" fillId="3" borderId="0" xfId="0" applyNumberFormat="1" applyFont="1" applyFill="1" applyBorder="1" applyAlignment="1" applyProtection="1">
      <alignment horizontal="center"/>
    </xf>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64" fontId="15"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quotePrefix="1" applyFont="1" applyFill="1" applyBorder="1" applyAlignment="1" applyProtection="1">
      <alignment horizontal="right"/>
    </xf>
    <xf numFmtId="1"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64" fontId="13"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164" fontId="13"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164" fontId="15"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164" fontId="15" fillId="2" borderId="0" xfId="0" applyNumberFormat="1" applyFont="1" applyFill="1" applyBorder="1" applyProtection="1"/>
    <xf numFmtId="0" fontId="73" fillId="2" borderId="5" xfId="0" applyFont="1" applyFill="1" applyBorder="1" applyAlignment="1" applyProtection="1">
      <alignment horizontal="left"/>
    </xf>
    <xf numFmtId="0" fontId="65" fillId="2" borderId="0" xfId="0" applyFont="1" applyFill="1" applyBorder="1" applyAlignment="1" applyProtection="1">
      <alignment horizontal="left"/>
    </xf>
    <xf numFmtId="0" fontId="74" fillId="2" borderId="0" xfId="0" applyFont="1" applyFill="1" applyBorder="1" applyProtection="1"/>
    <xf numFmtId="0" fontId="74" fillId="2" borderId="0" xfId="0" applyFont="1" applyFill="1" applyBorder="1" applyAlignment="1" applyProtection="1">
      <alignment horizontal="left"/>
    </xf>
    <xf numFmtId="0" fontId="74" fillId="2" borderId="0" xfId="0" applyFont="1" applyFill="1" applyBorder="1" applyAlignment="1" applyProtection="1">
      <alignment horizontal="center"/>
    </xf>
    <xf numFmtId="174" fontId="74" fillId="2" borderId="0" xfId="0" applyNumberFormat="1" applyFont="1" applyFill="1" applyBorder="1" applyAlignment="1" applyProtection="1">
      <alignment horizontal="center"/>
    </xf>
    <xf numFmtId="0" fontId="74" fillId="2" borderId="0" xfId="0" applyNumberFormat="1" applyFont="1" applyFill="1" applyBorder="1" applyAlignment="1" applyProtection="1">
      <alignment horizontal="center"/>
    </xf>
    <xf numFmtId="169" fontId="74" fillId="2" borderId="0" xfId="0" applyNumberFormat="1" applyFont="1" applyFill="1" applyBorder="1" applyAlignment="1" applyProtection="1">
      <alignment horizontal="center"/>
    </xf>
    <xf numFmtId="169" fontId="74" fillId="2" borderId="0" xfId="0" applyNumberFormat="1" applyFont="1" applyFill="1" applyBorder="1" applyProtection="1"/>
    <xf numFmtId="0" fontId="74" fillId="2" borderId="0" xfId="0" applyNumberFormat="1" applyFont="1" applyFill="1" applyBorder="1" applyAlignment="1" applyProtection="1"/>
    <xf numFmtId="170" fontId="74" fillId="2" borderId="0" xfId="0" applyNumberFormat="1" applyFont="1" applyFill="1" applyBorder="1" applyProtection="1"/>
    <xf numFmtId="2" fontId="74" fillId="2" borderId="0" xfId="0" applyNumberFormat="1" applyFont="1" applyFill="1" applyBorder="1" applyProtection="1"/>
    <xf numFmtId="164" fontId="74" fillId="2" borderId="0" xfId="0" applyNumberFormat="1" applyFont="1" applyFill="1" applyBorder="1" applyProtection="1"/>
    <xf numFmtId="0" fontId="74"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164"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164" fontId="48"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170" fontId="25" fillId="2" borderId="6" xfId="0" applyNumberFormat="1" applyFont="1" applyFill="1" applyBorder="1" applyAlignment="1" applyProtection="1">
      <alignment horizontal="center"/>
    </xf>
    <xf numFmtId="170" fontId="21" fillId="2" borderId="6" xfId="0" applyNumberFormat="1" applyFont="1" applyFill="1" applyBorder="1" applyAlignment="1" applyProtection="1">
      <alignment horizontal="center"/>
    </xf>
    <xf numFmtId="0" fontId="15" fillId="2" borderId="0" xfId="0" applyNumberFormat="1" applyFont="1" applyFill="1" applyBorder="1" applyAlignment="1" applyProtection="1">
      <alignment horizontal="center"/>
    </xf>
    <xf numFmtId="164"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2" borderId="7" xfId="0" applyFont="1" applyFill="1" applyBorder="1" applyAlignment="1" applyProtection="1">
      <alignment horizontal="left"/>
    </xf>
    <xf numFmtId="174" fontId="11" fillId="2" borderId="7"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169" fontId="11" fillId="2" borderId="7" xfId="3" applyNumberFormat="1" applyFont="1" applyFill="1" applyBorder="1" applyAlignment="1" applyProtection="1">
      <alignment horizontal="center"/>
    </xf>
    <xf numFmtId="169" fontId="11" fillId="2" borderId="7" xfId="0" applyNumberFormat="1" applyFont="1" applyFill="1" applyBorder="1" applyAlignment="1" applyProtection="1">
      <alignment horizontal="center"/>
    </xf>
    <xf numFmtId="170" fontId="11" fillId="2" borderId="7" xfId="3" applyNumberFormat="1" applyFont="1" applyFill="1" applyBorder="1" applyAlignment="1" applyProtection="1"/>
    <xf numFmtId="170" fontId="11" fillId="2" borderId="7" xfId="3" applyNumberFormat="1" applyFont="1" applyFill="1" applyBorder="1" applyProtection="1"/>
    <xf numFmtId="170" fontId="6" fillId="2" borderId="7" xfId="3" applyNumberFormat="1" applyFont="1" applyFill="1" applyBorder="1" applyAlignment="1" applyProtection="1">
      <alignment horizontal="left"/>
    </xf>
    <xf numFmtId="2" fontId="11" fillId="2" borderId="7" xfId="0" applyNumberFormat="1" applyFont="1" applyFill="1" applyBorder="1" applyAlignment="1" applyProtection="1">
      <alignment horizontal="center"/>
    </xf>
    <xf numFmtId="164" fontId="15" fillId="2" borderId="7"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164" fontId="15" fillId="3" borderId="1" xfId="0" applyNumberFormat="1" applyFont="1" applyFill="1" applyBorder="1" applyProtection="1"/>
    <xf numFmtId="0" fontId="25" fillId="3" borderId="1" xfId="0" applyFont="1" applyFill="1" applyBorder="1" applyProtection="1"/>
    <xf numFmtId="0" fontId="25" fillId="3" borderId="1" xfId="0" applyNumberFormat="1" applyFont="1" applyFill="1" applyBorder="1" applyAlignment="1" applyProtection="1">
      <alignment horizontal="center"/>
    </xf>
    <xf numFmtId="0" fontId="21" fillId="3" borderId="1" xfId="0" applyNumberFormat="1" applyFont="1" applyFill="1" applyBorder="1" applyAlignment="1" applyProtection="1">
      <alignment horizontal="center"/>
    </xf>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64"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0" fontId="43"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164" fontId="13" fillId="3" borderId="1" xfId="0" applyNumberFormat="1" applyFont="1" applyFill="1" applyBorder="1" applyProtection="1"/>
    <xf numFmtId="0" fontId="76" fillId="3" borderId="1" xfId="0" applyFont="1" applyFill="1" applyBorder="1" applyAlignment="1" applyProtection="1">
      <alignment horizontal="left"/>
    </xf>
    <xf numFmtId="2" fontId="64" fillId="3" borderId="1" xfId="0" applyNumberFormat="1" applyFont="1" applyFill="1" applyBorder="1" applyAlignment="1" applyProtection="1">
      <alignment horizontal="center"/>
    </xf>
    <xf numFmtId="0" fontId="63" fillId="3" borderId="1" xfId="0" applyFont="1" applyFill="1" applyBorder="1" applyAlignment="1" applyProtection="1">
      <alignment horizontal="center"/>
    </xf>
    <xf numFmtId="0" fontId="62" fillId="3" borderId="1" xfId="0" applyFont="1" applyFill="1" applyBorder="1" applyAlignment="1" applyProtection="1">
      <alignment horizontal="left"/>
    </xf>
    <xf numFmtId="0" fontId="62" fillId="3" borderId="1" xfId="0" applyNumberFormat="1" applyFont="1" applyFill="1" applyBorder="1" applyAlignment="1" applyProtection="1">
      <alignment horizontal="center"/>
    </xf>
    <xf numFmtId="174" fontId="62" fillId="3" borderId="1" xfId="0" applyNumberFormat="1" applyFont="1" applyFill="1" applyBorder="1" applyAlignment="1" applyProtection="1">
      <alignment horizontal="center"/>
    </xf>
    <xf numFmtId="169" fontId="62" fillId="3" borderId="1" xfId="0" applyNumberFormat="1" applyFont="1" applyFill="1" applyBorder="1" applyAlignment="1" applyProtection="1">
      <alignment horizontal="center"/>
    </xf>
    <xf numFmtId="1" fontId="62" fillId="3" borderId="1" xfId="0" applyNumberFormat="1" applyFont="1" applyFill="1" applyBorder="1" applyAlignment="1" applyProtection="1">
      <alignment horizontal="center"/>
    </xf>
    <xf numFmtId="0" fontId="62" fillId="3" borderId="1" xfId="0" applyFont="1" applyFill="1" applyBorder="1" applyAlignment="1" applyProtection="1">
      <alignment horizontal="center"/>
    </xf>
    <xf numFmtId="170" fontId="62" fillId="3" borderId="1" xfId="0" applyNumberFormat="1" applyFont="1" applyFill="1" applyBorder="1" applyAlignment="1" applyProtection="1">
      <alignment horizontal="center"/>
    </xf>
    <xf numFmtId="164" fontId="62" fillId="3" borderId="1" xfId="0" applyNumberFormat="1" applyFont="1" applyFill="1" applyBorder="1" applyAlignment="1" applyProtection="1">
      <alignment horizontal="center"/>
    </xf>
    <xf numFmtId="2" fontId="62" fillId="3" borderId="1" xfId="0" applyNumberFormat="1" applyFont="1" applyFill="1" applyBorder="1" applyAlignment="1" applyProtection="1">
      <alignment horizontal="center"/>
    </xf>
    <xf numFmtId="0" fontId="61" fillId="3" borderId="1" xfId="0" applyFont="1" applyFill="1" applyBorder="1" applyAlignment="1" applyProtection="1">
      <alignment horizontal="left"/>
    </xf>
    <xf numFmtId="1" fontId="62" fillId="3" borderId="1" xfId="0" applyNumberFormat="1" applyFont="1" applyFill="1" applyBorder="1" applyAlignment="1" applyProtection="1">
      <alignment horizontal="left"/>
    </xf>
    <xf numFmtId="173" fontId="63" fillId="3" borderId="1" xfId="0" applyNumberFormat="1" applyFont="1" applyFill="1" applyBorder="1" applyAlignment="1" applyProtection="1">
      <alignment horizontal="center"/>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69" fontId="11" fillId="5" borderId="1" xfId="0" applyNumberFormat="1" applyFont="1" applyFill="1" applyBorder="1" applyAlignment="1" applyProtection="1">
      <alignment horizontal="center"/>
    </xf>
    <xf numFmtId="170" fontId="11" fillId="5" borderId="1" xfId="3" applyNumberFormat="1" applyFont="1" applyFill="1" applyBorder="1" applyProtection="1"/>
    <xf numFmtId="170" fontId="11" fillId="5" borderId="1" xfId="3" applyNumberFormat="1" applyFont="1" applyFill="1" applyBorder="1" applyAlignment="1" applyProtection="1"/>
    <xf numFmtId="170" fontId="6" fillId="5" borderId="1" xfId="3" applyNumberFormat="1" applyFont="1" applyFill="1" applyBorder="1" applyAlignment="1" applyProtection="1">
      <alignment horizontal="left"/>
    </xf>
    <xf numFmtId="2" fontId="11" fillId="5" borderId="1" xfId="0" applyNumberFormat="1" applyFont="1" applyFill="1" applyBorder="1" applyAlignment="1" applyProtection="1">
      <alignment horizontal="center"/>
    </xf>
    <xf numFmtId="164" fontId="15" fillId="5" borderId="1" xfId="0" applyNumberFormat="1" applyFont="1" applyFill="1" applyBorder="1" applyAlignment="1" applyProtection="1">
      <alignment horizontal="center"/>
    </xf>
    <xf numFmtId="169" fontId="77" fillId="4" borderId="1" xfId="0" applyNumberFormat="1" applyFont="1" applyFill="1" applyBorder="1" applyAlignment="1" applyProtection="1">
      <alignment horizontal="center"/>
    </xf>
    <xf numFmtId="170" fontId="77" fillId="4" borderId="1" xfId="0" applyNumberFormat="1" applyFont="1" applyFill="1" applyBorder="1" applyProtection="1"/>
    <xf numFmtId="170" fontId="66" fillId="4" borderId="1" xfId="0" applyNumberFormat="1" applyFont="1" applyFill="1" applyBorder="1" applyProtection="1"/>
    <xf numFmtId="2" fontId="77" fillId="4" borderId="1" xfId="0" applyNumberFormat="1" applyFont="1" applyFill="1" applyBorder="1" applyProtection="1"/>
    <xf numFmtId="164" fontId="78" fillId="4" borderId="1" xfId="0" applyNumberFormat="1" applyFont="1" applyFill="1" applyBorder="1" applyProtection="1"/>
    <xf numFmtId="0" fontId="72" fillId="2" borderId="0" xfId="0" applyFont="1" applyFill="1" applyBorder="1" applyAlignment="1" applyProtection="1"/>
    <xf numFmtId="0" fontId="16" fillId="2" borderId="0" xfId="0" applyFont="1" applyFill="1" applyBorder="1" applyAlignment="1" applyProtection="1"/>
    <xf numFmtId="49" fontId="38"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50" fillId="3" borderId="0" xfId="0" applyFont="1" applyFill="1" applyBorder="1" applyProtection="1"/>
    <xf numFmtId="179" fontId="50" fillId="3" borderId="0" xfId="0" applyNumberFormat="1" applyFont="1" applyFill="1" applyBorder="1" applyProtection="1"/>
    <xf numFmtId="179" fontId="11" fillId="3" borderId="0" xfId="0" applyNumberFormat="1" applyFont="1" applyFill="1" applyProtection="1"/>
    <xf numFmtId="0" fontId="58" fillId="3" borderId="0" xfId="0" applyFont="1" applyFill="1" applyBorder="1" applyProtection="1"/>
    <xf numFmtId="166" fontId="43" fillId="3" borderId="0" xfId="0" applyNumberFormat="1" applyFont="1" applyFill="1" applyBorder="1" applyAlignment="1" applyProtection="1"/>
    <xf numFmtId="0" fontId="11" fillId="3" borderId="0" xfId="0" applyFont="1" applyFill="1" applyAlignment="1" applyProtection="1"/>
    <xf numFmtId="2" fontId="16" fillId="2" borderId="0" xfId="0" applyNumberFormat="1" applyFont="1" applyFill="1" applyBorder="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4"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5" fillId="2" borderId="5" xfId="0" applyFont="1" applyFill="1" applyBorder="1" applyProtection="1"/>
    <xf numFmtId="0" fontId="65" fillId="2" borderId="0" xfId="0" applyFont="1" applyFill="1" applyBorder="1" applyAlignment="1" applyProtection="1">
      <alignment horizontal="center"/>
    </xf>
    <xf numFmtId="0" fontId="73" fillId="2" borderId="0" xfId="0" applyFont="1" applyFill="1" applyBorder="1" applyProtection="1"/>
    <xf numFmtId="0" fontId="65"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8" fillId="2" borderId="0" xfId="0" applyNumberFormat="1" applyFont="1" applyFill="1" applyBorder="1" applyProtection="1"/>
    <xf numFmtId="0" fontId="38" fillId="2" borderId="5" xfId="0" applyFont="1" applyFill="1" applyBorder="1" applyAlignment="1" applyProtection="1">
      <alignment horizontal="center"/>
    </xf>
    <xf numFmtId="0" fontId="38"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1" fillId="3" borderId="1" xfId="0" applyFont="1" applyFill="1" applyBorder="1" applyAlignment="1" applyProtection="1">
      <alignment horizontal="left"/>
    </xf>
    <xf numFmtId="0" fontId="7" fillId="3" borderId="1" xfId="0" applyFont="1" applyFill="1" applyBorder="1" applyAlignment="1" applyProtection="1">
      <alignment horizontal="left"/>
    </xf>
    <xf numFmtId="165" fontId="15" fillId="3" borderId="0" xfId="3" applyNumberFormat="1" applyFont="1" applyFill="1" applyBorder="1" applyProtection="1"/>
    <xf numFmtId="165" fontId="21" fillId="3" borderId="0" xfId="3" applyNumberFormat="1" applyFont="1" applyFill="1" applyBorder="1" applyProtection="1"/>
    <xf numFmtId="171" fontId="6" fillId="3" borderId="0" xfId="0" applyNumberFormat="1" applyFont="1" applyFill="1" applyBorder="1" applyProtection="1"/>
    <xf numFmtId="0" fontId="61" fillId="2" borderId="0" xfId="0" applyFont="1" applyFill="1" applyBorder="1" applyAlignment="1" applyProtection="1">
      <alignment horizontal="right"/>
    </xf>
    <xf numFmtId="0" fontId="61"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0" fontId="7" fillId="2" borderId="5" xfId="0" applyFont="1" applyFill="1" applyBorder="1" applyAlignment="1" applyProtection="1">
      <alignment horizontal="left"/>
    </xf>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7" fillId="2" borderId="7" xfId="0" applyFont="1" applyFill="1" applyBorder="1" applyAlignment="1" applyProtection="1">
      <alignment horizontal="right"/>
    </xf>
    <xf numFmtId="170" fontId="7" fillId="2" borderId="7" xfId="0" applyNumberFormat="1" applyFont="1" applyFill="1" applyBorder="1" applyProtection="1"/>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61"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3" fillId="2" borderId="5" xfId="0" applyFont="1" applyFill="1" applyBorder="1" applyProtection="1"/>
    <xf numFmtId="0" fontId="64"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0" fontId="23" fillId="2" borderId="0" xfId="0" applyFont="1" applyFill="1" applyBorder="1" applyAlignment="1" applyProtection="1">
      <alignment horizontal="left"/>
    </xf>
    <xf numFmtId="164" fontId="79" fillId="3" borderId="0" xfId="0" applyNumberFormat="1" applyFont="1" applyFill="1" applyBorder="1" applyProtection="1"/>
    <xf numFmtId="0" fontId="79" fillId="3" borderId="0" xfId="0" applyFont="1" applyFill="1" applyBorder="1" applyProtection="1"/>
    <xf numFmtId="0" fontId="16" fillId="2" borderId="0" xfId="0" applyFont="1" applyFill="1" applyBorder="1" applyAlignment="1" applyProtection="1">
      <alignment horizontal="left"/>
    </xf>
    <xf numFmtId="164" fontId="80" fillId="3" borderId="0" xfId="0" applyNumberFormat="1" applyFont="1" applyFill="1" applyBorder="1" applyProtection="1"/>
    <xf numFmtId="0" fontId="80"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81" fillId="3" borderId="0" xfId="0" applyNumberFormat="1" applyFont="1" applyFill="1" applyBorder="1" applyProtection="1"/>
    <xf numFmtId="0" fontId="81" fillId="3" borderId="0" xfId="0" applyFont="1" applyFill="1" applyBorder="1" applyProtection="1"/>
    <xf numFmtId="0" fontId="61"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82" fillId="3" borderId="1" xfId="0" applyFont="1" applyFill="1" applyBorder="1" applyProtection="1"/>
    <xf numFmtId="164" fontId="83" fillId="4" borderId="1" xfId="0" applyNumberFormat="1" applyFont="1" applyFill="1" applyBorder="1" applyAlignment="1" applyProtection="1">
      <alignment horizontal="center"/>
    </xf>
    <xf numFmtId="0" fontId="6" fillId="3" borderId="1" xfId="0" quotePrefix="1" applyFont="1" applyFill="1" applyBorder="1" applyProtection="1"/>
    <xf numFmtId="164" fontId="77" fillId="4" borderId="1" xfId="0" applyNumberFormat="1" applyFont="1" applyFill="1" applyBorder="1" applyAlignment="1" applyProtection="1">
      <alignment horizontal="center"/>
    </xf>
    <xf numFmtId="164" fontId="66" fillId="4" borderId="1" xfId="0" applyNumberFormat="1" applyFont="1" applyFill="1" applyBorder="1" applyAlignment="1" applyProtection="1">
      <alignment horizontal="center"/>
    </xf>
    <xf numFmtId="0" fontId="71" fillId="3" borderId="1" xfId="0" applyFont="1" applyFill="1" applyBorder="1" applyAlignment="1" applyProtection="1">
      <alignment horizontal="left"/>
    </xf>
    <xf numFmtId="0" fontId="69" fillId="3" borderId="1" xfId="0" applyFont="1" applyFill="1" applyBorder="1" applyAlignment="1" applyProtection="1">
      <alignment horizontal="center"/>
    </xf>
    <xf numFmtId="164" fontId="71" fillId="3" borderId="1" xfId="0" applyNumberFormat="1" applyFont="1" applyFill="1" applyBorder="1" applyAlignment="1" applyProtection="1">
      <alignment horizontal="center"/>
    </xf>
    <xf numFmtId="164" fontId="77" fillId="4" borderId="1" xfId="0" applyNumberFormat="1" applyFont="1" applyFill="1" applyBorder="1" applyProtection="1"/>
    <xf numFmtId="0" fontId="71" fillId="3" borderId="1" xfId="0" applyFont="1" applyFill="1" applyBorder="1" applyProtection="1"/>
    <xf numFmtId="0" fontId="68" fillId="3" borderId="1" xfId="0" applyFont="1" applyFill="1" applyBorder="1" applyAlignment="1" applyProtection="1">
      <alignment horizontal="center"/>
    </xf>
    <xf numFmtId="177" fontId="71" fillId="3" borderId="1" xfId="0" applyNumberFormat="1" applyFont="1" applyFill="1" applyBorder="1" applyAlignment="1" applyProtection="1">
      <alignment horizontal="center"/>
    </xf>
    <xf numFmtId="180" fontId="71"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15" fontId="84" fillId="0" borderId="0" xfId="0" applyNumberFormat="1" applyFont="1"/>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4"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164" fontId="43"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0" fontId="64" fillId="0" borderId="0" xfId="0" applyFont="1"/>
    <xf numFmtId="164" fontId="6" fillId="5" borderId="1" xfId="0" applyNumberFormat="1" applyFont="1" applyFill="1" applyBorder="1" applyAlignment="1" applyProtection="1"/>
    <xf numFmtId="164" fontId="43" fillId="4" borderId="1" xfId="0" applyNumberFormat="1" applyFont="1" applyFill="1" applyBorder="1" applyAlignment="1" applyProtection="1"/>
    <xf numFmtId="164" fontId="11" fillId="5" borderId="1" xfId="0" applyNumberFormat="1" applyFont="1" applyFill="1" applyBorder="1" applyAlignment="1" applyProtection="1"/>
    <xf numFmtId="166" fontId="43" fillId="4" borderId="1" xfId="0" applyNumberFormat="1" applyFont="1" applyFill="1" applyBorder="1" applyAlignment="1" applyProtection="1"/>
    <xf numFmtId="167" fontId="34" fillId="4" borderId="1" xfId="0" applyNumberFormat="1" applyFont="1" applyFill="1" applyBorder="1" applyAlignment="1" applyProtection="1"/>
    <xf numFmtId="167" fontId="43" fillId="4" borderId="1" xfId="0" applyNumberFormat="1" applyFont="1" applyFill="1" applyBorder="1" applyAlignment="1" applyProtection="1"/>
    <xf numFmtId="164" fontId="44"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71"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3" fillId="4" borderId="1" xfId="0" applyNumberFormat="1" applyFont="1" applyFill="1" applyBorder="1" applyAlignment="1" applyProtection="1">
      <alignment horizontal="center"/>
    </xf>
    <xf numFmtId="0" fontId="43"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5" fillId="4" borderId="1" xfId="0" applyNumberFormat="1" applyFont="1" applyFill="1" applyBorder="1" applyAlignment="1" applyProtection="1">
      <alignment horizontal="center"/>
    </xf>
    <xf numFmtId="173" fontId="85" fillId="5" borderId="1" xfId="2" applyNumberFormat="1" applyFont="1" applyFill="1" applyBorder="1" applyAlignment="1" applyProtection="1">
      <alignment horizontal="center"/>
    </xf>
    <xf numFmtId="2" fontId="85" fillId="5" borderId="1" xfId="0" applyNumberFormat="1" applyFont="1" applyFill="1" applyBorder="1" applyAlignment="1" applyProtection="1">
      <alignment horizontal="center"/>
    </xf>
    <xf numFmtId="9" fontId="85" fillId="5" borderId="1" xfId="2" applyFont="1" applyFill="1" applyBorder="1" applyAlignment="1" applyProtection="1">
      <alignment horizontal="center"/>
    </xf>
    <xf numFmtId="173" fontId="11" fillId="2" borderId="1" xfId="2" applyNumberFormat="1" applyFont="1" applyFill="1" applyBorder="1" applyAlignment="1" applyProtection="1">
      <alignment horizontal="center"/>
      <protection locked="0"/>
    </xf>
    <xf numFmtId="0" fontId="12" fillId="2" borderId="1" xfId="0" applyFont="1" applyFill="1" applyBorder="1" applyProtection="1">
      <protection locked="0"/>
    </xf>
    <xf numFmtId="0" fontId="11" fillId="3" borderId="9" xfId="0" applyFont="1" applyFill="1" applyBorder="1" applyAlignment="1" applyProtection="1"/>
    <xf numFmtId="0" fontId="50" fillId="2" borderId="0" xfId="0" applyFont="1" applyFill="1" applyBorder="1" applyAlignment="1" applyProtection="1"/>
    <xf numFmtId="164" fontId="44" fillId="3" borderId="9" xfId="0" applyNumberFormat="1" applyFont="1" applyFill="1" applyBorder="1" applyAlignment="1" applyProtection="1"/>
    <xf numFmtId="0" fontId="12" fillId="2" borderId="7" xfId="0" applyFont="1" applyFill="1" applyBorder="1" applyProtection="1"/>
    <xf numFmtId="0" fontId="41" fillId="3" borderId="0" xfId="0" applyFont="1" applyFill="1" applyBorder="1" applyProtection="1"/>
    <xf numFmtId="167" fontId="7" fillId="3" borderId="14" xfId="0" applyNumberFormat="1" applyFont="1" applyFill="1" applyBorder="1" applyAlignment="1" applyProtection="1">
      <alignment horizontal="center"/>
    </xf>
    <xf numFmtId="167" fontId="6" fillId="5" borderId="1" xfId="0" applyNumberFormat="1" applyFont="1" applyFill="1" applyBorder="1" applyAlignment="1" applyProtection="1">
      <alignment horizontal="center"/>
    </xf>
    <xf numFmtId="0" fontId="18" fillId="2" borderId="17" xfId="0" applyFont="1" applyFill="1" applyBorder="1" applyProtection="1"/>
    <xf numFmtId="0" fontId="86" fillId="2" borderId="7" xfId="0" applyFont="1" applyFill="1" applyBorder="1" applyProtection="1"/>
    <xf numFmtId="0" fontId="18" fillId="0" borderId="7" xfId="0" applyFont="1" applyFill="1" applyBorder="1" applyAlignment="1" applyProtection="1">
      <alignment horizontal="left"/>
    </xf>
    <xf numFmtId="0" fontId="86" fillId="2" borderId="7" xfId="0" applyFont="1" applyFill="1" applyBorder="1" applyAlignment="1" applyProtection="1">
      <alignment horizontal="center"/>
    </xf>
    <xf numFmtId="0" fontId="18" fillId="3" borderId="0" xfId="0" applyFont="1" applyFill="1" applyProtection="1"/>
    <xf numFmtId="0" fontId="39" fillId="2" borderId="6" xfId="0" applyFont="1" applyFill="1" applyBorder="1" applyProtection="1"/>
    <xf numFmtId="0" fontId="11" fillId="3" borderId="19" xfId="0" applyFont="1" applyFill="1" applyBorder="1" applyProtection="1"/>
    <xf numFmtId="0" fontId="6" fillId="3" borderId="19" xfId="0" applyFont="1" applyFill="1" applyBorder="1" applyAlignment="1" applyProtection="1">
      <alignment horizontal="center"/>
    </xf>
    <xf numFmtId="0" fontId="39" fillId="3" borderId="0" xfId="0" applyFont="1" applyFill="1" applyBorder="1" applyProtection="1"/>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166" fontId="11" fillId="3" borderId="1" xfId="0" applyNumberFormat="1" applyFont="1" applyFill="1" applyBorder="1" applyAlignment="1" applyProtection="1">
      <alignment horizontal="center"/>
    </xf>
    <xf numFmtId="0" fontId="11" fillId="3" borderId="21" xfId="0" applyFont="1" applyFill="1" applyBorder="1" applyProtection="1"/>
    <xf numFmtId="0" fontId="11" fillId="3" borderId="21" xfId="0" applyFont="1" applyFill="1" applyBorder="1" applyAlignment="1" applyProtection="1">
      <alignment horizontal="center"/>
    </xf>
    <xf numFmtId="0" fontId="38" fillId="3" borderId="0" xfId="0" applyFont="1" applyFill="1" applyBorder="1" applyAlignment="1" applyProtection="1">
      <alignment horizontal="right"/>
    </xf>
    <xf numFmtId="1" fontId="40" fillId="3" borderId="0" xfId="0" applyNumberFormat="1" applyFont="1" applyFill="1" applyBorder="1" applyAlignment="1" applyProtection="1">
      <alignment horizontal="center"/>
    </xf>
    <xf numFmtId="0" fontId="11" fillId="0" borderId="1" xfId="0" applyFont="1" applyFill="1" applyBorder="1" applyProtection="1">
      <protection locked="0"/>
    </xf>
    <xf numFmtId="0" fontId="6" fillId="0" borderId="0" xfId="0" quotePrefix="1" applyFont="1"/>
    <xf numFmtId="2" fontId="6" fillId="2" borderId="1" xfId="0" applyNumberFormat="1" applyFont="1" applyFill="1" applyBorder="1" applyAlignment="1" applyProtection="1">
      <alignment horizontal="center"/>
      <protection locked="0"/>
    </xf>
    <xf numFmtId="0" fontId="41" fillId="0" borderId="0" xfId="0" applyFont="1"/>
    <xf numFmtId="0" fontId="15" fillId="2" borderId="0" xfId="0" applyFont="1" applyFill="1" applyBorder="1" applyAlignment="1" applyProtection="1">
      <alignment horizontal="right"/>
    </xf>
    <xf numFmtId="0" fontId="90" fillId="2" borderId="0" xfId="0" applyFont="1" applyFill="1" applyBorder="1" applyAlignment="1" applyProtection="1">
      <alignment horizontal="right"/>
    </xf>
    <xf numFmtId="49" fontId="90" fillId="2" borderId="0" xfId="0" applyNumberFormat="1" applyFont="1" applyFill="1" applyBorder="1" applyAlignment="1" applyProtection="1">
      <alignment horizontal="center"/>
    </xf>
    <xf numFmtId="1" fontId="90"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91" fillId="4" borderId="1" xfId="0" applyFont="1" applyFill="1" applyBorder="1" applyAlignment="1" applyProtection="1">
      <alignment horizontal="center"/>
    </xf>
    <xf numFmtId="3" fontId="91" fillId="4" borderId="1" xfId="0" applyNumberFormat="1" applyFont="1" applyFill="1" applyBorder="1" applyAlignment="1" applyProtection="1">
      <alignment horizontal="center"/>
    </xf>
    <xf numFmtId="0" fontId="6" fillId="5" borderId="1" xfId="0" applyFont="1" applyFill="1" applyBorder="1" applyProtection="1"/>
    <xf numFmtId="0" fontId="6" fillId="3" borderId="25" xfId="0" applyFont="1" applyFill="1" applyBorder="1" applyAlignment="1" applyProtection="1">
      <alignment horizontal="center"/>
    </xf>
    <xf numFmtId="0" fontId="88" fillId="3" borderId="1" xfId="0" applyFont="1" applyFill="1" applyBorder="1" applyProtection="1"/>
    <xf numFmtId="167" fontId="91" fillId="4" borderId="14" xfId="0" applyNumberFormat="1" applyFont="1" applyFill="1" applyBorder="1" applyAlignment="1" applyProtection="1">
      <alignment horizontal="center"/>
    </xf>
    <xf numFmtId="0" fontId="89" fillId="2" borderId="0" xfId="0" applyFont="1" applyFill="1" applyBorder="1" applyProtection="1"/>
    <xf numFmtId="0" fontId="93" fillId="3" borderId="1" xfId="0" applyFont="1" applyFill="1" applyBorder="1" applyAlignment="1" applyProtection="1">
      <alignment horizontal="center"/>
    </xf>
    <xf numFmtId="0" fontId="91" fillId="4" borderId="14" xfId="0" applyFont="1" applyFill="1" applyBorder="1" applyAlignment="1" applyProtection="1">
      <alignment horizontal="center"/>
    </xf>
    <xf numFmtId="0" fontId="93" fillId="2" borderId="0" xfId="0" applyFont="1" applyFill="1" applyBorder="1" applyAlignment="1" applyProtection="1">
      <alignment horizontal="right"/>
    </xf>
    <xf numFmtId="0" fontId="92"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92" fillId="3" borderId="1" xfId="0" applyFont="1" applyFill="1" applyBorder="1" applyProtection="1"/>
    <xf numFmtId="0" fontId="90" fillId="2" borderId="0" xfId="0" applyNumberFormat="1" applyFont="1" applyFill="1" applyBorder="1" applyAlignment="1" applyProtection="1">
      <alignment horizontal="center"/>
    </xf>
    <xf numFmtId="0" fontId="92" fillId="2" borderId="0" xfId="0" applyFont="1" applyFill="1" applyBorder="1" applyAlignment="1" applyProtection="1"/>
    <xf numFmtId="0" fontId="90" fillId="2" borderId="0" xfId="0" applyFont="1" applyFill="1" applyBorder="1" applyAlignment="1" applyProtection="1">
      <alignment horizontal="center"/>
    </xf>
    <xf numFmtId="0" fontId="90" fillId="3" borderId="1" xfId="0" applyFont="1" applyFill="1" applyBorder="1" applyAlignment="1" applyProtection="1">
      <alignment horizontal="center"/>
    </xf>
    <xf numFmtId="0" fontId="94" fillId="0" borderId="0" xfId="0" applyFont="1" applyFill="1" applyBorder="1" applyAlignment="1" applyProtection="1">
      <alignment horizontal="left"/>
    </xf>
    <xf numFmtId="0" fontId="95" fillId="0" borderId="0" xfId="0" applyFont="1" applyFill="1" applyBorder="1" applyAlignment="1" applyProtection="1">
      <alignment horizontal="left"/>
    </xf>
    <xf numFmtId="0" fontId="94" fillId="0" borderId="0" xfId="0" applyFont="1" applyAlignment="1" applyProtection="1">
      <alignment horizontal="left"/>
    </xf>
    <xf numFmtId="1" fontId="94" fillId="0" borderId="0" xfId="0" applyNumberFormat="1" applyFont="1" applyFill="1" applyBorder="1" applyAlignment="1" applyProtection="1">
      <alignment horizontal="left"/>
    </xf>
    <xf numFmtId="1" fontId="94" fillId="0" borderId="0" xfId="0" applyNumberFormat="1" applyFont="1" applyAlignment="1" applyProtection="1">
      <alignment horizontal="left"/>
    </xf>
    <xf numFmtId="0" fontId="96" fillId="0" borderId="0" xfId="0" applyFont="1" applyFill="1" applyBorder="1" applyAlignment="1" applyProtection="1">
      <alignment horizontal="left"/>
    </xf>
    <xf numFmtId="0" fontId="94" fillId="0" borderId="0" xfId="0" applyFont="1" applyFill="1" applyAlignment="1" applyProtection="1">
      <alignment horizontal="left"/>
    </xf>
    <xf numFmtId="0" fontId="95" fillId="0" borderId="0" xfId="0" applyFont="1" applyFill="1" applyBorder="1" applyProtection="1"/>
    <xf numFmtId="0" fontId="97" fillId="0" borderId="0" xfId="0" applyFont="1" applyAlignment="1" applyProtection="1">
      <alignment horizontal="left"/>
    </xf>
    <xf numFmtId="165" fontId="94" fillId="0" borderId="0" xfId="0" applyNumberFormat="1" applyFont="1" applyFill="1" applyBorder="1" applyAlignment="1" applyProtection="1">
      <alignment horizontal="left"/>
    </xf>
    <xf numFmtId="165" fontId="98" fillId="0" borderId="0" xfId="0" applyNumberFormat="1" applyFont="1" applyFill="1" applyBorder="1" applyAlignment="1" applyProtection="1">
      <alignment horizontal="left"/>
    </xf>
    <xf numFmtId="0" fontId="97" fillId="0" borderId="0" xfId="0" applyFont="1" applyFill="1" applyAlignment="1" applyProtection="1">
      <alignment horizontal="left"/>
    </xf>
    <xf numFmtId="0" fontId="95" fillId="0" borderId="0" xfId="0" applyFont="1" applyAlignment="1" applyProtection="1">
      <alignment horizontal="left"/>
    </xf>
    <xf numFmtId="167" fontId="94" fillId="0" borderId="0" xfId="0" applyNumberFormat="1" applyFont="1" applyFill="1" applyAlignment="1" applyProtection="1">
      <alignment horizontal="right"/>
    </xf>
    <xf numFmtId="1" fontId="94" fillId="0" borderId="0" xfId="0" applyNumberFormat="1" applyFont="1" applyAlignment="1" applyProtection="1">
      <alignment horizontal="center"/>
    </xf>
    <xf numFmtId="0" fontId="94" fillId="0" borderId="0" xfId="0" applyFont="1" applyProtection="1"/>
    <xf numFmtId="167" fontId="94" fillId="0" borderId="0" xfId="0" applyNumberFormat="1" applyFont="1" applyFill="1" applyAlignment="1" applyProtection="1">
      <alignment horizontal="left"/>
    </xf>
    <xf numFmtId="167" fontId="94" fillId="0" borderId="0" xfId="0" applyNumberFormat="1" applyFont="1" applyAlignment="1" applyProtection="1">
      <alignment horizontal="left"/>
    </xf>
    <xf numFmtId="0" fontId="94" fillId="0" borderId="0" xfId="0" applyFont="1" applyFill="1" applyProtection="1"/>
    <xf numFmtId="0" fontId="100" fillId="0" borderId="0" xfId="0" applyFont="1" applyAlignment="1" applyProtection="1">
      <alignment horizontal="left"/>
    </xf>
    <xf numFmtId="0" fontId="94" fillId="0" borderId="0" xfId="0" applyFont="1" applyFill="1" applyAlignment="1" applyProtection="1">
      <alignment horizontal="right"/>
    </xf>
    <xf numFmtId="0" fontId="99" fillId="0" borderId="0" xfId="0" applyFont="1" applyFill="1" applyBorder="1" applyAlignment="1" applyProtection="1">
      <alignment horizontal="left" indent="1"/>
    </xf>
    <xf numFmtId="0" fontId="99" fillId="0" borderId="0" xfId="0" applyFont="1" applyFill="1" applyAlignment="1" applyProtection="1">
      <alignment horizontal="left"/>
    </xf>
    <xf numFmtId="173" fontId="94" fillId="5" borderId="0" xfId="0" applyNumberFormat="1" applyFont="1" applyFill="1" applyBorder="1" applyAlignment="1" applyProtection="1">
      <alignment horizontal="left"/>
      <protection locked="0"/>
    </xf>
    <xf numFmtId="173" fontId="94" fillId="0" borderId="0" xfId="0" applyNumberFormat="1" applyFont="1" applyFill="1" applyBorder="1" applyAlignment="1" applyProtection="1">
      <alignment horizontal="left"/>
    </xf>
    <xf numFmtId="0" fontId="94" fillId="0" borderId="0" xfId="0" applyFont="1" applyFill="1" applyBorder="1" applyAlignment="1" applyProtection="1">
      <alignment horizontal="right"/>
    </xf>
    <xf numFmtId="2" fontId="94" fillId="0" borderId="0" xfId="0" applyNumberFormat="1" applyFont="1" applyFill="1" applyBorder="1" applyAlignment="1" applyProtection="1">
      <alignment horizontal="center" wrapText="1"/>
    </xf>
    <xf numFmtId="2" fontId="94" fillId="0" borderId="0" xfId="0" applyNumberFormat="1" applyFont="1" applyFill="1" applyBorder="1" applyAlignment="1" applyProtection="1">
      <alignment horizontal="left" wrapText="1"/>
    </xf>
    <xf numFmtId="0" fontId="88" fillId="3" borderId="1" xfId="0" applyFont="1" applyFill="1" applyBorder="1" applyAlignment="1" applyProtection="1">
      <alignment horizontal="left"/>
    </xf>
    <xf numFmtId="0" fontId="93" fillId="2" borderId="0" xfId="0" applyFont="1" applyFill="1" applyBorder="1" applyAlignment="1" applyProtection="1">
      <alignment horizontal="center"/>
    </xf>
    <xf numFmtId="0" fontId="101" fillId="2" borderId="0" xfId="0" applyFont="1" applyFill="1" applyBorder="1" applyProtection="1"/>
    <xf numFmtId="0" fontId="7" fillId="3" borderId="14" xfId="0" applyFont="1" applyFill="1" applyBorder="1" applyProtection="1"/>
    <xf numFmtId="164" fontId="44" fillId="3" borderId="18" xfId="0" applyNumberFormat="1" applyFont="1" applyFill="1" applyBorder="1" applyAlignment="1" applyProtection="1"/>
    <xf numFmtId="0" fontId="88" fillId="3" borderId="9" xfId="0" applyFont="1" applyFill="1" applyBorder="1" applyProtection="1"/>
    <xf numFmtId="0" fontId="92" fillId="3" borderId="9" xfId="0" applyFont="1" applyFill="1" applyBorder="1" applyProtection="1"/>
    <xf numFmtId="0" fontId="92" fillId="3" borderId="9" xfId="0" applyFont="1" applyFill="1" applyBorder="1" applyAlignment="1" applyProtection="1"/>
    <xf numFmtId="0" fontId="92" fillId="3" borderId="0" xfId="0" applyFont="1" applyFill="1" applyBorder="1" applyProtection="1"/>
    <xf numFmtId="0" fontId="39" fillId="2" borderId="0" xfId="0" applyFont="1" applyFill="1" applyBorder="1" applyAlignment="1" applyProtection="1">
      <alignment horizontal="right"/>
    </xf>
    <xf numFmtId="0" fontId="92" fillId="2" borderId="0" xfId="0" applyFont="1" applyFill="1" applyBorder="1" applyAlignment="1" applyProtection="1">
      <alignment horizontal="center"/>
    </xf>
    <xf numFmtId="0" fontId="38" fillId="2" borderId="0" xfId="0" applyFont="1" applyFill="1" applyBorder="1" applyAlignment="1" applyProtection="1">
      <alignment horizontal="right"/>
    </xf>
    <xf numFmtId="1" fontId="40" fillId="2" borderId="0" xfId="0" applyNumberFormat="1" applyFont="1" applyFill="1" applyBorder="1" applyAlignment="1" applyProtection="1">
      <alignment horizontal="center"/>
    </xf>
    <xf numFmtId="0" fontId="93" fillId="2" borderId="0" xfId="0" applyFont="1" applyFill="1" applyBorder="1" applyAlignment="1" applyProtection="1">
      <alignment horizontal="left"/>
    </xf>
    <xf numFmtId="0" fontId="93" fillId="2" borderId="0" xfId="0" applyNumberFormat="1" applyFont="1" applyFill="1" applyBorder="1" applyAlignment="1" applyProtection="1">
      <alignment horizontal="center"/>
    </xf>
    <xf numFmtId="1" fontId="93" fillId="2" borderId="0" xfId="0" quotePrefix="1" applyNumberFormat="1" applyFont="1" applyFill="1" applyBorder="1" applyAlignment="1" applyProtection="1">
      <alignment horizontal="center"/>
    </xf>
    <xf numFmtId="1" fontId="93" fillId="2" borderId="0" xfId="0" applyNumberFormat="1" applyFont="1" applyFill="1" applyBorder="1" applyAlignment="1" applyProtection="1">
      <alignment horizontal="center"/>
    </xf>
    <xf numFmtId="0" fontId="92" fillId="3" borderId="1" xfId="0" applyFont="1" applyFill="1" applyBorder="1" applyAlignment="1" applyProtection="1">
      <alignment horizontal="left"/>
    </xf>
    <xf numFmtId="0" fontId="101" fillId="2" borderId="0" xfId="0" applyFont="1" applyFill="1" applyBorder="1" applyAlignment="1" applyProtection="1">
      <alignment horizontal="left"/>
    </xf>
    <xf numFmtId="164" fontId="6" fillId="3" borderId="9" xfId="0" applyNumberFormat="1" applyFont="1" applyFill="1" applyBorder="1" applyAlignment="1" applyProtection="1">
      <alignment horizontal="center"/>
    </xf>
    <xf numFmtId="0" fontId="6" fillId="3" borderId="18" xfId="0" applyFont="1" applyFill="1" applyBorder="1" applyProtection="1"/>
    <xf numFmtId="0" fontId="6" fillId="3" borderId="18" xfId="0" applyFont="1" applyFill="1" applyBorder="1" applyAlignment="1" applyProtection="1">
      <alignment horizontal="center"/>
    </xf>
    <xf numFmtId="164" fontId="6" fillId="3" borderId="18" xfId="0" applyNumberFormat="1" applyFont="1" applyFill="1" applyBorder="1" applyAlignment="1" applyProtection="1">
      <alignment horizontal="center"/>
    </xf>
    <xf numFmtId="1" fontId="93" fillId="3" borderId="1" xfId="0" applyNumberFormat="1" applyFont="1" applyFill="1" applyBorder="1" applyAlignment="1" applyProtection="1">
      <alignment horizontal="center"/>
    </xf>
    <xf numFmtId="164" fontId="93" fillId="3" borderId="1" xfId="0" applyNumberFormat="1" applyFont="1" applyFill="1" applyBorder="1" applyAlignment="1" applyProtection="1">
      <alignment horizontal="center"/>
    </xf>
    <xf numFmtId="183" fontId="93" fillId="3" borderId="1" xfId="0" applyNumberFormat="1" applyFont="1" applyFill="1" applyBorder="1" applyAlignment="1" applyProtection="1">
      <alignment horizontal="center"/>
    </xf>
    <xf numFmtId="164" fontId="6" fillId="3" borderId="12" xfId="0" applyNumberFormat="1" applyFont="1" applyFill="1" applyBorder="1" applyAlignment="1" applyProtection="1">
      <alignment horizontal="center"/>
    </xf>
    <xf numFmtId="0" fontId="91" fillId="3" borderId="14" xfId="0" applyFont="1" applyFill="1" applyBorder="1" applyAlignment="1" applyProtection="1">
      <alignment horizontal="center"/>
    </xf>
    <xf numFmtId="0" fontId="6" fillId="2" borderId="1" xfId="0" applyNumberFormat="1" applyFont="1" applyFill="1" applyBorder="1" applyProtection="1">
      <protection locked="0"/>
    </xf>
    <xf numFmtId="0" fontId="19" fillId="0" borderId="0" xfId="0" applyFont="1" applyFill="1" applyBorder="1" applyAlignment="1" applyProtection="1">
      <alignment horizontal="left"/>
    </xf>
    <xf numFmtId="0" fontId="7" fillId="0" borderId="0" xfId="0" applyFont="1" applyFill="1" applyBorder="1" applyProtection="1"/>
    <xf numFmtId="0" fontId="6" fillId="0" borderId="0" xfId="0" applyFont="1" applyFill="1" applyBorder="1" applyProtection="1"/>
    <xf numFmtId="0" fontId="7" fillId="0" borderId="0" xfId="0" quotePrefix="1" applyFont="1" applyFill="1" applyBorder="1" applyAlignment="1" applyProtection="1">
      <alignment horizontal="left"/>
    </xf>
    <xf numFmtId="165" fontId="7" fillId="0" borderId="0" xfId="0" applyNumberFormat="1" applyFont="1" applyFill="1" applyBorder="1" applyAlignment="1" applyProtection="1">
      <alignment horizontal="left"/>
    </xf>
    <xf numFmtId="0" fontId="6" fillId="3" borderId="24" xfId="0" applyFont="1" applyFill="1" applyBorder="1" applyAlignment="1" applyProtection="1">
      <alignment horizontal="center"/>
    </xf>
    <xf numFmtId="0" fontId="6" fillId="3" borderId="26" xfId="0" applyFont="1" applyFill="1" applyBorder="1" applyAlignment="1" applyProtection="1">
      <alignment horizontal="center"/>
    </xf>
    <xf numFmtId="0" fontId="7" fillId="0" borderId="0" xfId="0" applyFont="1" applyFill="1" applyBorder="1" applyAlignment="1" applyProtection="1">
      <alignment horizontal="left"/>
    </xf>
    <xf numFmtId="0" fontId="15" fillId="0" borderId="0" xfId="0" applyFont="1" applyFill="1" applyBorder="1" applyAlignment="1" applyProtection="1">
      <alignment horizontal="left"/>
    </xf>
    <xf numFmtId="0" fontId="37" fillId="2" borderId="0" xfId="0" applyFont="1" applyFill="1" applyBorder="1" applyProtection="1"/>
    <xf numFmtId="0" fontId="7" fillId="0" borderId="0" xfId="0" applyFont="1" applyAlignment="1" applyProtection="1">
      <alignment horizontal="left"/>
    </xf>
    <xf numFmtId="0" fontId="6" fillId="8" borderId="0" xfId="0" applyFont="1" applyFill="1" applyBorder="1" applyProtection="1"/>
    <xf numFmtId="1" fontId="6" fillId="5" borderId="1" xfId="0" applyNumberFormat="1" applyFont="1" applyFill="1" applyBorder="1" applyAlignment="1" applyProtection="1">
      <alignment horizontal="center"/>
    </xf>
    <xf numFmtId="1" fontId="104" fillId="0" borderId="0" xfId="0" applyNumberFormat="1" applyFont="1" applyAlignment="1" applyProtection="1">
      <alignment horizontal="right"/>
    </xf>
    <xf numFmtId="1" fontId="105" fillId="0" borderId="0" xfId="0" applyNumberFormat="1" applyFont="1" applyProtection="1"/>
    <xf numFmtId="1" fontId="5" fillId="0" borderId="0" xfId="0" applyNumberFormat="1" applyFont="1" applyProtection="1"/>
    <xf numFmtId="1" fontId="5" fillId="0" borderId="0" xfId="0" applyNumberFormat="1" applyFont="1" applyFill="1" applyProtection="1"/>
    <xf numFmtId="1" fontId="0" fillId="0" borderId="0" xfId="0" applyNumberFormat="1" applyProtection="1"/>
    <xf numFmtId="1" fontId="5" fillId="0" borderId="0" xfId="0" applyNumberFormat="1" applyFont="1" applyAlignment="1" applyProtection="1">
      <alignment horizontal="right"/>
    </xf>
    <xf numFmtId="1" fontId="0" fillId="0" borderId="0" xfId="0" applyNumberFormat="1" applyFill="1" applyAlignment="1" applyProtection="1">
      <alignment horizontal="right"/>
    </xf>
    <xf numFmtId="0" fontId="6" fillId="0" borderId="0" xfId="0" applyFont="1" applyAlignment="1" applyProtection="1">
      <alignment horizontal="left"/>
    </xf>
    <xf numFmtId="1" fontId="1" fillId="0" borderId="0" xfId="0" applyNumberFormat="1" applyFont="1" applyProtection="1"/>
    <xf numFmtId="1" fontId="0" fillId="8" borderId="0" xfId="0" applyNumberFormat="1" applyFill="1" applyAlignment="1" applyProtection="1">
      <alignment horizontal="left"/>
    </xf>
    <xf numFmtId="0" fontId="6" fillId="0" borderId="0" xfId="0" applyFont="1" applyAlignment="1" applyProtection="1">
      <alignment horizontal="center"/>
    </xf>
    <xf numFmtId="2" fontId="94" fillId="0" borderId="0" xfId="0" applyNumberFormat="1" applyFont="1" applyAlignment="1" applyProtection="1">
      <alignment horizontal="right"/>
    </xf>
    <xf numFmtId="49" fontId="40" fillId="2" borderId="0" xfId="0" applyNumberFormat="1" applyFont="1" applyFill="1" applyBorder="1" applyAlignment="1" applyProtection="1">
      <alignment horizontal="left"/>
    </xf>
    <xf numFmtId="42" fontId="42"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40" fillId="8" borderId="0" xfId="0" applyFont="1" applyFill="1" applyBorder="1" applyAlignment="1" applyProtection="1">
      <alignment horizontal="center"/>
    </xf>
    <xf numFmtId="0" fontId="40" fillId="8" borderId="0" xfId="0" applyFont="1" applyFill="1" applyBorder="1" applyAlignment="1" applyProtection="1"/>
    <xf numFmtId="1" fontId="107" fillId="6" borderId="31" xfId="0" applyNumberFormat="1" applyFont="1" applyFill="1" applyBorder="1" applyAlignment="1" applyProtection="1">
      <alignment horizontal="center"/>
    </xf>
    <xf numFmtId="0" fontId="40" fillId="8" borderId="31" xfId="0" applyFont="1" applyFill="1" applyBorder="1" applyAlignment="1" applyProtection="1">
      <alignment horizontal="center"/>
    </xf>
    <xf numFmtId="42" fontId="107" fillId="6" borderId="31" xfId="0" applyNumberFormat="1" applyFont="1" applyFill="1" applyBorder="1" applyAlignment="1" applyProtection="1">
      <alignment horizontal="center"/>
    </xf>
    <xf numFmtId="9" fontId="94" fillId="7" borderId="0" xfId="0" applyNumberFormat="1" applyFont="1" applyFill="1" applyAlignment="1" applyProtection="1">
      <alignment horizontal="center"/>
      <protection locked="0"/>
    </xf>
    <xf numFmtId="0" fontId="11" fillId="7" borderId="1" xfId="0" applyFont="1" applyFill="1" applyBorder="1" applyProtection="1"/>
    <xf numFmtId="0" fontId="108" fillId="2" borderId="7" xfId="1" applyFont="1" applyFill="1" applyBorder="1" applyAlignment="1" applyProtection="1">
      <alignment horizontal="right"/>
    </xf>
    <xf numFmtId="0" fontId="43" fillId="9" borderId="0" xfId="0" applyFont="1" applyFill="1" applyBorder="1" applyAlignment="1" applyProtection="1">
      <alignment horizontal="center"/>
    </xf>
    <xf numFmtId="0" fontId="43" fillId="9" borderId="0" xfId="0" applyFont="1" applyFill="1" applyBorder="1" applyProtection="1"/>
    <xf numFmtId="0" fontId="89" fillId="9" borderId="0" xfId="0" applyFont="1" applyFill="1" applyBorder="1" applyProtection="1"/>
    <xf numFmtId="44" fontId="44" fillId="4" borderId="1" xfId="0" applyNumberFormat="1" applyFont="1" applyFill="1" applyBorder="1" applyAlignment="1" applyProtection="1"/>
    <xf numFmtId="164" fontId="103"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103" fillId="9" borderId="1" xfId="0" applyNumberFormat="1" applyFont="1" applyFill="1" applyBorder="1" applyAlignment="1" applyProtection="1">
      <alignment horizontal="center"/>
    </xf>
    <xf numFmtId="0" fontId="15" fillId="9" borderId="1" xfId="0" applyFont="1" applyFill="1" applyBorder="1" applyProtection="1"/>
    <xf numFmtId="1" fontId="0" fillId="0" borderId="36" xfId="0" applyNumberFormat="1" applyFill="1" applyBorder="1" applyAlignment="1" applyProtection="1">
      <alignment horizontal="left"/>
    </xf>
    <xf numFmtId="1" fontId="0" fillId="0" borderId="37" xfId="0" applyNumberFormat="1" applyFill="1" applyBorder="1" applyAlignment="1" applyProtection="1">
      <alignment horizontal="right"/>
    </xf>
    <xf numFmtId="1" fontId="0" fillId="0" borderId="37" xfId="0" applyNumberFormat="1" applyFill="1" applyBorder="1" applyProtection="1"/>
    <xf numFmtId="1" fontId="5" fillId="0" borderId="38" xfId="0" applyNumberFormat="1" applyFont="1" applyFill="1" applyBorder="1" applyProtection="1"/>
    <xf numFmtId="1" fontId="0" fillId="0" borderId="5" xfId="0" applyNumberFormat="1" applyFill="1" applyBorder="1" applyAlignment="1" applyProtection="1">
      <alignment horizontal="left"/>
    </xf>
    <xf numFmtId="1" fontId="0" fillId="0" borderId="0" xfId="0" applyNumberFormat="1" applyFill="1" applyBorder="1" applyAlignment="1" applyProtection="1">
      <alignment horizontal="right"/>
    </xf>
    <xf numFmtId="1" fontId="0" fillId="0" borderId="0" xfId="0" applyNumberFormat="1" applyFill="1" applyBorder="1" applyProtection="1"/>
    <xf numFmtId="1" fontId="5" fillId="0" borderId="6" xfId="0" applyNumberFormat="1" applyFont="1" applyFill="1" applyBorder="1" applyProtection="1"/>
    <xf numFmtId="1" fontId="0" fillId="0" borderId="39" xfId="0" applyNumberFormat="1" applyFill="1" applyBorder="1" applyAlignment="1" applyProtection="1">
      <alignment horizontal="left"/>
    </xf>
    <xf numFmtId="1" fontId="0" fillId="0" borderId="40" xfId="0" applyNumberFormat="1" applyFill="1" applyBorder="1" applyAlignment="1" applyProtection="1">
      <alignment horizontal="right"/>
    </xf>
    <xf numFmtId="1" fontId="0" fillId="0" borderId="40" xfId="0" applyNumberFormat="1" applyFill="1" applyBorder="1" applyProtection="1"/>
    <xf numFmtId="1" fontId="5" fillId="0" borderId="41" xfId="0" applyNumberFormat="1" applyFont="1" applyFill="1" applyBorder="1" applyProtection="1"/>
    <xf numFmtId="0" fontId="38" fillId="3" borderId="1" xfId="0" applyFont="1" applyFill="1" applyBorder="1" applyAlignment="1" applyProtection="1">
      <alignment horizontal="center"/>
    </xf>
    <xf numFmtId="167" fontId="7" fillId="0" borderId="0" xfId="0" applyNumberFormat="1" applyFont="1" applyFill="1" applyAlignment="1" applyProtection="1">
      <alignment horizontal="right"/>
    </xf>
    <xf numFmtId="184" fontId="107" fillId="6" borderId="31" xfId="0" applyNumberFormat="1" applyFont="1" applyFill="1" applyBorder="1" applyAlignment="1" applyProtection="1">
      <alignment horizontal="center"/>
    </xf>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5" fontId="6" fillId="12" borderId="0" xfId="0" applyNumberFormat="1" applyFont="1" applyFill="1" applyBorder="1" applyAlignment="1" applyProtection="1">
      <alignment horizontal="center"/>
    </xf>
    <xf numFmtId="185" fontId="6" fillId="12" borderId="0" xfId="0" applyNumberFormat="1" applyFont="1" applyFill="1" applyBorder="1" applyProtection="1"/>
    <xf numFmtId="0" fontId="6" fillId="11" borderId="37" xfId="0" applyFont="1" applyFill="1" applyBorder="1" applyProtection="1"/>
    <xf numFmtId="0" fontId="6" fillId="11" borderId="37" xfId="0" applyFont="1" applyFill="1" applyBorder="1" applyAlignment="1" applyProtection="1"/>
    <xf numFmtId="185" fontId="6" fillId="11" borderId="37" xfId="0" applyNumberFormat="1" applyFont="1" applyFill="1" applyBorder="1" applyAlignment="1" applyProtection="1">
      <alignment horizontal="center"/>
    </xf>
    <xf numFmtId="185" fontId="6" fillId="11" borderId="37" xfId="0" applyNumberFormat="1" applyFont="1" applyFill="1" applyBorder="1" applyProtection="1"/>
    <xf numFmtId="0" fontId="6" fillId="11" borderId="38"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5" fontId="6" fillId="11" borderId="0" xfId="0" applyNumberFormat="1" applyFont="1" applyFill="1" applyBorder="1" applyAlignment="1" applyProtection="1">
      <alignment horizontal="center"/>
    </xf>
    <xf numFmtId="185" fontId="6" fillId="11" borderId="0" xfId="0" applyNumberFormat="1" applyFont="1" applyFill="1" applyBorder="1" applyProtection="1"/>
    <xf numFmtId="0" fontId="23" fillId="11" borderId="5" xfId="0" applyFont="1" applyFill="1" applyBorder="1" applyProtection="1"/>
    <xf numFmtId="0" fontId="110" fillId="11" borderId="0"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5" fontId="26" fillId="11" borderId="0" xfId="0" applyNumberFormat="1" applyFont="1" applyFill="1" applyBorder="1" applyAlignment="1" applyProtection="1">
      <alignment horizontal="center"/>
    </xf>
    <xf numFmtId="185" fontId="16" fillId="11" borderId="0" xfId="0" applyNumberFormat="1" applyFont="1" applyFill="1" applyBorder="1" applyProtection="1"/>
    <xf numFmtId="0" fontId="26" fillId="12" borderId="0" xfId="0" applyFont="1" applyFill="1" applyBorder="1" applyProtection="1"/>
    <xf numFmtId="0" fontId="16" fillId="11"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5"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36" xfId="0" applyFont="1" applyFill="1" applyBorder="1" applyProtection="1"/>
    <xf numFmtId="1" fontId="111" fillId="11" borderId="0" xfId="0" applyNumberFormat="1" applyFont="1" applyFill="1" applyBorder="1" applyAlignment="1" applyProtection="1">
      <alignment horizontal="center"/>
    </xf>
    <xf numFmtId="42" fontId="6" fillId="5" borderId="1" xfId="0" applyNumberFormat="1" applyFont="1" applyFill="1" applyBorder="1" applyProtection="1"/>
    <xf numFmtId="42" fontId="6" fillId="5" borderId="1" xfId="3" applyNumberFormat="1" applyFont="1" applyFill="1" applyBorder="1" applyAlignment="1" applyProtection="1">
      <alignment horizontal="left"/>
    </xf>
    <xf numFmtId="42" fontId="6" fillId="5" borderId="1" xfId="0" applyNumberFormat="1" applyFont="1" applyFill="1" applyBorder="1" applyAlignment="1" applyProtection="1">
      <alignment horizontal="left"/>
    </xf>
    <xf numFmtId="0" fontId="111" fillId="2" borderId="0" xfId="0" applyFont="1" applyFill="1" applyBorder="1" applyAlignment="1" applyProtection="1">
      <alignment horizontal="right"/>
    </xf>
    <xf numFmtId="187" fontId="6" fillId="7" borderId="1" xfId="0" applyNumberFormat="1" applyFont="1" applyFill="1" applyBorder="1" applyAlignment="1" applyProtection="1">
      <alignment horizontal="center"/>
    </xf>
    <xf numFmtId="187" fontId="6" fillId="5" borderId="1" xfId="0" applyNumberFormat="1" applyFont="1" applyFill="1" applyBorder="1" applyAlignment="1" applyProtection="1">
      <alignment horizontal="center"/>
    </xf>
    <xf numFmtId="0" fontId="119" fillId="0" borderId="0" xfId="0" applyFont="1"/>
    <xf numFmtId="0" fontId="18" fillId="11" borderId="0" xfId="0" applyFont="1" applyFill="1" applyAlignment="1">
      <alignment wrapText="1"/>
    </xf>
    <xf numFmtId="0" fontId="6" fillId="12" borderId="0" xfId="0" applyFont="1" applyFill="1" applyBorder="1"/>
    <xf numFmtId="0" fontId="6" fillId="11" borderId="36" xfId="0" applyFont="1" applyFill="1" applyBorder="1"/>
    <xf numFmtId="0" fontId="6" fillId="11" borderId="37" xfId="0" applyFont="1" applyFill="1" applyBorder="1"/>
    <xf numFmtId="0" fontId="6" fillId="11" borderId="38"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110" fillId="11" borderId="0"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16" fillId="11" borderId="0" xfId="0" applyFont="1" applyFill="1" applyBorder="1"/>
    <xf numFmtId="0" fontId="6" fillId="11" borderId="17" xfId="0" applyFont="1" applyFill="1" applyBorder="1"/>
    <xf numFmtId="0" fontId="6" fillId="11" borderId="40" xfId="0" applyFont="1" applyFill="1" applyBorder="1"/>
    <xf numFmtId="0" fontId="6" fillId="11" borderId="41" xfId="0" applyFont="1" applyFill="1" applyBorder="1"/>
    <xf numFmtId="0" fontId="32" fillId="12" borderId="0" xfId="0" applyFont="1" applyFill="1" applyBorder="1"/>
    <xf numFmtId="167" fontId="7" fillId="0" borderId="0" xfId="0" applyNumberFormat="1" applyFont="1" applyAlignment="1" applyProtection="1">
      <alignment horizontal="right"/>
    </xf>
    <xf numFmtId="0" fontId="43" fillId="9" borderId="19" xfId="0" applyFont="1" applyFill="1" applyBorder="1" applyAlignment="1" applyProtection="1">
      <alignment horizontal="center"/>
    </xf>
    <xf numFmtId="0" fontId="43" fillId="9" borderId="19" xfId="0" applyFont="1" applyFill="1" applyBorder="1" applyProtection="1"/>
    <xf numFmtId="0" fontId="119" fillId="3" borderId="0" xfId="0" applyFont="1" applyFill="1" applyBorder="1" applyProtection="1"/>
    <xf numFmtId="0" fontId="64" fillId="3" borderId="42" xfId="0" applyFont="1" applyFill="1" applyBorder="1" applyProtection="1"/>
    <xf numFmtId="0" fontId="6" fillId="3" borderId="42" xfId="0" applyFont="1" applyFill="1" applyBorder="1" applyAlignment="1" applyProtection="1">
      <alignment horizontal="center"/>
    </xf>
    <xf numFmtId="0" fontId="6" fillId="3" borderId="42" xfId="0" applyFont="1" applyFill="1" applyBorder="1" applyProtection="1"/>
    <xf numFmtId="0" fontId="119" fillId="3" borderId="9" xfId="0" applyFont="1" applyFill="1" applyBorder="1" applyProtection="1"/>
    <xf numFmtId="49" fontId="120" fillId="2" borderId="0" xfId="0" applyNumberFormat="1" applyFont="1" applyFill="1" applyBorder="1" applyAlignment="1" applyProtection="1">
      <alignment horizontal="center"/>
    </xf>
    <xf numFmtId="1" fontId="120" fillId="2" borderId="0" xfId="0" applyNumberFormat="1" applyFont="1" applyFill="1" applyBorder="1" applyAlignment="1" applyProtection="1">
      <alignment horizontal="center"/>
    </xf>
    <xf numFmtId="0" fontId="119" fillId="2" borderId="0" xfId="0" applyFont="1" applyFill="1" applyBorder="1" applyAlignment="1" applyProtection="1">
      <alignment horizontal="center"/>
    </xf>
    <xf numFmtId="0" fontId="43" fillId="2" borderId="40" xfId="0" applyFont="1" applyFill="1" applyBorder="1" applyProtection="1"/>
    <xf numFmtId="0" fontId="43" fillId="2" borderId="40" xfId="0" applyFont="1" applyFill="1" applyBorder="1" applyAlignment="1" applyProtection="1">
      <alignment horizontal="center"/>
    </xf>
    <xf numFmtId="0" fontId="6" fillId="2" borderId="40" xfId="0" applyFont="1" applyFill="1" applyBorder="1" applyProtection="1"/>
    <xf numFmtId="0" fontId="6" fillId="2" borderId="40" xfId="0" applyFont="1" applyFill="1" applyBorder="1" applyAlignment="1" applyProtection="1">
      <alignment horizontal="center"/>
    </xf>
    <xf numFmtId="0" fontId="6" fillId="3" borderId="43" xfId="0" applyFont="1" applyFill="1" applyBorder="1" applyProtection="1"/>
    <xf numFmtId="0" fontId="6" fillId="3" borderId="19" xfId="0" applyFont="1" applyFill="1" applyBorder="1" applyProtection="1"/>
    <xf numFmtId="0" fontId="121" fillId="0" borderId="0" xfId="0" applyFont="1" applyFill="1" applyBorder="1" applyAlignment="1" applyProtection="1">
      <alignment horizontal="left"/>
    </xf>
    <xf numFmtId="167" fontId="106" fillId="7" borderId="0" xfId="0" applyNumberFormat="1" applyFont="1" applyFill="1" applyBorder="1" applyAlignment="1" applyProtection="1">
      <alignment horizontal="left"/>
      <protection locked="0"/>
    </xf>
    <xf numFmtId="0" fontId="6" fillId="9" borderId="0" xfId="0" applyFont="1" applyFill="1" applyBorder="1" applyProtection="1"/>
    <xf numFmtId="0" fontId="6" fillId="9" borderId="0" xfId="0" applyFont="1" applyFill="1" applyBorder="1" applyAlignment="1" applyProtection="1"/>
    <xf numFmtId="185" fontId="6" fillId="9" borderId="0" xfId="0" applyNumberFormat="1" applyFont="1" applyFill="1" applyBorder="1" applyAlignment="1" applyProtection="1">
      <alignment horizontal="center"/>
    </xf>
    <xf numFmtId="185"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31" xfId="0" applyFont="1" applyFill="1" applyBorder="1" applyProtection="1"/>
    <xf numFmtId="0" fontId="6" fillId="8" borderId="31" xfId="0" applyFont="1" applyFill="1" applyBorder="1" applyAlignment="1" applyProtection="1">
      <alignment horizontal="center"/>
    </xf>
    <xf numFmtId="0" fontId="112" fillId="8" borderId="31" xfId="0" applyFont="1" applyFill="1" applyBorder="1" applyProtection="1"/>
    <xf numFmtId="0" fontId="113" fillId="8" borderId="31" xfId="0" applyFont="1" applyFill="1" applyBorder="1" applyProtection="1"/>
    <xf numFmtId="185" fontId="6" fillId="7" borderId="31" xfId="0" applyNumberFormat="1" applyFont="1" applyFill="1" applyBorder="1" applyAlignment="1" applyProtection="1">
      <alignment horizontal="center"/>
    </xf>
    <xf numFmtId="0" fontId="7" fillId="8" borderId="31" xfId="0" applyFont="1" applyFill="1" applyBorder="1" applyAlignment="1" applyProtection="1">
      <alignment horizontal="left"/>
    </xf>
    <xf numFmtId="185" fontId="114" fillId="6" borderId="31" xfId="0" applyNumberFormat="1" applyFont="1" applyFill="1" applyBorder="1" applyAlignment="1" applyProtection="1">
      <alignment horizontal="center"/>
    </xf>
    <xf numFmtId="0" fontId="15" fillId="8" borderId="31" xfId="0" applyFont="1" applyFill="1" applyBorder="1" applyProtection="1"/>
    <xf numFmtId="0" fontId="115" fillId="8" borderId="31" xfId="0" applyFont="1" applyFill="1" applyBorder="1" applyAlignment="1" applyProtection="1">
      <alignment horizontal="left"/>
    </xf>
    <xf numFmtId="0" fontId="115" fillId="8" borderId="31" xfId="0" applyFont="1" applyFill="1" applyBorder="1" applyProtection="1"/>
    <xf numFmtId="0" fontId="7" fillId="8" borderId="31" xfId="0" applyFont="1" applyFill="1" applyBorder="1" applyProtection="1"/>
    <xf numFmtId="185" fontId="6" fillId="8" borderId="31" xfId="0" applyNumberFormat="1" applyFont="1" applyFill="1" applyBorder="1" applyAlignment="1" applyProtection="1">
      <alignment horizontal="center"/>
    </xf>
    <xf numFmtId="185" fontId="7" fillId="8" borderId="31" xfId="0" applyNumberFormat="1" applyFont="1" applyFill="1" applyBorder="1" applyAlignment="1" applyProtection="1">
      <alignment horizontal="center"/>
    </xf>
    <xf numFmtId="0" fontId="113" fillId="8" borderId="31" xfId="0" applyFont="1" applyFill="1" applyBorder="1" applyAlignment="1" applyProtection="1">
      <alignment horizontal="left"/>
    </xf>
    <xf numFmtId="0" fontId="6" fillId="8" borderId="31" xfId="0" applyFont="1" applyFill="1" applyBorder="1" applyAlignment="1" applyProtection="1">
      <alignment horizontal="left"/>
    </xf>
    <xf numFmtId="0" fontId="111" fillId="8" borderId="31" xfId="0" applyFont="1" applyFill="1" applyBorder="1" applyAlignment="1" applyProtection="1"/>
    <xf numFmtId="185" fontId="6" fillId="8" borderId="31" xfId="0" applyNumberFormat="1" applyFont="1" applyFill="1" applyBorder="1" applyProtection="1"/>
    <xf numFmtId="0" fontId="6" fillId="8" borderId="31" xfId="0" applyFont="1" applyFill="1" applyBorder="1" applyAlignment="1" applyProtection="1"/>
    <xf numFmtId="9" fontId="6" fillId="7" borderId="31" xfId="0" applyNumberFormat="1" applyFont="1" applyFill="1" applyBorder="1" applyAlignment="1" applyProtection="1">
      <alignment horizontal="center"/>
    </xf>
    <xf numFmtId="0" fontId="6" fillId="8" borderId="31" xfId="0" applyNumberFormat="1" applyFont="1" applyFill="1" applyBorder="1" applyAlignment="1" applyProtection="1">
      <alignment horizontal="left"/>
    </xf>
    <xf numFmtId="9" fontId="6" fillId="8" borderId="31" xfId="0" applyNumberFormat="1" applyFont="1" applyFill="1" applyBorder="1" applyAlignment="1" applyProtection="1">
      <alignment horizontal="center"/>
    </xf>
    <xf numFmtId="0" fontId="113" fillId="8" borderId="31" xfId="0" applyFont="1" applyFill="1" applyBorder="1" applyAlignment="1" applyProtection="1"/>
    <xf numFmtId="185" fontId="42" fillId="8" borderId="31" xfId="0" applyNumberFormat="1" applyFont="1" applyFill="1" applyBorder="1" applyAlignment="1" applyProtection="1">
      <alignment horizontal="center"/>
    </xf>
    <xf numFmtId="186" fontId="6" fillId="8" borderId="31" xfId="0" applyNumberFormat="1" applyFont="1" applyFill="1" applyBorder="1" applyProtection="1"/>
    <xf numFmtId="0" fontId="6" fillId="8" borderId="31" xfId="0" applyNumberFormat="1" applyFont="1" applyFill="1" applyBorder="1" applyAlignment="1" applyProtection="1"/>
    <xf numFmtId="170" fontId="6" fillId="7" borderId="31" xfId="0" applyNumberFormat="1" applyFont="1" applyFill="1" applyBorder="1" applyAlignment="1" applyProtection="1">
      <alignment horizontal="center"/>
    </xf>
    <xf numFmtId="2" fontId="114" fillId="6" borderId="31" xfId="0" applyNumberFormat="1" applyFont="1" applyFill="1" applyBorder="1" applyAlignment="1" applyProtection="1">
      <alignment horizontal="center"/>
    </xf>
    <xf numFmtId="0" fontId="7" fillId="8" borderId="31" xfId="0" applyNumberFormat="1" applyFont="1" applyFill="1" applyBorder="1" applyAlignment="1" applyProtection="1">
      <alignment horizontal="left"/>
    </xf>
    <xf numFmtId="184" fontId="114" fillId="6" borderId="31" xfId="0" applyNumberFormat="1" applyFont="1" applyFill="1" applyBorder="1" applyAlignment="1" applyProtection="1">
      <alignment horizontal="center"/>
    </xf>
    <xf numFmtId="10" fontId="114" fillId="6" borderId="31" xfId="0" applyNumberFormat="1" applyFont="1" applyFill="1" applyBorder="1" applyAlignment="1" applyProtection="1">
      <alignment horizontal="center"/>
    </xf>
    <xf numFmtId="0" fontId="113" fillId="8" borderId="31" xfId="0" applyNumberFormat="1" applyFont="1" applyFill="1" applyBorder="1" applyAlignment="1" applyProtection="1"/>
    <xf numFmtId="186" fontId="6" fillId="8" borderId="31" xfId="0" applyNumberFormat="1" applyFont="1" applyFill="1" applyBorder="1" applyAlignment="1" applyProtection="1">
      <alignment horizontal="center"/>
    </xf>
    <xf numFmtId="185" fontId="113" fillId="8" borderId="31" xfId="0" applyNumberFormat="1" applyFont="1" applyFill="1" applyBorder="1" applyAlignment="1" applyProtection="1"/>
    <xf numFmtId="185" fontId="6" fillId="8" borderId="31" xfId="0" applyNumberFormat="1" applyFont="1" applyFill="1" applyBorder="1" applyAlignment="1" applyProtection="1"/>
    <xf numFmtId="185" fontId="6" fillId="7" borderId="31" xfId="0" applyNumberFormat="1" applyFont="1" applyFill="1" applyBorder="1" applyProtection="1"/>
    <xf numFmtId="9" fontId="114" fillId="6" borderId="31" xfId="2" applyFont="1" applyFill="1" applyBorder="1" applyAlignment="1" applyProtection="1">
      <alignment horizontal="center"/>
    </xf>
    <xf numFmtId="0" fontId="13" fillId="8" borderId="31" xfId="0" applyFont="1" applyFill="1" applyBorder="1" applyProtection="1"/>
    <xf numFmtId="0" fontId="15" fillId="8" borderId="31" xfId="0" applyFont="1" applyFill="1" applyBorder="1" applyAlignment="1" applyProtection="1"/>
    <xf numFmtId="2" fontId="6" fillId="7" borderId="31" xfId="0" applyNumberFormat="1" applyFont="1" applyFill="1" applyBorder="1" applyAlignment="1" applyProtection="1">
      <alignment horizontal="center"/>
    </xf>
    <xf numFmtId="2" fontId="6" fillId="8" borderId="31" xfId="0" applyNumberFormat="1" applyFont="1" applyFill="1" applyBorder="1" applyProtection="1"/>
    <xf numFmtId="2" fontId="6" fillId="8" borderId="31" xfId="0" applyNumberFormat="1" applyFont="1" applyFill="1" applyBorder="1" applyAlignment="1" applyProtection="1">
      <alignment horizontal="center"/>
    </xf>
    <xf numFmtId="185" fontId="6" fillId="9" borderId="31" xfId="0" applyNumberFormat="1" applyFont="1" applyFill="1" applyBorder="1" applyProtection="1"/>
    <xf numFmtId="185" fontId="6" fillId="9" borderId="31" xfId="0" applyNumberFormat="1" applyFont="1" applyFill="1" applyBorder="1" applyAlignment="1" applyProtection="1">
      <alignment horizontal="center"/>
    </xf>
    <xf numFmtId="0" fontId="13" fillId="9" borderId="31" xfId="0" applyFont="1" applyFill="1" applyBorder="1" applyProtection="1"/>
    <xf numFmtId="0" fontId="111" fillId="9" borderId="31" xfId="0" applyFont="1" applyFill="1" applyBorder="1" applyAlignment="1" applyProtection="1"/>
    <xf numFmtId="0" fontId="6" fillId="9" borderId="31" xfId="0" applyFont="1" applyFill="1" applyBorder="1" applyProtection="1"/>
    <xf numFmtId="0" fontId="13" fillId="9" borderId="31" xfId="0" applyFont="1" applyFill="1" applyBorder="1" applyAlignment="1" applyProtection="1"/>
    <xf numFmtId="0" fontId="6" fillId="9" borderId="31" xfId="0" applyFont="1" applyFill="1" applyBorder="1" applyAlignment="1" applyProtection="1"/>
    <xf numFmtId="0" fontId="6" fillId="9" borderId="31" xfId="0" applyFont="1" applyFill="1" applyBorder="1" applyAlignment="1" applyProtection="1">
      <alignment horizontal="left"/>
    </xf>
    <xf numFmtId="0" fontId="6" fillId="9" borderId="31" xfId="0" applyNumberFormat="1" applyFont="1" applyFill="1" applyBorder="1" applyAlignment="1" applyProtection="1">
      <alignment horizontal="center"/>
    </xf>
    <xf numFmtId="0" fontId="113" fillId="9" borderId="31" xfId="0" applyFont="1" applyFill="1" applyBorder="1" applyAlignment="1" applyProtection="1">
      <alignment horizontal="left"/>
    </xf>
    <xf numFmtId="0" fontId="111" fillId="9" borderId="31" xfId="0" applyFont="1" applyFill="1" applyBorder="1" applyAlignment="1" applyProtection="1">
      <alignment horizontal="center"/>
    </xf>
    <xf numFmtId="0" fontId="6" fillId="9" borderId="31" xfId="0" applyNumberFormat="1" applyFont="1" applyFill="1" applyBorder="1" applyAlignment="1" applyProtection="1">
      <alignment horizontal="left"/>
    </xf>
    <xf numFmtId="2" fontId="116" fillId="9" borderId="31" xfId="0" applyNumberFormat="1" applyFont="1" applyFill="1" applyBorder="1" applyAlignment="1" applyProtection="1">
      <alignment horizontal="center"/>
    </xf>
    <xf numFmtId="0" fontId="7" fillId="9" borderId="31" xfId="0" applyNumberFormat="1" applyFont="1" applyFill="1" applyBorder="1" applyAlignment="1" applyProtection="1">
      <alignment horizontal="left"/>
    </xf>
    <xf numFmtId="0" fontId="7" fillId="9" borderId="31" xfId="0" applyFont="1" applyFill="1" applyBorder="1" applyProtection="1"/>
    <xf numFmtId="2" fontId="117" fillId="9" borderId="31" xfId="0" applyNumberFormat="1" applyFont="1" applyFill="1" applyBorder="1" applyAlignment="1" applyProtection="1">
      <alignment horizontal="center"/>
    </xf>
    <xf numFmtId="185" fontId="6" fillId="8" borderId="44" xfId="0" applyNumberFormat="1" applyFont="1" applyFill="1" applyBorder="1" applyProtection="1"/>
    <xf numFmtId="185" fontId="6" fillId="8" borderId="44" xfId="0" applyNumberFormat="1" applyFont="1" applyFill="1" applyBorder="1" applyAlignment="1" applyProtection="1"/>
    <xf numFmtId="185" fontId="6" fillId="8" borderId="44" xfId="0" applyNumberFormat="1" applyFont="1" applyFill="1" applyBorder="1" applyAlignment="1" applyProtection="1">
      <alignment horizontal="center"/>
    </xf>
    <xf numFmtId="0" fontId="6" fillId="8" borderId="44" xfId="0" applyFont="1" applyFill="1" applyBorder="1" applyAlignment="1" applyProtection="1">
      <alignment horizontal="center"/>
    </xf>
    <xf numFmtId="0" fontId="6" fillId="8" borderId="44" xfId="0" applyFont="1" applyFill="1" applyBorder="1" applyAlignment="1" applyProtection="1"/>
    <xf numFmtId="0" fontId="6" fillId="8" borderId="44" xfId="0" applyFont="1" applyFill="1" applyBorder="1" applyProtection="1"/>
    <xf numFmtId="2" fontId="6" fillId="8" borderId="44" xfId="0" applyNumberFormat="1" applyFont="1" applyFill="1" applyBorder="1" applyAlignment="1" applyProtection="1">
      <alignment horizontal="center"/>
    </xf>
    <xf numFmtId="0" fontId="6" fillId="9" borderId="44" xfId="0" applyFont="1" applyFill="1" applyBorder="1" applyProtection="1"/>
    <xf numFmtId="0" fontId="6" fillId="9" borderId="44" xfId="0" applyFont="1" applyFill="1" applyBorder="1" applyAlignment="1" applyProtection="1"/>
    <xf numFmtId="0" fontId="6" fillId="9" borderId="44" xfId="0" applyNumberFormat="1" applyFont="1" applyFill="1" applyBorder="1" applyAlignment="1" applyProtection="1">
      <alignment horizontal="center"/>
    </xf>
    <xf numFmtId="185" fontId="6" fillId="9" borderId="44" xfId="0" applyNumberFormat="1" applyFont="1" applyFill="1" applyBorder="1" applyProtection="1"/>
    <xf numFmtId="0" fontId="13" fillId="8" borderId="45" xfId="0" applyFont="1" applyFill="1" applyBorder="1" applyProtection="1"/>
    <xf numFmtId="0" fontId="6" fillId="8" borderId="45" xfId="0" applyFont="1" applyFill="1" applyBorder="1" applyAlignment="1" applyProtection="1"/>
    <xf numFmtId="0" fontId="6" fillId="8" borderId="45" xfId="0" applyFont="1" applyFill="1" applyBorder="1" applyProtection="1"/>
    <xf numFmtId="185" fontId="6" fillId="9" borderId="45" xfId="0" applyNumberFormat="1" applyFont="1" applyFill="1" applyBorder="1" applyProtection="1"/>
    <xf numFmtId="185" fontId="6" fillId="9" borderId="45" xfId="0" applyNumberFormat="1" applyFont="1" applyFill="1" applyBorder="1" applyAlignment="1" applyProtection="1"/>
    <xf numFmtId="185" fontId="6" fillId="9" borderId="45" xfId="0" applyNumberFormat="1" applyFont="1" applyFill="1" applyBorder="1" applyAlignment="1" applyProtection="1">
      <alignment horizontal="center"/>
    </xf>
    <xf numFmtId="0" fontId="6" fillId="9" borderId="45" xfId="0" applyFont="1" applyFill="1" applyBorder="1" applyProtection="1"/>
    <xf numFmtId="0" fontId="6" fillId="9" borderId="45" xfId="0" applyFont="1" applyFill="1" applyBorder="1" applyAlignment="1" applyProtection="1"/>
    <xf numFmtId="0" fontId="6" fillId="9" borderId="45" xfId="0" applyNumberFormat="1" applyFont="1" applyFill="1" applyBorder="1" applyAlignment="1" applyProtection="1">
      <alignment horizontal="center"/>
    </xf>
    <xf numFmtId="0" fontId="6" fillId="11" borderId="46" xfId="0" applyFont="1" applyFill="1" applyBorder="1" applyProtection="1"/>
    <xf numFmtId="0" fontId="6" fillId="11" borderId="48" xfId="0" applyFont="1" applyFill="1" applyBorder="1" applyProtection="1"/>
    <xf numFmtId="185" fontId="6" fillId="11" borderId="47" xfId="0" applyNumberFormat="1" applyFont="1" applyFill="1" applyBorder="1" applyProtection="1"/>
    <xf numFmtId="185" fontId="6" fillId="11" borderId="46" xfId="0" applyNumberFormat="1" applyFont="1" applyFill="1" applyBorder="1" applyProtection="1"/>
    <xf numFmtId="185" fontId="6" fillId="11" borderId="47" xfId="0" applyNumberFormat="1" applyFont="1" applyFill="1" applyBorder="1" applyAlignment="1" applyProtection="1"/>
    <xf numFmtId="185" fontId="6" fillId="11" borderId="47" xfId="0" applyNumberFormat="1" applyFont="1" applyFill="1" applyBorder="1" applyAlignment="1" applyProtection="1">
      <alignment horizontal="center"/>
    </xf>
    <xf numFmtId="185" fontId="6" fillId="11" borderId="48" xfId="0" applyNumberFormat="1" applyFont="1" applyFill="1" applyBorder="1" applyProtection="1"/>
    <xf numFmtId="0" fontId="111" fillId="11" borderId="47" xfId="3" applyNumberFormat="1" applyFont="1" applyFill="1" applyBorder="1" applyAlignment="1" applyProtection="1">
      <alignment horizontal="center"/>
    </xf>
    <xf numFmtId="0" fontId="6" fillId="11" borderId="52" xfId="0" applyFont="1" applyFill="1" applyBorder="1" applyProtection="1"/>
    <xf numFmtId="0" fontId="26" fillId="11" borderId="52" xfId="0" applyFont="1" applyFill="1" applyBorder="1" applyProtection="1"/>
    <xf numFmtId="0" fontId="6" fillId="11" borderId="49" xfId="0" applyFont="1" applyFill="1" applyBorder="1" applyProtection="1"/>
    <xf numFmtId="0" fontId="13" fillId="11" borderId="50" xfId="0" applyFont="1" applyFill="1" applyBorder="1" applyProtection="1"/>
    <xf numFmtId="0" fontId="6" fillId="11" borderId="50" xfId="0" applyFont="1" applyFill="1" applyBorder="1" applyAlignment="1" applyProtection="1"/>
    <xf numFmtId="0" fontId="6" fillId="11" borderId="50" xfId="0" applyFont="1" applyFill="1" applyBorder="1" applyProtection="1"/>
    <xf numFmtId="0" fontId="6" fillId="11" borderId="51" xfId="0" applyFont="1" applyFill="1" applyBorder="1" applyProtection="1"/>
    <xf numFmtId="0" fontId="6" fillId="11" borderId="53" xfId="0" applyFont="1" applyFill="1" applyBorder="1" applyProtection="1"/>
    <xf numFmtId="0" fontId="6" fillId="11" borderId="53" xfId="0" applyFont="1" applyFill="1" applyBorder="1" applyAlignment="1" applyProtection="1"/>
    <xf numFmtId="0" fontId="6" fillId="11" borderId="53" xfId="0" applyNumberFormat="1" applyFont="1" applyFill="1" applyBorder="1" applyAlignment="1" applyProtection="1">
      <alignment horizontal="center"/>
    </xf>
    <xf numFmtId="185" fontId="6" fillId="11" borderId="53" xfId="0" applyNumberFormat="1" applyFont="1" applyFill="1" applyBorder="1" applyProtection="1"/>
    <xf numFmtId="0" fontId="13" fillId="11" borderId="37" xfId="0" applyFont="1" applyFill="1" applyBorder="1" applyProtection="1"/>
    <xf numFmtId="185" fontId="6" fillId="11" borderId="52"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5" fontId="6" fillId="11" borderId="7" xfId="0" applyNumberFormat="1" applyFont="1" applyFill="1" applyBorder="1" applyAlignment="1" applyProtection="1">
      <alignment horizontal="center"/>
    </xf>
    <xf numFmtId="185" fontId="6" fillId="11" borderId="7" xfId="0" applyNumberFormat="1" applyFont="1" applyFill="1" applyBorder="1" applyProtection="1"/>
    <xf numFmtId="0" fontId="6" fillId="11" borderId="16" xfId="0" applyFont="1" applyFill="1" applyBorder="1" applyProtection="1"/>
    <xf numFmtId="0" fontId="108" fillId="11" borderId="40" xfId="1" applyFont="1" applyFill="1" applyBorder="1" applyAlignment="1" applyProtection="1">
      <alignment horizontal="right"/>
    </xf>
    <xf numFmtId="0" fontId="122" fillId="2" borderId="0" xfId="0" applyFont="1" applyFill="1" applyBorder="1" applyAlignment="1" applyProtection="1">
      <alignment horizontal="right"/>
    </xf>
    <xf numFmtId="49" fontId="11" fillId="3" borderId="1" xfId="0" applyNumberFormat="1" applyFont="1" applyFill="1" applyBorder="1" applyProtection="1"/>
    <xf numFmtId="1" fontId="103" fillId="6" borderId="1" xfId="0" applyNumberFormat="1" applyFont="1" applyFill="1" applyBorder="1" applyAlignment="1" applyProtection="1">
      <alignment horizontal="center"/>
    </xf>
    <xf numFmtId="1" fontId="11" fillId="0" borderId="1" xfId="0" applyNumberFormat="1" applyFont="1" applyFill="1" applyBorder="1" applyAlignment="1" applyProtection="1">
      <alignment horizontal="center"/>
      <protection locked="0"/>
    </xf>
    <xf numFmtId="0" fontId="43" fillId="4" borderId="1" xfId="0" applyFont="1" applyFill="1" applyBorder="1" applyAlignment="1" applyProtection="1">
      <alignment horizontal="center"/>
    </xf>
    <xf numFmtId="0" fontId="0" fillId="8" borderId="0" xfId="0" applyFill="1" applyProtection="1"/>
    <xf numFmtId="0" fontId="5" fillId="0" borderId="33" xfId="0" applyNumberFormat="1" applyFont="1" applyFill="1" applyBorder="1" applyAlignment="1" applyProtection="1">
      <alignment vertical="center"/>
      <protection locked="0"/>
    </xf>
    <xf numFmtId="0" fontId="5" fillId="0" borderId="34" xfId="0" applyNumberFormat="1" applyFont="1" applyFill="1" applyBorder="1" applyAlignment="1" applyProtection="1">
      <alignment vertical="center"/>
      <protection locked="0"/>
    </xf>
    <xf numFmtId="0" fontId="5" fillId="0" borderId="35" xfId="0" applyNumberFormat="1" applyFont="1" applyFill="1" applyBorder="1" applyAlignment="1" applyProtection="1">
      <alignment vertical="center"/>
      <protection locked="0"/>
    </xf>
    <xf numFmtId="187"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90" fillId="9" borderId="0" xfId="0" applyNumberFormat="1" applyFont="1" applyFill="1" applyBorder="1" applyAlignment="1" applyProtection="1">
      <alignment horizontal="center"/>
    </xf>
    <xf numFmtId="0" fontId="89" fillId="2" borderId="0" xfId="0" applyFont="1" applyFill="1" applyBorder="1" applyAlignment="1" applyProtection="1">
      <alignment horizontal="center"/>
    </xf>
    <xf numFmtId="0" fontId="89" fillId="9" borderId="0" xfId="0" applyFont="1" applyFill="1" applyBorder="1" applyAlignment="1" applyProtection="1">
      <alignment horizontal="center"/>
    </xf>
    <xf numFmtId="0" fontId="43" fillId="4" borderId="0" xfId="0" applyFont="1" applyFill="1" applyBorder="1" applyAlignment="1" applyProtection="1">
      <alignment horizontal="center"/>
    </xf>
    <xf numFmtId="0" fontId="0" fillId="3" borderId="1" xfId="0" applyFill="1" applyBorder="1" applyProtection="1"/>
    <xf numFmtId="0" fontId="0" fillId="3" borderId="0" xfId="0" applyFill="1" applyBorder="1" applyProtection="1"/>
    <xf numFmtId="164" fontId="103" fillId="10" borderId="1" xfId="0" applyNumberFormat="1" applyFont="1" applyFill="1" applyBorder="1" applyProtection="1"/>
    <xf numFmtId="164" fontId="103"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169"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169" fontId="6" fillId="13" borderId="1" xfId="0"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30" xfId="0" applyFill="1" applyBorder="1" applyProtection="1"/>
    <xf numFmtId="0" fontId="0" fillId="2" borderId="0" xfId="0" applyFill="1" applyBorder="1" applyProtection="1"/>
    <xf numFmtId="0" fontId="102" fillId="3" borderId="0" xfId="0" applyFont="1" applyFill="1" applyBorder="1" applyProtection="1"/>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5" fontId="115" fillId="7" borderId="31" xfId="0" applyNumberFormat="1" applyFont="1" applyFill="1" applyBorder="1" applyAlignment="1" applyProtection="1">
      <alignment horizontal="center"/>
    </xf>
    <xf numFmtId="0" fontId="94" fillId="0" borderId="0" xfId="0" applyFont="1" applyFill="1" applyBorder="1" applyAlignment="1" applyProtection="1">
      <alignment horizontal="center"/>
    </xf>
    <xf numFmtId="1" fontId="94" fillId="0" borderId="0" xfId="0" applyNumberFormat="1" applyFont="1" applyFill="1" applyBorder="1" applyAlignment="1" applyProtection="1">
      <alignment horizontal="center"/>
    </xf>
    <xf numFmtId="167" fontId="109" fillId="0" borderId="0" xfId="0" applyNumberFormat="1" applyFont="1" applyProtection="1"/>
    <xf numFmtId="0" fontId="0" fillId="0" borderId="0" xfId="0" applyProtection="1"/>
    <xf numFmtId="165" fontId="94" fillId="0" borderId="0" xfId="0" applyNumberFormat="1" applyFont="1" applyProtection="1"/>
    <xf numFmtId="167" fontId="94" fillId="5" borderId="0" xfId="0" applyNumberFormat="1" applyFont="1" applyFill="1" applyProtection="1"/>
    <xf numFmtId="167" fontId="1" fillId="0" borderId="0" xfId="0" applyNumberFormat="1" applyFont="1" applyFill="1" applyBorder="1" applyAlignment="1" applyProtection="1">
      <alignment horizontal="left"/>
    </xf>
    <xf numFmtId="0" fontId="95" fillId="0" borderId="0" xfId="0" quotePrefix="1" applyFont="1" applyFill="1" applyAlignment="1" applyProtection="1">
      <alignment horizontal="left"/>
    </xf>
    <xf numFmtId="0" fontId="95" fillId="0" borderId="0" xfId="0" applyFont="1" applyFill="1" applyProtection="1"/>
    <xf numFmtId="182" fontId="94" fillId="0" borderId="0" xfId="0" applyNumberFormat="1" applyFont="1" applyProtection="1"/>
    <xf numFmtId="0" fontId="94" fillId="0" borderId="0" xfId="0" quotePrefix="1" applyFont="1" applyAlignment="1" applyProtection="1">
      <alignment horizontal="left"/>
    </xf>
    <xf numFmtId="2" fontId="94" fillId="0" borderId="0" xfId="0" applyNumberFormat="1" applyFont="1" applyFill="1" applyProtection="1"/>
    <xf numFmtId="0" fontId="6" fillId="0" borderId="0" xfId="0" quotePrefix="1" applyFont="1" applyAlignment="1" applyProtection="1">
      <alignment horizontal="left"/>
    </xf>
    <xf numFmtId="181" fontId="94" fillId="0" borderId="0" xfId="0" applyNumberFormat="1" applyFont="1" applyFill="1" applyBorder="1" applyAlignment="1" applyProtection="1">
      <alignment horizontal="left"/>
    </xf>
    <xf numFmtId="165" fontId="6" fillId="7" borderId="0" xfId="0" applyNumberFormat="1" applyFont="1" applyFill="1" applyBorder="1" applyAlignment="1" applyProtection="1">
      <alignment horizontal="left"/>
      <protection locked="0"/>
    </xf>
    <xf numFmtId="167" fontId="94" fillId="5" borderId="0" xfId="0" applyNumberFormat="1" applyFont="1" applyFill="1" applyAlignment="1" applyProtection="1">
      <alignment horizontal="right"/>
      <protection locked="0"/>
    </xf>
    <xf numFmtId="167" fontId="94" fillId="7" borderId="0" xfId="0" applyNumberFormat="1" applyFont="1" applyFill="1" applyAlignment="1" applyProtection="1">
      <alignment horizontal="right"/>
      <protection locked="0"/>
    </xf>
    <xf numFmtId="167" fontId="94" fillId="5" borderId="0" xfId="0" applyNumberFormat="1" applyFont="1" applyFill="1" applyBorder="1" applyProtection="1">
      <protection locked="0"/>
    </xf>
    <xf numFmtId="167" fontId="94" fillId="5" borderId="0" xfId="0" applyNumberFormat="1" applyFont="1" applyFill="1" applyAlignment="1" applyProtection="1">
      <alignment horizontal="left"/>
      <protection locked="0"/>
    </xf>
    <xf numFmtId="167" fontId="94" fillId="5" borderId="0" xfId="0" applyNumberFormat="1" applyFont="1" applyFill="1" applyProtection="1">
      <protection locked="0"/>
    </xf>
    <xf numFmtId="165" fontId="94" fillId="7" borderId="0" xfId="0" applyNumberFormat="1" applyFont="1" applyFill="1" applyProtection="1">
      <protection locked="0"/>
    </xf>
    <xf numFmtId="2" fontId="94" fillId="7" borderId="0" xfId="0" applyNumberFormat="1" applyFont="1" applyFill="1" applyProtection="1">
      <protection locked="0"/>
    </xf>
    <xf numFmtId="44" fontId="94" fillId="7" borderId="0" xfId="0" applyNumberFormat="1" applyFont="1" applyFill="1" applyProtection="1">
      <protection locked="0"/>
    </xf>
    <xf numFmtId="0" fontId="94" fillId="14" borderId="0" xfId="0" applyFont="1" applyFill="1" applyBorder="1" applyAlignment="1" applyProtection="1">
      <alignment horizontal="left"/>
    </xf>
    <xf numFmtId="176" fontId="94" fillId="14" borderId="0" xfId="0" applyNumberFormat="1" applyFont="1" applyFill="1" applyBorder="1" applyAlignment="1" applyProtection="1">
      <alignment horizontal="left"/>
    </xf>
    <xf numFmtId="1" fontId="94" fillId="14" borderId="0" xfId="0" applyNumberFormat="1" applyFont="1" applyFill="1" applyBorder="1" applyAlignment="1" applyProtection="1">
      <alignment horizontal="left"/>
    </xf>
    <xf numFmtId="49" fontId="6" fillId="3" borderId="11" xfId="0" applyNumberFormat="1" applyFont="1" applyFill="1" applyBorder="1" applyProtection="1"/>
    <xf numFmtId="165" fontId="6" fillId="2" borderId="54" xfId="3" applyNumberFormat="1" applyFont="1" applyFill="1" applyBorder="1" applyProtection="1">
      <protection locked="0"/>
    </xf>
    <xf numFmtId="0" fontId="6" fillId="3" borderId="15" xfId="0" applyFont="1" applyFill="1" applyBorder="1" applyProtection="1"/>
    <xf numFmtId="0" fontId="6" fillId="2" borderId="52" xfId="0" applyFont="1" applyFill="1" applyBorder="1" applyProtection="1"/>
    <xf numFmtId="44" fontId="106" fillId="0" borderId="55" xfId="0" applyNumberFormat="1" applyFont="1" applyFill="1" applyBorder="1" applyAlignment="1" applyProtection="1">
      <alignment horizontal="center"/>
      <protection locked="0"/>
    </xf>
    <xf numFmtId="164" fontId="11" fillId="7" borderId="1" xfId="0" applyNumberFormat="1" applyFont="1" applyFill="1" applyBorder="1" applyAlignment="1" applyProtection="1">
      <alignment horizontal="center"/>
    </xf>
    <xf numFmtId="9" fontId="94" fillId="0" borderId="0" xfId="0" applyNumberFormat="1" applyFont="1" applyFill="1" applyAlignment="1" applyProtection="1">
      <alignment horizontal="center"/>
    </xf>
    <xf numFmtId="0" fontId="89" fillId="9" borderId="56" xfId="0" applyFont="1" applyFill="1" applyBorder="1" applyProtection="1"/>
    <xf numFmtId="0" fontId="89" fillId="9" borderId="56" xfId="0" applyFont="1" applyFill="1" applyBorder="1" applyAlignment="1" applyProtection="1">
      <alignment horizontal="center"/>
    </xf>
    <xf numFmtId="44" fontId="6" fillId="7" borderId="0" xfId="0" applyNumberFormat="1" applyFont="1" applyFill="1" applyBorder="1" applyAlignment="1" applyProtection="1">
      <alignment horizontal="center"/>
    </xf>
    <xf numFmtId="0" fontId="93" fillId="3" borderId="0" xfId="0" applyFont="1" applyFill="1" applyBorder="1" applyAlignment="1" applyProtection="1">
      <alignment horizontal="center"/>
    </xf>
    <xf numFmtId="0" fontId="11" fillId="11" borderId="0" xfId="0" applyFont="1" applyFill="1" applyBorder="1" applyProtection="1"/>
    <xf numFmtId="0" fontId="11" fillId="11" borderId="52" xfId="0" applyFont="1" applyFill="1" applyBorder="1" applyProtection="1"/>
    <xf numFmtId="0" fontId="72" fillId="11" borderId="0" xfId="0" applyFont="1" applyFill="1" applyBorder="1" applyProtection="1"/>
    <xf numFmtId="0" fontId="11" fillId="11" borderId="3" xfId="0" applyFont="1" applyFill="1" applyBorder="1" applyProtection="1"/>
    <xf numFmtId="0" fontId="11" fillId="11" borderId="4" xfId="0" applyFont="1" applyFill="1" applyBorder="1" applyProtection="1"/>
    <xf numFmtId="0" fontId="11" fillId="2" borderId="52" xfId="0" applyFont="1" applyFill="1" applyBorder="1" applyProtection="1"/>
    <xf numFmtId="164" fontId="6" fillId="9" borderId="1" xfId="0" applyNumberFormat="1" applyFont="1" applyFill="1" applyBorder="1" applyProtection="1"/>
    <xf numFmtId="0" fontId="6" fillId="0" borderId="0" xfId="0" applyFont="1" applyFill="1" applyAlignment="1" applyProtection="1">
      <alignment horizontal="left"/>
    </xf>
    <xf numFmtId="0" fontId="1" fillId="0" borderId="0" xfId="0" applyFont="1" applyProtection="1"/>
    <xf numFmtId="181" fontId="106" fillId="0" borderId="0" xfId="0" applyNumberFormat="1" applyFont="1" applyFill="1" applyBorder="1" applyAlignment="1" applyProtection="1">
      <alignment horizontal="left"/>
    </xf>
    <xf numFmtId="0" fontId="106" fillId="0" borderId="0" xfId="0" applyFont="1" applyAlignment="1" applyProtection="1">
      <alignment horizontal="left"/>
    </xf>
    <xf numFmtId="0" fontId="106" fillId="0" borderId="0" xfId="0" applyFont="1" applyProtection="1"/>
    <xf numFmtId="167" fontId="106" fillId="0" borderId="0" xfId="0" applyNumberFormat="1" applyFont="1" applyProtection="1"/>
    <xf numFmtId="44" fontId="106" fillId="0" borderId="0" xfId="0" applyNumberFormat="1" applyFont="1" applyProtection="1"/>
    <xf numFmtId="181" fontId="106" fillId="7" borderId="0" xfId="0" applyNumberFormat="1" applyFont="1" applyFill="1" applyBorder="1" applyAlignment="1" applyProtection="1">
      <alignment horizontal="left"/>
      <protection locked="0"/>
    </xf>
    <xf numFmtId="44" fontId="106" fillId="7" borderId="0" xfId="0" applyNumberFormat="1" applyFont="1" applyFill="1" applyAlignment="1" applyProtection="1">
      <alignment horizontal="left"/>
      <protection locked="0"/>
    </xf>
    <xf numFmtId="0" fontId="6" fillId="0" borderId="0" xfId="0" applyFont="1" applyFill="1" applyBorder="1" applyAlignment="1" applyProtection="1">
      <alignment horizontal="left"/>
    </xf>
    <xf numFmtId="0" fontId="6" fillId="14" borderId="0" xfId="0" applyFont="1" applyFill="1" applyBorder="1" applyAlignment="1" applyProtection="1">
      <alignment horizontal="left"/>
    </xf>
    <xf numFmtId="176" fontId="6" fillId="14" borderId="0" xfId="0" applyNumberFormat="1" applyFont="1" applyFill="1" applyBorder="1" applyAlignment="1" applyProtection="1">
      <alignment horizontal="left"/>
    </xf>
    <xf numFmtId="0" fontId="11" fillId="2" borderId="37" xfId="0" applyFont="1" applyFill="1" applyBorder="1" applyProtection="1"/>
    <xf numFmtId="0" fontId="6" fillId="9" borderId="1" xfId="0" applyNumberFormat="1" applyFont="1" applyFill="1" applyBorder="1" applyProtection="1">
      <protection locked="0"/>
    </xf>
    <xf numFmtId="49" fontId="11" fillId="9" borderId="1" xfId="0" applyNumberFormat="1" applyFont="1" applyFill="1" applyBorder="1" applyProtection="1">
      <protection locked="0"/>
    </xf>
    <xf numFmtId="49" fontId="11" fillId="9" borderId="1" xfId="0" applyNumberFormat="1" applyFont="1" applyFill="1" applyBorder="1" applyProtection="1"/>
    <xf numFmtId="2" fontId="16" fillId="2" borderId="0" xfId="0" applyNumberFormat="1" applyFont="1" applyFill="1" applyBorder="1" applyAlignment="1" applyProtection="1">
      <alignment horizontal="left"/>
    </xf>
    <xf numFmtId="0" fontId="6" fillId="9" borderId="15" xfId="0" applyFont="1" applyFill="1" applyBorder="1" applyProtection="1"/>
    <xf numFmtId="0" fontId="6" fillId="9" borderId="12" xfId="0" applyFont="1" applyFill="1" applyBorder="1" applyProtection="1"/>
    <xf numFmtId="0" fontId="6" fillId="9" borderId="57" xfId="0" applyFont="1" applyFill="1" applyBorder="1" applyProtection="1"/>
    <xf numFmtId="0" fontId="28" fillId="2" borderId="52" xfId="0" applyFont="1" applyFill="1" applyBorder="1" applyProtection="1"/>
    <xf numFmtId="0" fontId="103" fillId="0" borderId="0" xfId="0" applyFont="1" applyFill="1" applyBorder="1" applyAlignment="1" applyProtection="1">
      <alignment horizontal="left"/>
    </xf>
    <xf numFmtId="176" fontId="103" fillId="0" borderId="0" xfId="0" applyNumberFormat="1" applyFont="1" applyFill="1" applyBorder="1" applyAlignment="1" applyProtection="1">
      <alignment horizontal="left"/>
    </xf>
    <xf numFmtId="1" fontId="103"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center"/>
    </xf>
    <xf numFmtId="42" fontId="11" fillId="5" borderId="1" xfId="0" applyNumberFormat="1" applyFont="1" applyFill="1" applyBorder="1" applyProtection="1"/>
    <xf numFmtId="0" fontId="7" fillId="9" borderId="0" xfId="0" applyFont="1" applyFill="1" applyBorder="1" applyProtection="1"/>
    <xf numFmtId="0" fontId="6" fillId="0" borderId="0" xfId="0" applyFont="1" applyFill="1" applyBorder="1" applyAlignment="1" applyProtection="1">
      <alignment horizontal="center"/>
    </xf>
    <xf numFmtId="44" fontId="6" fillId="7" borderId="0" xfId="0" applyNumberFormat="1" applyFont="1" applyFill="1" applyBorder="1" applyAlignment="1" applyProtection="1">
      <alignment horizontal="left"/>
      <protection locked="0"/>
    </xf>
    <xf numFmtId="170" fontId="11" fillId="3" borderId="0" xfId="0" applyNumberFormat="1" applyFont="1" applyFill="1" applyBorder="1" applyAlignment="1" applyProtection="1">
      <alignment horizontal="left"/>
    </xf>
    <xf numFmtId="0" fontId="6" fillId="3" borderId="0" xfId="0" applyNumberFormat="1" applyFont="1" applyFill="1" applyBorder="1" applyAlignment="1" applyProtection="1">
      <alignment horizontal="center"/>
    </xf>
    <xf numFmtId="169" fontId="6" fillId="3" borderId="0" xfId="0" applyNumberFormat="1" applyFont="1" applyFill="1" applyBorder="1" applyProtection="1"/>
    <xf numFmtId="0" fontId="6" fillId="3" borderId="0" xfId="0" applyNumberFormat="1" applyFont="1" applyFill="1" applyBorder="1" applyAlignment="1" applyProtection="1"/>
    <xf numFmtId="2" fontId="6" fillId="3" borderId="0" xfId="0" applyNumberFormat="1" applyFont="1" applyFill="1" applyBorder="1" applyProtection="1"/>
    <xf numFmtId="0" fontId="6" fillId="3" borderId="0" xfId="0" applyNumberFormat="1" applyFont="1" applyFill="1" applyBorder="1" applyAlignment="1" applyProtection="1">
      <alignment horizontal="left"/>
    </xf>
    <xf numFmtId="0" fontId="11" fillId="3" borderId="0" xfId="0" applyNumberFormat="1" applyFont="1" applyFill="1" applyBorder="1" applyAlignment="1" applyProtection="1">
      <alignment horizontal="left"/>
    </xf>
    <xf numFmtId="10" fontId="94" fillId="0" borderId="0" xfId="0" applyNumberFormat="1" applyFont="1" applyAlignment="1" applyProtection="1">
      <alignment horizontal="left"/>
    </xf>
    <xf numFmtId="44" fontId="94" fillId="0" borderId="0" xfId="0" applyNumberFormat="1" applyFont="1" applyFill="1" applyAlignment="1" applyProtection="1">
      <alignment horizontal="left"/>
    </xf>
    <xf numFmtId="10" fontId="94" fillId="0" borderId="0" xfId="0" applyNumberFormat="1" applyFont="1" applyFill="1" applyAlignment="1" applyProtection="1">
      <alignment horizontal="left"/>
    </xf>
    <xf numFmtId="0" fontId="6" fillId="0" borderId="0" xfId="0" applyFont="1" applyAlignment="1" applyProtection="1">
      <alignment horizontal="right"/>
    </xf>
    <xf numFmtId="0" fontId="43" fillId="9" borderId="56" xfId="0" applyFont="1" applyFill="1" applyBorder="1" applyProtection="1"/>
    <xf numFmtId="14" fontId="6" fillId="9" borderId="0" xfId="0" applyNumberFormat="1" applyFont="1" applyFill="1" applyBorder="1" applyAlignment="1" applyProtection="1">
      <alignment horizontal="center"/>
    </xf>
    <xf numFmtId="14" fontId="6" fillId="11" borderId="0" xfId="0" applyNumberFormat="1" applyFont="1" applyFill="1" applyBorder="1" applyProtection="1"/>
    <xf numFmtId="187" fontId="6" fillId="9" borderId="0" xfId="0" applyNumberFormat="1" applyFont="1" applyFill="1" applyBorder="1" applyProtection="1"/>
    <xf numFmtId="0" fontId="89" fillId="11" borderId="0" xfId="0" applyFont="1" applyFill="1" applyBorder="1" applyProtection="1"/>
    <xf numFmtId="14" fontId="6" fillId="11" borderId="0" xfId="0" applyNumberFormat="1" applyFont="1" applyFill="1" applyBorder="1" applyAlignment="1" applyProtection="1">
      <alignment horizontal="center"/>
    </xf>
    <xf numFmtId="187" fontId="6" fillId="11" borderId="0" xfId="0" applyNumberFormat="1" applyFont="1" applyFill="1" applyBorder="1" applyProtection="1"/>
    <xf numFmtId="0" fontId="11" fillId="11" borderId="58" xfId="0" applyFont="1" applyFill="1" applyBorder="1" applyProtection="1"/>
    <xf numFmtId="10" fontId="94" fillId="7" borderId="0" xfId="0" applyNumberFormat="1" applyFont="1" applyFill="1" applyAlignment="1" applyProtection="1">
      <alignment horizontal="left"/>
      <protection locked="0"/>
    </xf>
    <xf numFmtId="178" fontId="6" fillId="9" borderId="1" xfId="0" applyNumberFormat="1" applyFont="1" applyFill="1" applyBorder="1" applyAlignment="1" applyProtection="1">
      <alignment horizontal="center"/>
    </xf>
    <xf numFmtId="0" fontId="124" fillId="3" borderId="1" xfId="0" applyFont="1" applyFill="1" applyBorder="1" applyProtection="1"/>
    <xf numFmtId="165" fontId="6" fillId="9" borderId="0" xfId="3" applyNumberFormat="1" applyFont="1" applyFill="1" applyBorder="1" applyProtection="1"/>
    <xf numFmtId="44" fontId="106" fillId="9" borderId="0" xfId="0" applyNumberFormat="1" applyFont="1" applyFill="1" applyBorder="1" applyAlignment="1" applyProtection="1">
      <alignment horizontal="center"/>
    </xf>
    <xf numFmtId="0" fontId="6" fillId="7" borderId="1" xfId="0" applyFont="1" applyFill="1" applyBorder="1" applyAlignment="1" applyProtection="1">
      <alignment horizontal="center"/>
    </xf>
    <xf numFmtId="178" fontId="6" fillId="7" borderId="1" xfId="0" applyNumberFormat="1" applyFont="1" applyFill="1" applyBorder="1" applyAlignment="1" applyProtection="1">
      <alignment horizontal="center"/>
    </xf>
    <xf numFmtId="165" fontId="6" fillId="0" borderId="0" xfId="0" applyNumberFormat="1" applyFont="1" applyFill="1" applyBorder="1" applyAlignment="1" applyProtection="1">
      <alignment horizontal="left"/>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106" fillId="0" borderId="1" xfId="0" applyFont="1" applyBorder="1" applyAlignment="1" applyProtection="1">
      <alignment horizontal="center"/>
      <protection locked="0"/>
    </xf>
    <xf numFmtId="0" fontId="6" fillId="5" borderId="27" xfId="0" applyFont="1" applyFill="1" applyBorder="1" applyAlignment="1" applyProtection="1">
      <alignment horizontal="center"/>
    </xf>
    <xf numFmtId="0" fontId="43" fillId="4" borderId="29" xfId="0" applyFont="1" applyFill="1" applyBorder="1" applyAlignment="1" applyProtection="1">
      <alignment horizontal="center"/>
    </xf>
    <xf numFmtId="3" fontId="34" fillId="4" borderId="1" xfId="0" applyNumberFormat="1" applyFont="1" applyFill="1" applyBorder="1" applyAlignment="1" applyProtection="1">
      <alignment horizontal="center"/>
    </xf>
    <xf numFmtId="44" fontId="6" fillId="0" borderId="0" xfId="0" applyNumberFormat="1" applyFont="1" applyAlignment="1" applyProtection="1">
      <alignment horizontal="left"/>
    </xf>
    <xf numFmtId="169" fontId="94" fillId="0" borderId="0" xfId="0" applyNumberFormat="1" applyFont="1" applyAlignment="1" applyProtection="1">
      <alignment horizontal="left"/>
    </xf>
    <xf numFmtId="0" fontId="7" fillId="9" borderId="0" xfId="0" applyFont="1" applyFill="1" applyBorder="1" applyAlignment="1" applyProtection="1">
      <alignment horizontal="left"/>
    </xf>
    <xf numFmtId="44" fontId="6" fillId="7" borderId="32" xfId="0" applyNumberFormat="1" applyFont="1" applyFill="1" applyBorder="1" applyAlignment="1" applyProtection="1">
      <alignment horizontal="center"/>
    </xf>
    <xf numFmtId="44" fontId="103" fillId="10" borderId="32" xfId="0" applyNumberFormat="1" applyFont="1" applyFill="1" applyBorder="1" applyAlignment="1" applyProtection="1">
      <alignment horizontal="center"/>
    </xf>
    <xf numFmtId="187" fontId="6" fillId="7" borderId="32" xfId="0" applyNumberFormat="1" applyFont="1" applyFill="1" applyBorder="1" applyAlignment="1" applyProtection="1">
      <alignment horizontal="center"/>
    </xf>
    <xf numFmtId="0" fontId="11" fillId="11" borderId="2" xfId="0" applyFont="1" applyFill="1" applyBorder="1" applyProtection="1"/>
    <xf numFmtId="44" fontId="94" fillId="0" borderId="0" xfId="0" applyNumberFormat="1" applyFont="1" applyAlignment="1" applyProtection="1">
      <alignment horizontal="left"/>
    </xf>
    <xf numFmtId="0" fontId="7" fillId="0" borderId="0" xfId="0" quotePrefix="1" applyFont="1" applyFill="1" applyAlignment="1" applyProtection="1">
      <alignment horizontal="left"/>
    </xf>
    <xf numFmtId="167" fontId="94" fillId="0" borderId="0" xfId="0" applyNumberFormat="1" applyFont="1" applyFill="1" applyBorder="1" applyAlignment="1" applyProtection="1">
      <alignment horizontal="center"/>
    </xf>
    <xf numFmtId="0" fontId="123" fillId="0" borderId="0" xfId="0" applyFont="1"/>
    <xf numFmtId="44" fontId="109" fillId="0" borderId="0" xfId="0" applyNumberFormat="1" applyFont="1" applyFill="1" applyAlignment="1" applyProtection="1">
      <alignment horizontal="right"/>
    </xf>
    <xf numFmtId="44" fontId="125" fillId="0" borderId="0" xfId="0" applyNumberFormat="1" applyFont="1" applyAlignment="1" applyProtection="1">
      <alignment horizontal="left"/>
    </xf>
    <xf numFmtId="0" fontId="19" fillId="0" borderId="0" xfId="0" applyFont="1" applyFill="1" applyBorder="1" applyProtection="1"/>
    <xf numFmtId="0" fontId="104" fillId="0" borderId="0" xfId="0" applyFont="1" applyAlignment="1" applyProtection="1">
      <alignment horizontal="right"/>
    </xf>
    <xf numFmtId="0" fontId="5" fillId="0" borderId="0" xfId="0" applyFont="1" applyProtection="1"/>
    <xf numFmtId="0" fontId="5" fillId="0" borderId="0" xfId="0" applyFont="1" applyFill="1" applyProtection="1"/>
    <xf numFmtId="0" fontId="5" fillId="0" borderId="0" xfId="0" applyNumberFormat="1" applyFont="1" applyProtection="1"/>
    <xf numFmtId="0" fontId="5" fillId="0" borderId="0" xfId="0" applyFont="1" applyAlignment="1" applyProtection="1">
      <alignment horizontal="right"/>
    </xf>
    <xf numFmtId="188" fontId="5" fillId="7" borderId="0" xfId="0" applyNumberFormat="1" applyFont="1" applyFill="1" applyProtection="1">
      <protection locked="0"/>
    </xf>
    <xf numFmtId="3" fontId="5" fillId="0" borderId="38" xfId="0" applyNumberFormat="1" applyFont="1" applyFill="1" applyBorder="1" applyProtection="1"/>
    <xf numFmtId="3" fontId="5" fillId="0" borderId="6" xfId="0" applyNumberFormat="1" applyFont="1" applyFill="1" applyBorder="1" applyProtection="1"/>
    <xf numFmtId="3" fontId="5" fillId="0" borderId="41" xfId="0" applyNumberFormat="1" applyFont="1" applyFill="1" applyBorder="1" applyProtection="1"/>
    <xf numFmtId="42" fontId="11" fillId="9" borderId="1" xfId="0" applyNumberFormat="1" applyFont="1" applyFill="1" applyBorder="1" applyProtection="1"/>
    <xf numFmtId="0" fontId="82" fillId="3" borderId="0" xfId="0" applyFont="1" applyFill="1" applyBorder="1" applyProtection="1"/>
    <xf numFmtId="42" fontId="107" fillId="6" borderId="0" xfId="0" applyNumberFormat="1" applyFont="1" applyFill="1" applyBorder="1" applyAlignment="1" applyProtection="1">
      <alignment horizontal="center"/>
    </xf>
    <xf numFmtId="0" fontId="7" fillId="0" borderId="0" xfId="0" quotePrefix="1" applyFont="1" applyFill="1" applyBorder="1" applyAlignment="1" applyProtection="1">
      <alignment horizontal="right"/>
    </xf>
    <xf numFmtId="44" fontId="6" fillId="0" borderId="0" xfId="0" applyNumberFormat="1" applyFont="1" applyFill="1" applyBorder="1" applyAlignment="1" applyProtection="1">
      <alignment horizontal="left"/>
    </xf>
    <xf numFmtId="0" fontId="11" fillId="2" borderId="60" xfId="0" applyFont="1" applyFill="1" applyBorder="1" applyProtection="1"/>
    <xf numFmtId="0" fontId="0" fillId="9" borderId="0" xfId="0" applyFill="1"/>
    <xf numFmtId="44" fontId="106" fillId="7" borderId="0" xfId="0" applyNumberFormat="1" applyFont="1" applyFill="1" applyBorder="1" applyAlignment="1" applyProtection="1">
      <alignment horizontal="left"/>
      <protection locked="0"/>
    </xf>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1" fontId="127" fillId="3" borderId="1" xfId="0" applyNumberFormat="1" applyFont="1" applyFill="1" applyBorder="1" applyAlignment="1" applyProtection="1">
      <alignment horizontal="center"/>
    </xf>
    <xf numFmtId="0" fontId="128" fillId="2" borderId="0" xfId="0" applyFont="1" applyFill="1" applyBorder="1" applyProtection="1"/>
    <xf numFmtId="42" fontId="103" fillId="10" borderId="1" xfId="0" applyNumberFormat="1" applyFont="1" applyFill="1" applyBorder="1" applyAlignment="1" applyProtection="1">
      <alignment horizontal="center"/>
    </xf>
    <xf numFmtId="0" fontId="6" fillId="11" borderId="60" xfId="0" applyFont="1" applyFill="1" applyBorder="1" applyProtection="1"/>
    <xf numFmtId="0" fontId="6" fillId="11" borderId="6" xfId="0" applyFont="1" applyFill="1" applyBorder="1" applyProtection="1"/>
    <xf numFmtId="0" fontId="130" fillId="11" borderId="0" xfId="0" applyFont="1" applyFill="1" applyBorder="1" applyProtection="1"/>
    <xf numFmtId="0" fontId="131" fillId="11" borderId="0" xfId="0" applyFont="1" applyFill="1" applyBorder="1" applyProtection="1"/>
    <xf numFmtId="164" fontId="132" fillId="11" borderId="0" xfId="0" applyNumberFormat="1" applyFont="1" applyFill="1" applyBorder="1" applyAlignment="1" applyProtection="1"/>
    <xf numFmtId="164" fontId="131" fillId="11" borderId="0" xfId="0" applyNumberFormat="1" applyFont="1" applyFill="1" applyBorder="1" applyAlignment="1" applyProtection="1">
      <alignment horizontal="center"/>
    </xf>
    <xf numFmtId="164" fontId="130" fillId="11" borderId="0" xfId="0" applyNumberFormat="1" applyFont="1" applyFill="1" applyBorder="1" applyAlignment="1" applyProtection="1"/>
    <xf numFmtId="0" fontId="130" fillId="11" borderId="61" xfId="0" applyFont="1" applyFill="1" applyBorder="1" applyProtection="1"/>
    <xf numFmtId="0" fontId="5" fillId="9" borderId="62" xfId="0" applyNumberFormat="1" applyFont="1" applyFill="1" applyBorder="1" applyAlignment="1" applyProtection="1">
      <alignment vertical="center"/>
      <protection locked="0"/>
    </xf>
    <xf numFmtId="0" fontId="5" fillId="9" borderId="19" xfId="0" applyNumberFormat="1" applyFont="1" applyFill="1" applyBorder="1" applyAlignment="1" applyProtection="1">
      <alignment vertical="center"/>
      <protection locked="0"/>
    </xf>
    <xf numFmtId="187" fontId="6" fillId="15" borderId="1" xfId="0" applyNumberFormat="1" applyFont="1" applyFill="1" applyBorder="1" applyAlignment="1" applyProtection="1">
      <alignment horizontal="center"/>
      <protection locked="0"/>
    </xf>
    <xf numFmtId="0" fontId="11" fillId="9" borderId="0" xfId="0" applyFont="1" applyFill="1" applyBorder="1" applyProtection="1"/>
    <xf numFmtId="0" fontId="13" fillId="9" borderId="0" xfId="0" applyFont="1" applyFill="1" applyBorder="1" applyProtection="1"/>
    <xf numFmtId="0" fontId="6" fillId="0" borderId="0" xfId="0" applyFont="1" applyFill="1" applyAlignment="1" applyProtection="1">
      <alignment horizontal="right"/>
    </xf>
    <xf numFmtId="0" fontId="133" fillId="2" borderId="0" xfId="0" applyFont="1" applyFill="1" applyBorder="1" applyProtection="1"/>
    <xf numFmtId="0" fontId="135" fillId="0" borderId="0" xfId="0" applyFont="1" applyFill="1" applyAlignment="1" applyProtection="1">
      <alignment horizontal="left"/>
    </xf>
    <xf numFmtId="44" fontId="135" fillId="0" borderId="0" xfId="0" applyNumberFormat="1" applyFont="1" applyFill="1" applyAlignment="1" applyProtection="1">
      <alignment horizontal="left"/>
    </xf>
    <xf numFmtId="164" fontId="42" fillId="9" borderId="1" xfId="0" applyNumberFormat="1" applyFont="1" applyFill="1" applyBorder="1" applyAlignment="1" applyProtection="1">
      <alignment horizontal="center"/>
    </xf>
    <xf numFmtId="0" fontId="136" fillId="11" borderId="1" xfId="0" applyFont="1" applyFill="1" applyBorder="1" applyAlignment="1" applyProtection="1">
      <alignment horizontal="center"/>
    </xf>
    <xf numFmtId="189" fontId="94" fillId="0" borderId="0" xfId="0" applyNumberFormat="1" applyFont="1" applyAlignment="1" applyProtection="1">
      <alignment horizontal="left"/>
    </xf>
    <xf numFmtId="189" fontId="7" fillId="0" borderId="0" xfId="0" applyNumberFormat="1" applyFont="1" applyAlignment="1" applyProtection="1">
      <alignment horizontal="left"/>
    </xf>
    <xf numFmtId="1" fontId="136" fillId="11" borderId="1" xfId="0" applyNumberFormat="1" applyFont="1" applyFill="1" applyBorder="1" applyAlignment="1" applyProtection="1">
      <alignment horizontal="center"/>
    </xf>
    <xf numFmtId="0" fontId="136" fillId="9" borderId="1" xfId="0"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38" fillId="3" borderId="1" xfId="0" applyFont="1" applyFill="1" applyBorder="1" applyProtection="1"/>
    <xf numFmtId="164" fontId="6" fillId="9" borderId="9" xfId="0" applyNumberFormat="1" applyFont="1" applyFill="1" applyBorder="1" applyAlignment="1" applyProtection="1">
      <alignment horizontal="center"/>
    </xf>
    <xf numFmtId="42" fontId="11" fillId="9" borderId="1" xfId="0" applyNumberFormat="1" applyFont="1" applyFill="1" applyBorder="1" applyAlignment="1" applyProtection="1">
      <alignment horizontal="center"/>
    </xf>
    <xf numFmtId="42" fontId="103" fillId="9" borderId="1" xfId="0" applyNumberFormat="1" applyFont="1" applyFill="1" applyBorder="1" applyAlignment="1" applyProtection="1">
      <alignment horizontal="center"/>
    </xf>
    <xf numFmtId="165" fontId="6" fillId="0" borderId="0" xfId="0" applyNumberFormat="1" applyFont="1" applyFill="1" applyBorder="1" applyAlignment="1" applyProtection="1">
      <alignment horizontal="right"/>
    </xf>
    <xf numFmtId="0" fontId="11" fillId="0" borderId="0" xfId="0" applyFont="1" applyFill="1" applyBorder="1" applyProtection="1"/>
    <xf numFmtId="0" fontId="11" fillId="0" borderId="0" xfId="0" applyFont="1" applyFill="1" applyBorder="1" applyAlignment="1" applyProtection="1">
      <alignment horizontal="center"/>
    </xf>
    <xf numFmtId="0" fontId="40" fillId="0" borderId="0" xfId="0" applyFont="1" applyFill="1" applyBorder="1" applyAlignment="1" applyProtection="1">
      <alignment horizontal="center"/>
    </xf>
    <xf numFmtId="49" fontId="15" fillId="0" borderId="0" xfId="0" applyNumberFormat="1" applyFont="1" applyFill="1" applyBorder="1" applyAlignment="1" applyProtection="1">
      <alignment horizontal="center"/>
    </xf>
    <xf numFmtId="0" fontId="47" fillId="0" borderId="0" xfId="0" applyFont="1" applyFill="1" applyBorder="1" applyProtection="1"/>
    <xf numFmtId="0" fontId="67" fillId="0" borderId="0" xfId="0" applyFont="1" applyFill="1" applyBorder="1" applyProtection="1"/>
    <xf numFmtId="0" fontId="67"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108" fillId="2" borderId="0" xfId="1" applyFont="1" applyFill="1" applyBorder="1" applyAlignment="1" applyProtection="1">
      <alignment horizontal="right"/>
    </xf>
    <xf numFmtId="0" fontId="69" fillId="0" borderId="63" xfId="0" applyFont="1" applyFill="1" applyBorder="1" applyProtection="1"/>
    <xf numFmtId="0" fontId="136" fillId="9" borderId="11" xfId="0" applyFont="1" applyFill="1" applyBorder="1" applyAlignment="1" applyProtection="1">
      <alignment horizontal="center"/>
    </xf>
    <xf numFmtId="1" fontId="40" fillId="2" borderId="64" xfId="0" applyNumberFormat="1" applyFont="1" applyFill="1" applyBorder="1" applyAlignment="1" applyProtection="1">
      <alignment horizontal="center"/>
    </xf>
    <xf numFmtId="0" fontId="6" fillId="9" borderId="19" xfId="0" applyFont="1" applyFill="1" applyBorder="1" applyAlignment="1" applyProtection="1">
      <alignment horizontal="center"/>
    </xf>
    <xf numFmtId="0" fontId="6" fillId="9" borderId="42" xfId="0" applyFont="1" applyFill="1" applyBorder="1" applyAlignment="1" applyProtection="1">
      <alignment horizontal="center"/>
    </xf>
    <xf numFmtId="164" fontId="6" fillId="9" borderId="42" xfId="0" applyNumberFormat="1" applyFont="1" applyFill="1" applyBorder="1" applyProtection="1"/>
    <xf numFmtId="1" fontId="40" fillId="2" borderId="65" xfId="0" applyNumberFormat="1" applyFont="1" applyFill="1" applyBorder="1" applyAlignment="1" applyProtection="1">
      <alignment horizontal="center"/>
    </xf>
    <xf numFmtId="1" fontId="40" fillId="2" borderId="66" xfId="0" applyNumberFormat="1" applyFont="1" applyFill="1" applyBorder="1" applyAlignment="1" applyProtection="1">
      <alignment horizontal="center"/>
    </xf>
    <xf numFmtId="164" fontId="44" fillId="4" borderId="14" xfId="0" applyNumberFormat="1" applyFont="1" applyFill="1" applyBorder="1" applyAlignment="1" applyProtection="1">
      <alignment horizontal="center"/>
    </xf>
    <xf numFmtId="0" fontId="6" fillId="3" borderId="10" xfId="0" applyFont="1" applyFill="1" applyBorder="1" applyProtection="1"/>
    <xf numFmtId="0" fontId="136" fillId="9" borderId="57" xfId="0" applyFont="1" applyFill="1" applyBorder="1" applyAlignment="1" applyProtection="1">
      <alignment horizontal="center"/>
    </xf>
    <xf numFmtId="0" fontId="134" fillId="3" borderId="67" xfId="0" applyFont="1" applyFill="1" applyBorder="1" applyAlignment="1" applyProtection="1">
      <alignment horizontal="center"/>
    </xf>
    <xf numFmtId="0" fontId="136" fillId="9" borderId="68" xfId="0" applyFont="1" applyFill="1" applyBorder="1" applyAlignment="1" applyProtection="1">
      <alignment horizontal="center"/>
    </xf>
    <xf numFmtId="0" fontId="12" fillId="3" borderId="69" xfId="0" applyFont="1" applyFill="1" applyBorder="1" applyProtection="1"/>
    <xf numFmtId="0" fontId="11" fillId="3" borderId="69" xfId="0" applyFont="1" applyFill="1" applyBorder="1" applyProtection="1"/>
    <xf numFmtId="0" fontId="11" fillId="3" borderId="69" xfId="0" applyFont="1" applyFill="1" applyBorder="1" applyAlignment="1" applyProtection="1">
      <alignment horizontal="center"/>
    </xf>
    <xf numFmtId="0" fontId="134" fillId="3" borderId="70" xfId="0" applyFont="1" applyFill="1" applyBorder="1" applyAlignment="1" applyProtection="1">
      <alignment horizontal="right"/>
    </xf>
    <xf numFmtId="0" fontId="6" fillId="3" borderId="70" xfId="0" applyFont="1" applyFill="1" applyBorder="1" applyProtection="1"/>
    <xf numFmtId="0" fontId="6" fillId="3" borderId="70" xfId="0" applyFont="1" applyFill="1" applyBorder="1" applyAlignment="1" applyProtection="1">
      <alignment horizontal="center"/>
    </xf>
    <xf numFmtId="0" fontId="6" fillId="3" borderId="71" xfId="0" applyFont="1" applyFill="1" applyBorder="1" applyAlignment="1" applyProtection="1">
      <alignment horizontal="center"/>
    </xf>
    <xf numFmtId="0" fontId="134" fillId="3" borderId="71" xfId="0" applyFont="1" applyFill="1" applyBorder="1" applyAlignment="1" applyProtection="1">
      <alignment horizontal="center"/>
    </xf>
    <xf numFmtId="164" fontId="44"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40" fillId="2" borderId="0" xfId="0" applyFont="1" applyFill="1" applyBorder="1" applyProtection="1"/>
    <xf numFmtId="0" fontId="6" fillId="2" borderId="60" xfId="0" applyFont="1" applyFill="1" applyBorder="1" applyProtection="1"/>
    <xf numFmtId="187" fontId="6" fillId="7" borderId="32" xfId="0" applyNumberFormat="1" applyFont="1" applyFill="1" applyBorder="1" applyAlignment="1" applyProtection="1">
      <alignment horizontal="center"/>
      <protection locked="0"/>
    </xf>
    <xf numFmtId="0" fontId="69" fillId="0" borderId="0" xfId="0" applyFont="1" applyFill="1" applyBorder="1" applyProtection="1"/>
    <xf numFmtId="0" fontId="69" fillId="0" borderId="0" xfId="0" applyFont="1" applyFill="1" applyBorder="1" applyAlignment="1" applyProtection="1">
      <alignment horizontal="center"/>
    </xf>
    <xf numFmtId="49" fontId="71" fillId="0" borderId="63" xfId="0" applyNumberFormat="1" applyFont="1" applyFill="1" applyBorder="1" applyAlignment="1" applyProtection="1">
      <alignment horizontal="center"/>
    </xf>
    <xf numFmtId="170" fontId="69" fillId="0" borderId="63" xfId="0" applyNumberFormat="1" applyFont="1" applyFill="1" applyBorder="1" applyProtection="1"/>
    <xf numFmtId="0" fontId="68" fillId="0" borderId="36" xfId="0" applyNumberFormat="1" applyFont="1" applyFill="1" applyBorder="1" applyAlignment="1" applyProtection="1">
      <alignment horizontal="left"/>
    </xf>
    <xf numFmtId="0" fontId="71" fillId="0" borderId="37" xfId="0" applyFont="1" applyFill="1" applyBorder="1" applyAlignment="1" applyProtection="1">
      <alignment horizontal="right"/>
    </xf>
    <xf numFmtId="0" fontId="71" fillId="0" borderId="37" xfId="0" applyFont="1" applyFill="1" applyBorder="1" applyAlignment="1" applyProtection="1">
      <alignment horizontal="center"/>
    </xf>
    <xf numFmtId="0" fontId="6" fillId="0" borderId="72" xfId="0" applyFont="1" applyFill="1" applyBorder="1" applyProtection="1"/>
    <xf numFmtId="0" fontId="6" fillId="0" borderId="73" xfId="0" applyFont="1" applyFill="1" applyBorder="1" applyProtection="1"/>
    <xf numFmtId="0" fontId="6" fillId="0" borderId="75" xfId="0" applyFont="1" applyFill="1" applyBorder="1" applyProtection="1"/>
    <xf numFmtId="0" fontId="7" fillId="0" borderId="75" xfId="0" applyFont="1" applyFill="1" applyBorder="1" applyAlignment="1" applyProtection="1">
      <alignment horizontal="left"/>
    </xf>
    <xf numFmtId="0" fontId="7" fillId="0" borderId="75" xfId="0" applyFont="1" applyFill="1" applyBorder="1" applyProtection="1"/>
    <xf numFmtId="0" fontId="69" fillId="0" borderId="80" xfId="0" applyFont="1" applyFill="1" applyBorder="1" applyProtection="1"/>
    <xf numFmtId="0" fontId="69" fillId="0" borderId="81" xfId="0" applyFont="1" applyFill="1" applyBorder="1" applyProtection="1"/>
    <xf numFmtId="0" fontId="69" fillId="0" borderId="81" xfId="0" applyFont="1" applyFill="1" applyBorder="1" applyAlignment="1" applyProtection="1">
      <alignment horizontal="center"/>
    </xf>
    <xf numFmtId="0" fontId="69" fillId="0" borderId="82" xfId="0" applyFont="1" applyFill="1" applyBorder="1" applyProtection="1"/>
    <xf numFmtId="0" fontId="69" fillId="0" borderId="80" xfId="0" applyFont="1" applyFill="1" applyBorder="1" applyAlignment="1" applyProtection="1">
      <alignment horizontal="left"/>
    </xf>
    <xf numFmtId="0" fontId="47" fillId="0" borderId="81" xfId="0" applyFont="1" applyFill="1" applyBorder="1" applyAlignment="1" applyProtection="1">
      <alignment horizontal="center"/>
    </xf>
    <xf numFmtId="0" fontId="47" fillId="0" borderId="80" xfId="0" applyFont="1" applyFill="1" applyBorder="1" applyProtection="1"/>
    <xf numFmtId="0" fontId="71" fillId="0" borderId="80" xfId="0" applyFont="1" applyFill="1" applyBorder="1" applyAlignment="1" applyProtection="1">
      <alignment horizontal="right"/>
    </xf>
    <xf numFmtId="0" fontId="6" fillId="0" borderId="74" xfId="0" applyFont="1" applyFill="1" applyBorder="1" applyProtection="1"/>
    <xf numFmtId="0" fontId="6" fillId="0" borderId="76" xfId="0" applyFont="1" applyFill="1" applyBorder="1" applyProtection="1"/>
    <xf numFmtId="49" fontId="13" fillId="0" borderId="76" xfId="0" applyNumberFormat="1" applyFont="1" applyFill="1" applyBorder="1" applyAlignment="1" applyProtection="1">
      <alignment horizontal="center"/>
    </xf>
    <xf numFmtId="170" fontId="7" fillId="0" borderId="76" xfId="0" applyNumberFormat="1" applyFont="1" applyFill="1" applyBorder="1" applyProtection="1"/>
    <xf numFmtId="0" fontId="6" fillId="0" borderId="79" xfId="0" applyFont="1" applyFill="1" applyBorder="1" applyProtection="1"/>
    <xf numFmtId="0" fontId="6" fillId="0" borderId="77" xfId="0" applyFont="1" applyFill="1" applyBorder="1" applyProtection="1"/>
    <xf numFmtId="0" fontId="15" fillId="0" borderId="78" xfId="0" applyFont="1" applyFill="1" applyBorder="1" applyAlignment="1" applyProtection="1">
      <alignment horizontal="left"/>
    </xf>
    <xf numFmtId="0" fontId="6" fillId="0" borderId="78" xfId="0" applyFont="1" applyFill="1" applyBorder="1" applyProtection="1"/>
    <xf numFmtId="0" fontId="6" fillId="0" borderId="78" xfId="0" applyFont="1" applyFill="1" applyBorder="1" applyAlignment="1" applyProtection="1">
      <alignment horizontal="center"/>
    </xf>
    <xf numFmtId="170" fontId="6" fillId="0" borderId="78" xfId="0" applyNumberFormat="1" applyFont="1" applyFill="1" applyBorder="1" applyProtection="1"/>
    <xf numFmtId="44" fontId="6" fillId="3" borderId="0" xfId="0" applyNumberFormat="1" applyFont="1" applyFill="1" applyBorder="1" applyProtection="1"/>
    <xf numFmtId="0" fontId="11" fillId="9" borderId="0" xfId="0" applyFont="1" applyFill="1" applyProtection="1"/>
    <xf numFmtId="42" fontId="6" fillId="3" borderId="0" xfId="0" applyNumberFormat="1" applyFont="1" applyFill="1" applyBorder="1" applyProtection="1"/>
    <xf numFmtId="0" fontId="11" fillId="9" borderId="0" xfId="0" applyFont="1" applyFill="1" applyBorder="1" applyAlignment="1" applyProtection="1">
      <alignment horizontal="center"/>
    </xf>
    <xf numFmtId="0" fontId="47" fillId="9" borderId="0" xfId="0" applyFont="1" applyFill="1" applyBorder="1" applyProtection="1"/>
    <xf numFmtId="164" fontId="11" fillId="9" borderId="0" xfId="0" applyNumberFormat="1" applyFont="1" applyFill="1" applyBorder="1" applyAlignment="1" applyProtection="1">
      <alignment horizontal="center"/>
    </xf>
    <xf numFmtId="0" fontId="68" fillId="0" borderId="0" xfId="0" applyFont="1" applyFill="1" applyBorder="1" applyProtection="1"/>
    <xf numFmtId="0" fontId="70" fillId="0" borderId="0" xfId="0" applyFont="1" applyFill="1" applyBorder="1" applyAlignment="1" applyProtection="1">
      <alignment horizontal="center"/>
    </xf>
    <xf numFmtId="0" fontId="71" fillId="0" borderId="0" xfId="0" applyFont="1" applyFill="1" applyBorder="1" applyProtection="1"/>
    <xf numFmtId="164" fontId="69" fillId="0" borderId="0" xfId="0" applyNumberFormat="1" applyFont="1" applyFill="1" applyBorder="1" applyAlignment="1" applyProtection="1">
      <alignment horizontal="center"/>
    </xf>
    <xf numFmtId="164" fontId="69" fillId="0" borderId="0" xfId="0" applyNumberFormat="1" applyFont="1" applyFill="1" applyBorder="1" applyProtection="1"/>
    <xf numFmtId="0" fontId="118" fillId="0" borderId="0" xfId="0" applyFont="1" applyFill="1" applyBorder="1" applyProtection="1"/>
    <xf numFmtId="164" fontId="118" fillId="0" borderId="0" xfId="0" applyNumberFormat="1" applyFont="1" applyFill="1" applyBorder="1" applyAlignment="1" applyProtection="1">
      <alignment horizontal="center"/>
    </xf>
    <xf numFmtId="164" fontId="67" fillId="0" borderId="0" xfId="0" applyNumberFormat="1" applyFont="1" applyFill="1" applyBorder="1" applyAlignment="1" applyProtection="1">
      <alignment horizontal="center"/>
    </xf>
    <xf numFmtId="0" fontId="140" fillId="0" borderId="0" xfId="0" applyFont="1" applyFill="1" applyBorder="1" applyProtection="1"/>
    <xf numFmtId="164" fontId="140" fillId="0" borderId="0" xfId="0" applyNumberFormat="1" applyFont="1" applyFill="1" applyBorder="1" applyProtection="1"/>
    <xf numFmtId="164" fontId="118" fillId="0" borderId="0" xfId="0" quotePrefix="1" applyNumberFormat="1" applyFont="1" applyFill="1" applyBorder="1" applyAlignment="1" applyProtection="1">
      <alignment horizontal="center"/>
    </xf>
    <xf numFmtId="0" fontId="139" fillId="0" borderId="0" xfId="0" applyFont="1" applyFill="1" applyBorder="1" applyProtection="1"/>
    <xf numFmtId="164" fontId="139" fillId="0" borderId="0" xfId="0" applyNumberFormat="1" applyFont="1" applyFill="1" applyBorder="1" applyProtection="1"/>
    <xf numFmtId="0" fontId="11" fillId="0" borderId="72" xfId="0" applyFont="1" applyFill="1" applyBorder="1" applyProtection="1"/>
    <xf numFmtId="0" fontId="11" fillId="0" borderId="73" xfId="0" applyFont="1" applyFill="1" applyBorder="1" applyProtection="1"/>
    <xf numFmtId="0" fontId="11" fillId="0" borderId="73" xfId="0" applyFont="1" applyFill="1" applyBorder="1" applyAlignment="1" applyProtection="1">
      <alignment horizontal="center"/>
    </xf>
    <xf numFmtId="0" fontId="11" fillId="11" borderId="74" xfId="0" applyFont="1" applyFill="1" applyBorder="1" applyProtection="1"/>
    <xf numFmtId="0" fontId="11" fillId="0" borderId="75" xfId="0" applyFont="1" applyFill="1" applyBorder="1" applyProtection="1"/>
    <xf numFmtId="0" fontId="11" fillId="11" borderId="76" xfId="0" applyFont="1" applyFill="1" applyBorder="1" applyProtection="1"/>
    <xf numFmtId="0" fontId="47" fillId="11" borderId="76" xfId="0" applyFont="1" applyFill="1" applyBorder="1" applyProtection="1"/>
    <xf numFmtId="0" fontId="11" fillId="11" borderId="76" xfId="0" applyFont="1" applyFill="1" applyBorder="1" applyAlignment="1" applyProtection="1">
      <alignment horizontal="center"/>
    </xf>
    <xf numFmtId="0" fontId="11" fillId="0" borderId="77" xfId="0" applyFont="1" applyFill="1" applyBorder="1" applyProtection="1"/>
    <xf numFmtId="0" fontId="11" fillId="0" borderId="78" xfId="0" applyFont="1" applyFill="1" applyBorder="1" applyProtection="1"/>
    <xf numFmtId="0" fontId="11" fillId="0" borderId="78" xfId="0" applyFont="1" applyFill="1" applyBorder="1" applyAlignment="1" applyProtection="1">
      <alignment horizontal="center"/>
    </xf>
    <xf numFmtId="0" fontId="11" fillId="11" borderId="79" xfId="0" applyFont="1" applyFill="1" applyBorder="1" applyProtection="1"/>
    <xf numFmtId="0" fontId="7" fillId="9" borderId="1" xfId="0" applyFont="1" applyFill="1" applyBorder="1" applyAlignment="1" applyProtection="1">
      <alignment horizontal="left"/>
    </xf>
    <xf numFmtId="0" fontId="6" fillId="9" borderId="1" xfId="0" applyFont="1" applyFill="1" applyBorder="1" applyAlignment="1" applyProtection="1">
      <alignment horizontal="center"/>
      <protection locked="0"/>
    </xf>
    <xf numFmtId="0" fontId="11" fillId="3" borderId="12" xfId="0" applyFont="1" applyFill="1" applyBorder="1" applyAlignment="1" applyProtection="1">
      <alignment horizontal="center"/>
    </xf>
    <xf numFmtId="0" fontId="6" fillId="9" borderId="14" xfId="0" applyFont="1" applyFill="1" applyBorder="1" applyAlignment="1" applyProtection="1">
      <alignment horizontal="center"/>
      <protection locked="0"/>
    </xf>
    <xf numFmtId="10" fontId="11" fillId="7" borderId="83" xfId="0" applyNumberFormat="1" applyFont="1" applyFill="1" applyBorder="1" applyAlignment="1" applyProtection="1">
      <alignment horizontal="center"/>
    </xf>
    <xf numFmtId="0" fontId="106"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42" fillId="9" borderId="0" xfId="0" applyFont="1" applyFill="1" applyBorder="1" applyAlignment="1" applyProtection="1">
      <alignment horizontal="center"/>
    </xf>
    <xf numFmtId="0" fontId="13" fillId="9" borderId="0" xfId="0" applyFont="1" applyFill="1" applyBorder="1" applyAlignment="1" applyProtection="1">
      <alignment horizontal="center"/>
    </xf>
    <xf numFmtId="164" fontId="42" fillId="9" borderId="0" xfId="0" applyNumberFormat="1" applyFont="1" applyFill="1" applyBorder="1" applyAlignment="1" applyProtection="1"/>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7" fillId="2" borderId="6" xfId="0" applyFont="1" applyFill="1" applyBorder="1" applyAlignment="1" applyProtection="1">
      <alignment horizontal="center"/>
    </xf>
    <xf numFmtId="170" fontId="7" fillId="2" borderId="0" xfId="0" applyNumberFormat="1" applyFont="1" applyFill="1" applyBorder="1" applyProtection="1"/>
    <xf numFmtId="187" fontId="6" fillId="0" borderId="32" xfId="0" applyNumberFormat="1" applyFont="1" applyFill="1" applyBorder="1" applyAlignment="1" applyProtection="1">
      <alignment horizontal="center"/>
      <protection locked="0"/>
    </xf>
    <xf numFmtId="165" fontId="135" fillId="0" borderId="0" xfId="0" applyNumberFormat="1" applyFont="1" applyFill="1" applyAlignment="1" applyProtection="1">
      <alignment horizontal="left"/>
    </xf>
    <xf numFmtId="165" fontId="135" fillId="0" borderId="0" xfId="0" applyNumberFormat="1" applyFont="1" applyFill="1" applyAlignment="1" applyProtection="1">
      <alignment horizontal="center"/>
    </xf>
    <xf numFmtId="0" fontId="141" fillId="0" borderId="0" xfId="0" applyFont="1" applyFill="1" applyAlignment="1" applyProtection="1">
      <alignment horizontal="center"/>
    </xf>
    <xf numFmtId="167" fontId="135" fillId="0" borderId="0" xfId="0" applyNumberFormat="1" applyFont="1" applyFill="1" applyAlignment="1" applyProtection="1">
      <alignment horizontal="left"/>
    </xf>
    <xf numFmtId="44" fontId="135" fillId="0" borderId="0" xfId="0" applyNumberFormat="1" applyFont="1" applyAlignment="1" applyProtection="1">
      <alignment horizontal="left"/>
    </xf>
    <xf numFmtId="0" fontId="6" fillId="2" borderId="37" xfId="0" applyFont="1" applyFill="1" applyBorder="1" applyProtection="1"/>
    <xf numFmtId="0" fontId="6" fillId="2" borderId="37" xfId="0" applyFont="1" applyFill="1" applyBorder="1" applyAlignment="1" applyProtection="1">
      <alignment horizontal="left"/>
    </xf>
    <xf numFmtId="0" fontId="6" fillId="2" borderId="37" xfId="0" applyFont="1" applyFill="1" applyBorder="1" applyAlignment="1" applyProtection="1"/>
    <xf numFmtId="0" fontId="6" fillId="2" borderId="37" xfId="0" applyFont="1" applyFill="1" applyBorder="1" applyAlignment="1" applyProtection="1">
      <alignment horizontal="center"/>
    </xf>
    <xf numFmtId="0" fontId="7" fillId="2" borderId="37" xfId="0" applyFont="1" applyFill="1" applyBorder="1" applyProtection="1"/>
    <xf numFmtId="0" fontId="14" fillId="2" borderId="60" xfId="0" applyFont="1" applyFill="1" applyBorder="1" applyProtection="1"/>
    <xf numFmtId="0" fontId="7" fillId="2" borderId="60" xfId="0" applyFont="1" applyFill="1" applyBorder="1" applyProtection="1"/>
    <xf numFmtId="0" fontId="15" fillId="2" borderId="60" xfId="0" applyFont="1" applyFill="1" applyBorder="1" applyProtection="1"/>
    <xf numFmtId="0" fontId="13" fillId="2" borderId="60" xfId="0" applyFont="1" applyFill="1" applyBorder="1" applyAlignment="1" applyProtection="1">
      <alignment horizontal="center"/>
    </xf>
    <xf numFmtId="0" fontId="6" fillId="2" borderId="60" xfId="0" applyFont="1" applyFill="1" applyBorder="1" applyAlignment="1" applyProtection="1">
      <alignment horizontal="center"/>
    </xf>
    <xf numFmtId="0" fontId="13" fillId="8" borderId="0" xfId="0" applyFont="1" applyFill="1" applyBorder="1" applyAlignment="1" applyProtection="1">
      <alignment horizontal="center"/>
    </xf>
    <xf numFmtId="0" fontId="106" fillId="0" borderId="0" xfId="0" applyFont="1" applyAlignment="1" applyProtection="1">
      <alignment horizontal="center"/>
      <protection locked="0"/>
    </xf>
    <xf numFmtId="0" fontId="106" fillId="2" borderId="1" xfId="0" applyFont="1" applyFill="1" applyBorder="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166" fontId="6" fillId="9" borderId="1" xfId="0" applyNumberFormat="1" applyFont="1" applyFill="1" applyBorder="1" applyAlignment="1" applyProtection="1">
      <alignment horizontal="center"/>
    </xf>
    <xf numFmtId="0" fontId="6" fillId="9" borderId="12" xfId="0" applyFont="1" applyFill="1" applyBorder="1" applyAlignment="1" applyProtection="1">
      <alignment horizontal="center"/>
    </xf>
    <xf numFmtId="0" fontId="13" fillId="2" borderId="60"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2" fillId="4" borderId="1" xfId="0" applyNumberFormat="1" applyFont="1" applyFill="1" applyBorder="1" applyProtection="1"/>
    <xf numFmtId="164" fontId="42" fillId="4" borderId="1" xfId="0" applyNumberFormat="1" applyFont="1" applyFill="1" applyBorder="1" applyAlignment="1" applyProtection="1"/>
    <xf numFmtId="0" fontId="13" fillId="3" borderId="12" xfId="0" applyFont="1" applyFill="1" applyBorder="1" applyProtection="1"/>
    <xf numFmtId="0" fontId="106" fillId="0" borderId="0" xfId="0" applyFont="1"/>
    <xf numFmtId="0" fontId="106" fillId="0" borderId="0" xfId="0" applyFont="1" applyAlignment="1">
      <alignment horizontal="center"/>
    </xf>
    <xf numFmtId="1" fontId="40" fillId="2" borderId="0" xfId="0" applyNumberFormat="1" applyFont="1" applyFill="1" applyBorder="1" applyAlignment="1" applyProtection="1">
      <alignment horizontal="left"/>
    </xf>
    <xf numFmtId="0" fontId="106" fillId="9" borderId="0" xfId="0" applyFont="1" applyFill="1" applyAlignment="1" applyProtection="1">
      <alignment horizontal="center"/>
      <protection locked="0"/>
    </xf>
    <xf numFmtId="0" fontId="106"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3" borderId="14" xfId="0" applyFont="1" applyFill="1" applyBorder="1" applyAlignment="1" applyProtection="1">
      <alignment horizontal="left"/>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164" fontId="6" fillId="5" borderId="14" xfId="0" applyNumberFormat="1" applyFont="1" applyFill="1" applyBorder="1" applyAlignment="1" applyProtection="1">
      <alignment horizontal="center"/>
    </xf>
    <xf numFmtId="0" fontId="6" fillId="2" borderId="1" xfId="0" applyFont="1" applyFill="1" applyBorder="1" applyAlignment="1" applyProtection="1">
      <protection locked="0"/>
    </xf>
    <xf numFmtId="0" fontId="106" fillId="0" borderId="1" xfId="0" applyFont="1" applyBorder="1" applyProtection="1">
      <protection locked="0"/>
    </xf>
    <xf numFmtId="0" fontId="6" fillId="2" borderId="39" xfId="0" applyFont="1" applyFill="1" applyBorder="1" applyProtection="1"/>
    <xf numFmtId="0" fontId="6" fillId="2" borderId="40" xfId="0" applyFont="1" applyFill="1" applyBorder="1" applyAlignment="1" applyProtection="1">
      <alignment horizontal="left"/>
    </xf>
    <xf numFmtId="0" fontId="6" fillId="2" borderId="40" xfId="0" applyFont="1" applyFill="1" applyBorder="1" applyAlignment="1" applyProtection="1"/>
    <xf numFmtId="0" fontId="56" fillId="2" borderId="6" xfId="0" applyFont="1" applyFill="1" applyBorder="1" applyAlignment="1" applyProtection="1">
      <alignment horizontal="center"/>
    </xf>
    <xf numFmtId="0" fontId="6" fillId="11" borderId="40" xfId="0" applyFont="1" applyFill="1" applyBorder="1" applyProtection="1"/>
    <xf numFmtId="0" fontId="6" fillId="9" borderId="60" xfId="0" applyFont="1" applyFill="1" applyBorder="1" applyAlignment="1" applyProtection="1">
      <alignment horizontal="center"/>
    </xf>
    <xf numFmtId="0" fontId="106" fillId="7" borderId="0" xfId="0" applyFont="1" applyFill="1" applyProtection="1">
      <protection locked="0"/>
    </xf>
    <xf numFmtId="0" fontId="6" fillId="11" borderId="37" xfId="0" applyFont="1" applyFill="1" applyBorder="1" applyAlignment="1" applyProtection="1">
      <alignment horizontal="left"/>
    </xf>
    <xf numFmtId="0" fontId="6" fillId="11" borderId="37" xfId="0" applyFont="1" applyFill="1" applyBorder="1" applyAlignment="1" applyProtection="1">
      <alignment horizontal="center"/>
    </xf>
    <xf numFmtId="0" fontId="6" fillId="11" borderId="39" xfId="0" applyFont="1" applyFill="1" applyBorder="1" applyProtection="1"/>
    <xf numFmtId="0" fontId="6" fillId="11" borderId="40" xfId="0" applyFont="1" applyFill="1" applyBorder="1" applyAlignment="1" applyProtection="1">
      <alignment horizontal="left"/>
    </xf>
    <xf numFmtId="0" fontId="6" fillId="11" borderId="40" xfId="0" applyFont="1" applyFill="1" applyBorder="1" applyAlignment="1" applyProtection="1"/>
    <xf numFmtId="0" fontId="6" fillId="11" borderId="40" xfId="0" applyFont="1" applyFill="1" applyBorder="1" applyAlignment="1" applyProtection="1">
      <alignment horizontal="center"/>
    </xf>
    <xf numFmtId="0" fontId="6" fillId="11" borderId="41" xfId="0" applyFont="1" applyFill="1" applyBorder="1" applyProtection="1"/>
    <xf numFmtId="42" fontId="6" fillId="7" borderId="32" xfId="0" applyNumberFormat="1" applyFont="1" applyFill="1" applyBorder="1" applyProtection="1"/>
    <xf numFmtId="44" fontId="145" fillId="16" borderId="32" xfId="0" applyNumberFormat="1" applyFont="1" applyFill="1" applyBorder="1" applyProtection="1"/>
    <xf numFmtId="0" fontId="40" fillId="8" borderId="87" xfId="0" applyFont="1" applyFill="1" applyBorder="1" applyAlignment="1" applyProtection="1">
      <alignment horizontal="center"/>
    </xf>
    <xf numFmtId="0" fontId="6" fillId="11" borderId="6" xfId="0" applyFont="1" applyFill="1" applyBorder="1" applyAlignment="1" applyProtection="1">
      <alignment horizontal="center"/>
    </xf>
    <xf numFmtId="42" fontId="6" fillId="7" borderId="86" xfId="0" applyNumberFormat="1" applyFont="1" applyFill="1" applyBorder="1" applyProtection="1"/>
    <xf numFmtId="0" fontId="40" fillId="8" borderId="88" xfId="0" applyFont="1" applyFill="1" applyBorder="1" applyAlignment="1" applyProtection="1">
      <alignment horizontal="center"/>
    </xf>
    <xf numFmtId="0" fontId="57" fillId="2" borderId="89" xfId="0" applyFont="1" applyFill="1" applyBorder="1" applyAlignment="1" applyProtection="1">
      <alignment horizontal="center"/>
    </xf>
    <xf numFmtId="0" fontId="40" fillId="8" borderId="84" xfId="0" applyFont="1" applyFill="1" applyBorder="1" applyAlignment="1" applyProtection="1">
      <alignment horizontal="center"/>
    </xf>
    <xf numFmtId="0" fontId="55" fillId="2" borderId="6" xfId="0" applyFont="1" applyFill="1" applyBorder="1" applyProtection="1"/>
    <xf numFmtId="0" fontId="56" fillId="2" borderId="6" xfId="0" applyFont="1" applyFill="1" applyBorder="1" applyProtection="1"/>
    <xf numFmtId="164" fontId="42" fillId="10" borderId="0" xfId="0" applyNumberFormat="1" applyFont="1" applyFill="1" applyBorder="1" applyProtection="1"/>
    <xf numFmtId="164" fontId="42" fillId="10" borderId="0" xfId="0" applyNumberFormat="1" applyFont="1" applyFill="1" applyBorder="1" applyAlignment="1" applyProtection="1"/>
    <xf numFmtId="190" fontId="107" fillId="6" borderId="31" xfId="0" applyNumberFormat="1" applyFont="1" applyFill="1" applyBorder="1" applyAlignment="1" applyProtection="1">
      <alignment horizontal="right"/>
    </xf>
    <xf numFmtId="190" fontId="6" fillId="2" borderId="1" xfId="0" applyNumberFormat="1" applyFont="1" applyFill="1" applyBorder="1" applyAlignment="1" applyProtection="1">
      <alignment horizontal="right"/>
      <protection locked="0"/>
    </xf>
    <xf numFmtId="190" fontId="6" fillId="0" borderId="1" xfId="0" applyNumberFormat="1" applyFont="1" applyFill="1" applyBorder="1" applyAlignment="1" applyProtection="1">
      <alignment horizontal="right"/>
      <protection locked="0"/>
    </xf>
    <xf numFmtId="190" fontId="6" fillId="2" borderId="14" xfId="0" applyNumberFormat="1" applyFont="1" applyFill="1" applyBorder="1" applyAlignment="1" applyProtection="1">
      <alignment horizontal="right"/>
      <protection locked="0"/>
    </xf>
    <xf numFmtId="190" fontId="6" fillId="0" borderId="14" xfId="0" applyNumberFormat="1" applyFont="1" applyFill="1" applyBorder="1" applyAlignment="1" applyProtection="1">
      <alignment horizontal="right"/>
      <protection locked="0"/>
    </xf>
    <xf numFmtId="190" fontId="42" fillId="10" borderId="0" xfId="0" applyNumberFormat="1" applyFont="1" applyFill="1" applyBorder="1" applyAlignment="1" applyProtection="1">
      <alignment horizontal="right"/>
    </xf>
    <xf numFmtId="0" fontId="84" fillId="3" borderId="1" xfId="0" applyFont="1" applyFill="1" applyBorder="1" applyProtection="1"/>
    <xf numFmtId="0" fontId="6" fillId="2" borderId="38" xfId="0" applyFont="1" applyFill="1" applyBorder="1" applyProtection="1"/>
    <xf numFmtId="0" fontId="11" fillId="3" borderId="91" xfId="0" applyFont="1" applyFill="1" applyBorder="1" applyProtection="1"/>
    <xf numFmtId="0" fontId="11" fillId="3" borderId="91" xfId="0" applyFont="1" applyFill="1" applyBorder="1" applyAlignment="1" applyProtection="1">
      <alignment horizontal="center"/>
    </xf>
    <xf numFmtId="0" fontId="136" fillId="3" borderId="94" xfId="0" applyFont="1" applyFill="1" applyBorder="1" applyProtection="1"/>
    <xf numFmtId="0" fontId="15" fillId="3" borderId="94" xfId="0" applyFont="1" applyFill="1" applyBorder="1" applyProtection="1"/>
    <xf numFmtId="0" fontId="136" fillId="11" borderId="95" xfId="0" applyFont="1" applyFill="1" applyBorder="1" applyAlignment="1" applyProtection="1">
      <alignment horizontal="center"/>
    </xf>
    <xf numFmtId="0" fontId="6" fillId="3" borderId="95" xfId="0" applyFont="1" applyFill="1" applyBorder="1" applyAlignment="1" applyProtection="1">
      <alignment horizontal="center"/>
    </xf>
    <xf numFmtId="164" fontId="6" fillId="5" borderId="95" xfId="0" applyNumberFormat="1" applyFont="1" applyFill="1" applyBorder="1" applyProtection="1"/>
    <xf numFmtId="0" fontId="15" fillId="3" borderId="95" xfId="0" applyFont="1" applyFill="1" applyBorder="1" applyProtection="1"/>
    <xf numFmtId="0" fontId="6" fillId="3" borderId="94" xfId="0" applyFont="1" applyFill="1" applyBorder="1" applyProtection="1"/>
    <xf numFmtId="0" fontId="7" fillId="3" borderId="96" xfId="0" applyFont="1" applyFill="1" applyBorder="1" applyProtection="1"/>
    <xf numFmtId="0" fontId="15" fillId="3" borderId="67" xfId="0" applyFont="1" applyFill="1" applyBorder="1" applyProtection="1"/>
    <xf numFmtId="164" fontId="6" fillId="5" borderId="95" xfId="0" applyNumberFormat="1" applyFont="1" applyFill="1" applyBorder="1" applyAlignment="1" applyProtection="1">
      <alignment horizontal="center"/>
    </xf>
    <xf numFmtId="0" fontId="6" fillId="3" borderId="96" xfId="0" applyFont="1" applyFill="1" applyBorder="1" applyProtection="1"/>
    <xf numFmtId="164" fontId="6" fillId="9" borderId="97" xfId="0" applyNumberFormat="1" applyFont="1" applyFill="1" applyBorder="1" applyAlignment="1" applyProtection="1">
      <alignment horizontal="center"/>
    </xf>
    <xf numFmtId="0" fontId="15" fillId="3" borderId="98" xfId="0" applyFont="1" applyFill="1" applyBorder="1" applyProtection="1"/>
    <xf numFmtId="0" fontId="6" fillId="3" borderId="99" xfId="0" applyFont="1" applyFill="1" applyBorder="1" applyProtection="1"/>
    <xf numFmtId="0" fontId="6" fillId="3" borderId="99" xfId="0" applyFont="1" applyFill="1" applyBorder="1" applyAlignment="1" applyProtection="1">
      <alignment horizontal="center"/>
    </xf>
    <xf numFmtId="164" fontId="6" fillId="9" borderId="99" xfId="0" applyNumberFormat="1" applyFont="1" applyFill="1" applyBorder="1" applyAlignment="1" applyProtection="1">
      <alignment horizontal="center"/>
    </xf>
    <xf numFmtId="164" fontId="6" fillId="7" borderId="99" xfId="0" applyNumberFormat="1" applyFont="1" applyFill="1" applyBorder="1" applyAlignment="1" applyProtection="1">
      <alignment horizontal="center"/>
    </xf>
    <xf numFmtId="164" fontId="6" fillId="7" borderId="100" xfId="0" applyNumberFormat="1" applyFont="1" applyFill="1" applyBorder="1" applyAlignment="1" applyProtection="1">
      <alignment horizontal="center"/>
    </xf>
    <xf numFmtId="0" fontId="6" fillId="3" borderId="101" xfId="0" applyFont="1" applyFill="1" applyBorder="1" applyProtection="1"/>
    <xf numFmtId="0" fontId="7" fillId="3" borderId="102" xfId="0" applyFont="1" applyFill="1" applyBorder="1" applyProtection="1"/>
    <xf numFmtId="0" fontId="6" fillId="3" borderId="102" xfId="0" applyFont="1" applyFill="1" applyBorder="1" applyProtection="1"/>
    <xf numFmtId="0" fontId="6" fillId="3" borderId="102" xfId="0" applyFont="1" applyFill="1" applyBorder="1" applyAlignment="1" applyProtection="1">
      <alignment horizontal="center"/>
    </xf>
    <xf numFmtId="0" fontId="6" fillId="3" borderId="103" xfId="0" applyFont="1" applyFill="1" applyBorder="1" applyProtection="1"/>
    <xf numFmtId="0" fontId="11" fillId="3" borderId="104" xfId="0" applyFont="1" applyFill="1" applyBorder="1" applyProtection="1"/>
    <xf numFmtId="0" fontId="11" fillId="3" borderId="105" xfId="0" applyFont="1" applyFill="1" applyBorder="1" applyProtection="1"/>
    <xf numFmtId="0" fontId="6" fillId="3" borderId="104" xfId="0" applyFont="1" applyFill="1" applyBorder="1" applyProtection="1"/>
    <xf numFmtId="0" fontId="6" fillId="3" borderId="105" xfId="0" applyFont="1" applyFill="1" applyBorder="1" applyProtection="1"/>
    <xf numFmtId="0" fontId="6" fillId="9" borderId="106" xfId="0" applyFont="1" applyFill="1" applyBorder="1" applyProtection="1"/>
    <xf numFmtId="0" fontId="6" fillId="3" borderId="106" xfId="0" applyFont="1" applyFill="1" applyBorder="1" applyProtection="1"/>
    <xf numFmtId="0" fontId="6" fillId="3" borderId="107" xfId="0" applyFont="1" applyFill="1" applyBorder="1" applyProtection="1"/>
    <xf numFmtId="0" fontId="7" fillId="3" borderId="108" xfId="0" applyFont="1" applyFill="1" applyBorder="1" applyProtection="1"/>
    <xf numFmtId="0" fontId="6" fillId="3" borderId="108" xfId="0" applyFont="1" applyFill="1" applyBorder="1" applyProtection="1"/>
    <xf numFmtId="0" fontId="6" fillId="3" borderId="108" xfId="0" applyFont="1" applyFill="1" applyBorder="1" applyAlignment="1" applyProtection="1">
      <alignment horizontal="center"/>
    </xf>
    <xf numFmtId="0" fontId="6" fillId="9" borderId="108" xfId="0" applyFont="1" applyFill="1" applyBorder="1" applyAlignment="1" applyProtection="1">
      <alignment horizontal="center"/>
    </xf>
    <xf numFmtId="0" fontId="6" fillId="9" borderId="109" xfId="0" applyFont="1" applyFill="1" applyBorder="1" applyAlignment="1" applyProtection="1">
      <alignment horizontal="center"/>
    </xf>
    <xf numFmtId="0" fontId="146" fillId="3" borderId="90" xfId="0" applyFont="1" applyFill="1" applyBorder="1" applyAlignment="1" applyProtection="1">
      <alignment horizontal="left"/>
    </xf>
    <xf numFmtId="190" fontId="107" fillId="6" borderId="31"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165" fontId="6" fillId="0" borderId="0" xfId="0" applyNumberFormat="1" applyFont="1" applyFill="1" applyBorder="1" applyAlignment="1" applyProtection="1">
      <alignment horizontal="center"/>
    </xf>
    <xf numFmtId="182" fontId="94" fillId="0" borderId="0" xfId="0" applyNumberFormat="1" applyFont="1" applyFill="1" applyProtection="1"/>
    <xf numFmtId="44" fontId="0" fillId="11" borderId="0" xfId="0" applyNumberFormat="1" applyFill="1" applyProtection="1"/>
    <xf numFmtId="44" fontId="0" fillId="0" borderId="0" xfId="0" applyNumberFormat="1" applyFill="1" applyProtection="1"/>
    <xf numFmtId="10" fontId="0" fillId="0" borderId="0" xfId="0" applyNumberFormat="1" applyProtection="1"/>
    <xf numFmtId="0" fontId="1" fillId="0" borderId="0" xfId="0" applyFont="1" applyAlignment="1" applyProtection="1">
      <alignment horizontal="center"/>
    </xf>
    <xf numFmtId="167" fontId="94" fillId="0" borderId="0" xfId="0" applyNumberFormat="1" applyFont="1" applyFill="1" applyBorder="1" applyProtection="1"/>
    <xf numFmtId="165" fontId="94" fillId="0" borderId="0" xfId="0" applyNumberFormat="1" applyFont="1" applyFill="1" applyProtection="1"/>
    <xf numFmtId="167" fontId="106" fillId="7" borderId="0" xfId="0" applyNumberFormat="1" applyFont="1" applyFill="1" applyBorder="1" applyAlignment="1" applyProtection="1">
      <alignment horizontal="left"/>
    </xf>
    <xf numFmtId="181" fontId="106" fillId="7" borderId="0" xfId="0" applyNumberFormat="1" applyFont="1" applyFill="1" applyBorder="1" applyAlignment="1" applyProtection="1">
      <alignment horizontal="left"/>
    </xf>
    <xf numFmtId="44" fontId="106" fillId="7" borderId="0" xfId="0" applyNumberFormat="1" applyFont="1" applyFill="1" applyAlignment="1" applyProtection="1">
      <alignment horizontal="left"/>
    </xf>
    <xf numFmtId="0" fontId="0" fillId="0" borderId="2" xfId="0" applyFill="1" applyBorder="1" applyAlignment="1" applyProtection="1">
      <alignment horizontal="left"/>
    </xf>
    <xf numFmtId="3" fontId="0" fillId="0" borderId="37" xfId="0" applyNumberFormat="1" applyFill="1" applyBorder="1" applyAlignment="1" applyProtection="1">
      <alignment horizontal="right"/>
    </xf>
    <xf numFmtId="0" fontId="0" fillId="0" borderId="37" xfId="0" applyFill="1" applyBorder="1" applyProtection="1"/>
    <xf numFmtId="0" fontId="0" fillId="0" borderId="60" xfId="0" applyFill="1" applyBorder="1" applyAlignment="1" applyProtection="1">
      <alignment horizontal="left"/>
    </xf>
    <xf numFmtId="3" fontId="0" fillId="0" borderId="0" xfId="0" applyNumberFormat="1" applyFill="1" applyBorder="1" applyAlignment="1" applyProtection="1">
      <alignment horizontal="right"/>
    </xf>
    <xf numFmtId="0" fontId="0" fillId="0" borderId="0" xfId="0" applyFill="1" applyBorder="1" applyProtection="1"/>
    <xf numFmtId="0" fontId="0" fillId="0" borderId="39" xfId="0" applyFill="1" applyBorder="1" applyAlignment="1" applyProtection="1">
      <alignment horizontal="left"/>
    </xf>
    <xf numFmtId="3" fontId="0" fillId="0" borderId="40" xfId="0" applyNumberFormat="1" applyFill="1" applyBorder="1" applyAlignment="1" applyProtection="1">
      <alignment horizontal="right"/>
    </xf>
    <xf numFmtId="0" fontId="0" fillId="0" borderId="40" xfId="0" applyFill="1" applyBorder="1" applyProtection="1"/>
    <xf numFmtId="165" fontId="7" fillId="7" borderId="0" xfId="0" applyNumberFormat="1" applyFont="1" applyFill="1" applyBorder="1" applyAlignment="1" applyProtection="1">
      <alignment horizontal="left"/>
      <protection locked="0"/>
    </xf>
    <xf numFmtId="14" fontId="5" fillId="0" borderId="0" xfId="0" applyNumberFormat="1" applyFont="1" applyFill="1" applyProtection="1">
      <protection locked="0"/>
    </xf>
    <xf numFmtId="14" fontId="5" fillId="0" borderId="0" xfId="0" applyNumberFormat="1" applyFont="1" applyFill="1" applyProtection="1"/>
    <xf numFmtId="4" fontId="0" fillId="0" borderId="0" xfId="0" applyNumberFormat="1" applyFill="1" applyBorder="1" applyProtection="1"/>
    <xf numFmtId="0" fontId="0" fillId="7" borderId="37" xfId="0" applyFill="1" applyBorder="1" applyProtection="1">
      <protection locked="0"/>
    </xf>
    <xf numFmtId="0" fontId="0" fillId="7" borderId="0" xfId="0" applyFill="1" applyBorder="1" applyProtection="1">
      <protection locked="0"/>
    </xf>
    <xf numFmtId="4" fontId="0" fillId="7" borderId="0" xfId="0" applyNumberFormat="1" applyFill="1" applyBorder="1" applyProtection="1">
      <protection locked="0"/>
    </xf>
    <xf numFmtId="0" fontId="0" fillId="7" borderId="40" xfId="0" applyFill="1" applyBorder="1" applyProtection="1">
      <protection locked="0"/>
    </xf>
    <xf numFmtId="0" fontId="11" fillId="11" borderId="1" xfId="0" applyFont="1" applyFill="1" applyBorder="1" applyAlignment="1" applyProtection="1">
      <alignment horizontal="center"/>
      <protection locked="0"/>
    </xf>
    <xf numFmtId="0" fontId="0" fillId="9" borderId="0" xfId="0" applyFill="1" applyProtection="1"/>
    <xf numFmtId="42" fontId="0" fillId="9" borderId="1" xfId="0" applyNumberFormat="1" applyFill="1" applyBorder="1" applyProtection="1"/>
    <xf numFmtId="42" fontId="106" fillId="7" borderId="1" xfId="0" applyNumberFormat="1" applyFont="1" applyFill="1" applyBorder="1" applyProtection="1"/>
    <xf numFmtId="0" fontId="129" fillId="11" borderId="92" xfId="0" applyFont="1" applyFill="1" applyBorder="1" applyAlignment="1" applyProtection="1">
      <alignment horizontal="center"/>
    </xf>
    <xf numFmtId="0" fontId="129" fillId="11" borderId="93" xfId="0" applyFont="1" applyFill="1" applyBorder="1" applyAlignment="1" applyProtection="1">
      <alignment horizontal="center"/>
    </xf>
    <xf numFmtId="0" fontId="129" fillId="9" borderId="0" xfId="0" applyFont="1" applyFill="1" applyBorder="1" applyAlignment="1" applyProtection="1">
      <alignment horizontal="center"/>
    </xf>
    <xf numFmtId="0" fontId="129" fillId="9" borderId="67" xfId="0" applyFont="1" applyFill="1" applyBorder="1" applyAlignment="1" applyProtection="1">
      <alignment horizontal="center"/>
    </xf>
    <xf numFmtId="42" fontId="106" fillId="7" borderId="95" xfId="0" applyNumberFormat="1" applyFont="1" applyFill="1" applyBorder="1" applyProtection="1"/>
    <xf numFmtId="0" fontId="0" fillId="9" borderId="0" xfId="0" applyFill="1" applyBorder="1" applyProtection="1"/>
    <xf numFmtId="1" fontId="129" fillId="11" borderId="0" xfId="0" applyNumberFormat="1" applyFont="1" applyFill="1" applyAlignment="1" applyProtection="1">
      <alignment horizontal="center"/>
    </xf>
    <xf numFmtId="1" fontId="126" fillId="0" borderId="47" xfId="0" applyNumberFormat="1" applyFont="1" applyBorder="1" applyProtection="1"/>
    <xf numFmtId="0" fontId="6" fillId="0" borderId="1" xfId="0" applyFont="1" applyFill="1" applyBorder="1" applyAlignment="1" applyProtection="1">
      <alignment horizontal="center"/>
    </xf>
    <xf numFmtId="0" fontId="6" fillId="0" borderId="14" xfId="0" applyFont="1" applyFill="1" applyBorder="1" applyAlignment="1" applyProtection="1">
      <alignment horizontal="center"/>
    </xf>
    <xf numFmtId="0" fontId="110" fillId="9" borderId="0" xfId="0" applyFont="1" applyFill="1" applyBorder="1" applyAlignment="1" applyProtection="1">
      <alignment horizontal="left"/>
    </xf>
    <xf numFmtId="0" fontId="7" fillId="9" borderId="59" xfId="0" applyFont="1" applyFill="1" applyBorder="1" applyAlignment="1" applyProtection="1">
      <alignment horizontal="left"/>
    </xf>
    <xf numFmtId="0" fontId="6" fillId="9" borderId="85" xfId="0" applyFont="1" applyFill="1" applyBorder="1" applyAlignment="1" applyProtection="1"/>
    <xf numFmtId="0" fontId="6" fillId="9" borderId="85" xfId="0" applyFont="1" applyFill="1" applyBorder="1" applyAlignment="1" applyProtection="1">
      <alignment horizontal="center"/>
    </xf>
    <xf numFmtId="0" fontId="6" fillId="9" borderId="59" xfId="0" applyFont="1" applyFill="1" applyBorder="1" applyAlignment="1" applyProtection="1">
      <alignment horizontal="left"/>
    </xf>
    <xf numFmtId="0" fontId="144" fillId="9" borderId="0" xfId="0" applyFont="1" applyFill="1" applyBorder="1" applyAlignment="1" applyProtection="1">
      <alignment horizontal="left"/>
    </xf>
    <xf numFmtId="0" fontId="6" fillId="9" borderId="32" xfId="0" applyFont="1" applyFill="1" applyBorder="1" applyProtection="1"/>
    <xf numFmtId="1" fontId="111" fillId="9" borderId="86" xfId="0" applyNumberFormat="1" applyFont="1" applyFill="1" applyBorder="1" applyProtection="1"/>
    <xf numFmtId="1" fontId="111" fillId="11" borderId="47" xfId="0" applyNumberFormat="1" applyFont="1" applyFill="1" applyBorder="1" applyProtection="1"/>
    <xf numFmtId="0" fontId="106" fillId="0" borderId="0" xfId="0" applyFont="1" applyProtection="1">
      <protection locked="0"/>
    </xf>
    <xf numFmtId="164" fontId="6" fillId="11" borderId="6" xfId="0" applyNumberFormat="1" applyFont="1" applyFill="1" applyBorder="1" applyAlignment="1" applyProtection="1">
      <alignment horizontal="center"/>
    </xf>
    <xf numFmtId="164" fontId="42" fillId="11" borderId="6" xfId="0" applyNumberFormat="1" applyFont="1" applyFill="1" applyBorder="1" applyAlignment="1" applyProtection="1"/>
    <xf numFmtId="42" fontId="107" fillId="6" borderId="84" xfId="0" applyNumberFormat="1" applyFont="1" applyFill="1" applyBorder="1" applyAlignment="1" applyProtection="1">
      <alignment horizontal="center"/>
    </xf>
    <xf numFmtId="42" fontId="107" fillId="11" borderId="0" xfId="0" applyNumberFormat="1" applyFont="1" applyFill="1" applyBorder="1" applyAlignment="1" applyProtection="1">
      <alignment horizontal="center"/>
    </xf>
    <xf numFmtId="164" fontId="6" fillId="5" borderId="12" xfId="0" applyNumberFormat="1" applyFont="1" applyFill="1" applyBorder="1" applyAlignment="1" applyProtection="1">
      <alignment horizontal="center"/>
    </xf>
    <xf numFmtId="164" fontId="6" fillId="5" borderId="15" xfId="0" applyNumberFormat="1" applyFont="1" applyFill="1" applyBorder="1" applyAlignment="1" applyProtection="1">
      <alignment horizontal="center"/>
    </xf>
    <xf numFmtId="42" fontId="107" fillId="11" borderId="6" xfId="0" applyNumberFormat="1" applyFont="1" applyFill="1" applyBorder="1" applyAlignment="1" applyProtection="1">
      <alignment horizontal="center"/>
    </xf>
    <xf numFmtId="187" fontId="6" fillId="15" borderId="32" xfId="0" applyNumberFormat="1" applyFont="1" applyFill="1" applyBorder="1" applyAlignment="1" applyProtection="1">
      <alignment horizontal="center"/>
      <protection locked="0"/>
    </xf>
    <xf numFmtId="0" fontId="6" fillId="9" borderId="23" xfId="0" applyFont="1" applyFill="1" applyBorder="1" applyProtection="1"/>
    <xf numFmtId="0" fontId="6" fillId="9" borderId="23" xfId="0" applyFont="1" applyFill="1" applyBorder="1" applyAlignment="1" applyProtection="1">
      <alignment horizontal="center"/>
    </xf>
    <xf numFmtId="164" fontId="6" fillId="9" borderId="23" xfId="0" applyNumberFormat="1" applyFont="1" applyFill="1" applyBorder="1" applyAlignment="1" applyProtection="1">
      <alignment horizontal="center"/>
    </xf>
    <xf numFmtId="0" fontId="11" fillId="11" borderId="6" xfId="0" applyFont="1" applyFill="1" applyBorder="1" applyProtection="1"/>
    <xf numFmtId="0" fontId="72" fillId="2" borderId="60" xfId="0" applyFont="1" applyFill="1" applyBorder="1" applyProtection="1"/>
    <xf numFmtId="0" fontId="16" fillId="2" borderId="60" xfId="0" applyFont="1" applyFill="1" applyBorder="1" applyProtection="1"/>
    <xf numFmtId="0" fontId="34" fillId="3" borderId="14" xfId="0" applyFont="1" applyFill="1" applyBorder="1" applyAlignment="1" applyProtection="1">
      <alignment horizontal="center"/>
    </xf>
    <xf numFmtId="167" fontId="34" fillId="4" borderId="14" xfId="0" applyNumberFormat="1" applyFont="1" applyFill="1" applyBorder="1" applyAlignment="1" applyProtection="1">
      <alignment horizontal="center"/>
    </xf>
    <xf numFmtId="0" fontId="7" fillId="9" borderId="0" xfId="0" applyFont="1" applyFill="1" applyBorder="1" applyAlignment="1" applyProtection="1">
      <alignment horizontal="center"/>
    </xf>
    <xf numFmtId="42" fontId="6" fillId="8" borderId="0" xfId="0" applyNumberFormat="1" applyFont="1" applyFill="1" applyBorder="1" applyAlignment="1" applyProtection="1">
      <alignment horizontal="center"/>
      <protection locked="0"/>
    </xf>
    <xf numFmtId="42" fontId="6" fillId="8" borderId="0" xfId="0" applyNumberFormat="1" applyFont="1" applyFill="1" applyBorder="1" applyAlignment="1" applyProtection="1">
      <alignment horizontal="center"/>
    </xf>
    <xf numFmtId="0" fontId="6" fillId="0" borderId="0" xfId="0" applyFont="1" applyFill="1" applyBorder="1" applyAlignment="1" applyProtection="1">
      <alignment horizontal="center"/>
      <protection locked="0"/>
    </xf>
    <xf numFmtId="44" fontId="6" fillId="7" borderId="59" xfId="0" applyNumberFormat="1" applyFont="1" applyFill="1" applyBorder="1" applyAlignment="1" applyProtection="1">
      <alignment horizontal="center"/>
    </xf>
    <xf numFmtId="42" fontId="6" fillId="9" borderId="0" xfId="0" applyNumberFormat="1" applyFont="1" applyFill="1" applyBorder="1" applyAlignment="1" applyProtection="1">
      <alignment horizontal="center"/>
    </xf>
    <xf numFmtId="0" fontId="103" fillId="10" borderId="0" xfId="0" applyFont="1" applyFill="1" applyBorder="1" applyAlignment="1" applyProtection="1">
      <alignment horizontal="center"/>
    </xf>
    <xf numFmtId="0" fontId="103" fillId="8" borderId="0" xfId="0" applyFont="1" applyFill="1" applyBorder="1" applyAlignment="1" applyProtection="1">
      <alignment horizontal="center"/>
    </xf>
    <xf numFmtId="0" fontId="43" fillId="8" borderId="0" xfId="0" applyFont="1" applyFill="1" applyBorder="1" applyAlignment="1" applyProtection="1">
      <alignment horizontal="center"/>
    </xf>
    <xf numFmtId="0" fontId="6" fillId="9" borderId="0" xfId="0" applyFont="1" applyFill="1" applyBorder="1" applyAlignment="1" applyProtection="1">
      <alignment horizontal="right"/>
    </xf>
    <xf numFmtId="0" fontId="103" fillId="10" borderId="32" xfId="0" applyFont="1" applyFill="1" applyBorder="1" applyAlignment="1" applyProtection="1">
      <alignment horizontal="center"/>
    </xf>
    <xf numFmtId="0" fontId="6" fillId="7" borderId="0" xfId="0" applyFont="1" applyFill="1" applyBorder="1" applyAlignment="1" applyProtection="1">
      <alignment horizontal="center"/>
    </xf>
    <xf numFmtId="0" fontId="43" fillId="9" borderId="57" xfId="0" applyFont="1" applyFill="1" applyBorder="1" applyProtection="1"/>
    <xf numFmtId="0" fontId="43" fillId="9" borderId="57" xfId="0" applyFont="1" applyFill="1" applyBorder="1" applyAlignment="1" applyProtection="1">
      <alignment horizontal="center"/>
    </xf>
    <xf numFmtId="44" fontId="6" fillId="7" borderId="32" xfId="0" applyNumberFormat="1" applyFont="1" applyFill="1" applyBorder="1" applyAlignment="1" applyProtection="1">
      <alignment horizontal="center"/>
      <protection locked="0"/>
    </xf>
    <xf numFmtId="44" fontId="103" fillId="10" borderId="0" xfId="0" applyNumberFormat="1" applyFont="1" applyFill="1" applyBorder="1" applyAlignment="1" applyProtection="1">
      <alignment horizontal="center"/>
      <protection locked="0"/>
    </xf>
    <xf numFmtId="44" fontId="103" fillId="10" borderId="0" xfId="0" applyNumberFormat="1" applyFont="1" applyFill="1" applyBorder="1" applyAlignment="1" applyProtection="1">
      <alignment horizontal="center"/>
    </xf>
    <xf numFmtId="0" fontId="149" fillId="0" borderId="0" xfId="0" quotePrefix="1" applyFont="1" applyFill="1" applyBorder="1" applyAlignment="1" applyProtection="1">
      <alignment horizontal="left"/>
    </xf>
    <xf numFmtId="44" fontId="150" fillId="0" borderId="0" xfId="0" applyNumberFormat="1" applyFont="1" applyProtection="1"/>
    <xf numFmtId="0" fontId="6" fillId="11" borderId="2" xfId="0" applyFont="1" applyFill="1" applyBorder="1" applyProtection="1"/>
    <xf numFmtId="0" fontId="6" fillId="12" borderId="0" xfId="0" applyFont="1" applyFill="1" applyProtection="1"/>
    <xf numFmtId="0" fontId="25" fillId="11" borderId="60" xfId="0" applyFont="1" applyFill="1" applyBorder="1" applyProtection="1"/>
    <xf numFmtId="0" fontId="25" fillId="11" borderId="0" xfId="0" applyFont="1" applyFill="1" applyBorder="1" applyAlignment="1" applyProtection="1">
      <alignment horizontal="left"/>
    </xf>
    <xf numFmtId="0" fontId="25" fillId="11" borderId="0" xfId="0" applyFont="1" applyFill="1" applyBorder="1" applyProtection="1"/>
    <xf numFmtId="0" fontId="25" fillId="11" borderId="0" xfId="0" applyFont="1" applyFill="1" applyBorder="1" applyAlignment="1" applyProtection="1">
      <alignment horizontal="center"/>
    </xf>
    <xf numFmtId="0" fontId="25" fillId="11" borderId="6" xfId="0" applyFont="1" applyFill="1" applyBorder="1" applyProtection="1"/>
    <xf numFmtId="0" fontId="25" fillId="12" borderId="0" xfId="0" applyFont="1" applyFill="1" applyProtection="1"/>
    <xf numFmtId="0" fontId="110" fillId="11" borderId="0" xfId="0" applyFont="1" applyFill="1" applyBorder="1" applyAlignment="1" applyProtection="1">
      <alignment horizontal="left"/>
    </xf>
    <xf numFmtId="191" fontId="8" fillId="11" borderId="0" xfId="0" applyNumberFormat="1" applyFont="1" applyFill="1" applyBorder="1" applyAlignment="1" applyProtection="1">
      <alignment horizontal="center"/>
    </xf>
    <xf numFmtId="0" fontId="17" fillId="11" borderId="0" xfId="0" applyFont="1" applyFill="1" applyBorder="1" applyAlignment="1" applyProtection="1">
      <alignment horizontal="left"/>
    </xf>
    <xf numFmtId="0" fontId="151" fillId="11" borderId="0" xfId="0" applyFont="1" applyFill="1" applyBorder="1" applyAlignment="1" applyProtection="1">
      <alignment horizontal="left"/>
    </xf>
    <xf numFmtId="0" fontId="152" fillId="11" borderId="0" xfId="0" applyFont="1" applyFill="1" applyBorder="1" applyProtection="1"/>
    <xf numFmtId="0" fontId="151" fillId="11" borderId="0" xfId="0" applyFont="1" applyFill="1" applyBorder="1" applyProtection="1"/>
    <xf numFmtId="0" fontId="152" fillId="11" borderId="0" xfId="0" applyFont="1" applyFill="1" applyBorder="1" applyAlignment="1" applyProtection="1">
      <alignment horizontal="center"/>
    </xf>
    <xf numFmtId="191" fontId="152" fillId="11" borderId="0" xfId="0" applyNumberFormat="1" applyFont="1" applyFill="1" applyBorder="1" applyAlignment="1" applyProtection="1">
      <alignment horizontal="center"/>
    </xf>
    <xf numFmtId="0" fontId="7" fillId="11" borderId="60" xfId="0" applyFont="1" applyFill="1" applyBorder="1" applyProtection="1"/>
    <xf numFmtId="0" fontId="131" fillId="11" borderId="0" xfId="0" applyFont="1" applyFill="1" applyBorder="1" applyAlignment="1" applyProtection="1">
      <alignment horizontal="left"/>
    </xf>
    <xf numFmtId="49" fontId="131" fillId="11" borderId="0" xfId="0" applyNumberFormat="1" applyFont="1" applyFill="1" applyBorder="1" applyProtection="1"/>
    <xf numFmtId="0" fontId="131" fillId="11" borderId="0" xfId="0" applyFont="1" applyFill="1" applyBorder="1" applyAlignment="1" applyProtection="1">
      <alignment horizontal="center"/>
    </xf>
    <xf numFmtId="49" fontId="131" fillId="11" borderId="0" xfId="0" applyNumberFormat="1" applyFont="1" applyFill="1" applyBorder="1" applyAlignment="1" applyProtection="1">
      <alignment horizontal="center"/>
    </xf>
    <xf numFmtId="0" fontId="7" fillId="11" borderId="0" xfId="0" applyFont="1" applyFill="1" applyBorder="1" applyAlignment="1" applyProtection="1">
      <alignment horizontal="center"/>
    </xf>
    <xf numFmtId="191" fontId="7" fillId="11" borderId="0" xfId="0" applyNumberFormat="1" applyFont="1" applyFill="1" applyBorder="1" applyAlignment="1" applyProtection="1">
      <alignment horizontal="center"/>
    </xf>
    <xf numFmtId="0" fontId="8" fillId="11" borderId="0" xfId="0" applyFont="1" applyFill="1" applyBorder="1" applyAlignment="1" applyProtection="1">
      <alignment horizontal="center"/>
    </xf>
    <xf numFmtId="0" fontId="8" fillId="11" borderId="0" xfId="0" applyFont="1" applyFill="1" applyBorder="1" applyProtection="1"/>
    <xf numFmtId="0" fontId="8" fillId="11" borderId="6" xfId="0" applyFont="1" applyFill="1" applyBorder="1" applyProtection="1"/>
    <xf numFmtId="0" fontId="7" fillId="12" borderId="0" xfId="0" applyFont="1" applyFill="1" applyProtection="1"/>
    <xf numFmtId="0" fontId="10" fillId="11" borderId="0" xfId="0" applyFont="1" applyFill="1" applyBorder="1" applyAlignment="1" applyProtection="1">
      <alignment horizontal="left"/>
    </xf>
    <xf numFmtId="44" fontId="6" fillId="11" borderId="0" xfId="0" applyNumberFormat="1" applyFont="1" applyFill="1" applyBorder="1" applyAlignment="1" applyProtection="1">
      <alignment horizontal="center"/>
    </xf>
    <xf numFmtId="192" fontId="6" fillId="11" borderId="0" xfId="0" applyNumberFormat="1" applyFont="1" applyFill="1" applyBorder="1" applyAlignment="1" applyProtection="1">
      <alignment horizontal="center"/>
    </xf>
    <xf numFmtId="0" fontId="6" fillId="12" borderId="110" xfId="0" applyFont="1" applyFill="1" applyBorder="1" applyAlignment="1" applyProtection="1">
      <alignment horizontal="left"/>
    </xf>
    <xf numFmtId="0" fontId="6" fillId="12" borderId="110" xfId="0" applyFont="1" applyFill="1" applyBorder="1" applyProtection="1"/>
    <xf numFmtId="0" fontId="6" fillId="12" borderId="110" xfId="0" applyFont="1" applyFill="1" applyBorder="1" applyAlignment="1" applyProtection="1">
      <alignment horizontal="center"/>
    </xf>
    <xf numFmtId="0" fontId="6" fillId="12" borderId="112" xfId="0" applyFont="1" applyFill="1" applyBorder="1" applyAlignment="1" applyProtection="1">
      <alignment horizontal="center"/>
    </xf>
    <xf numFmtId="0" fontId="6" fillId="12" borderId="113" xfId="0" applyFont="1" applyFill="1" applyBorder="1" applyProtection="1"/>
    <xf numFmtId="0" fontId="112" fillId="11" borderId="60" xfId="0" applyFont="1" applyFill="1" applyBorder="1" applyProtection="1"/>
    <xf numFmtId="0" fontId="112" fillId="12" borderId="110" xfId="0" applyFont="1" applyFill="1" applyBorder="1" applyAlignment="1" applyProtection="1">
      <alignment horizontal="left"/>
    </xf>
    <xf numFmtId="0" fontId="112" fillId="12" borderId="110" xfId="0" applyFont="1" applyFill="1" applyBorder="1" applyProtection="1"/>
    <xf numFmtId="49" fontId="112" fillId="12" borderId="110" xfId="0" applyNumberFormat="1" applyFont="1" applyFill="1" applyBorder="1" applyAlignment="1" applyProtection="1">
      <alignment horizontal="left"/>
    </xf>
    <xf numFmtId="176" fontId="112" fillId="12" borderId="110" xfId="0" applyNumberFormat="1" applyFont="1" applyFill="1" applyBorder="1" applyAlignment="1" applyProtection="1">
      <alignment horizontal="center"/>
    </xf>
    <xf numFmtId="0" fontId="112" fillId="12" borderId="110" xfId="0" applyFont="1" applyFill="1" applyBorder="1" applyAlignment="1" applyProtection="1">
      <alignment horizontal="center"/>
    </xf>
    <xf numFmtId="178" fontId="112" fillId="12" borderId="110" xfId="0" applyNumberFormat="1" applyFont="1" applyFill="1" applyBorder="1" applyAlignment="1" applyProtection="1">
      <alignment horizontal="center"/>
    </xf>
    <xf numFmtId="0" fontId="112" fillId="12" borderId="111" xfId="0" applyFont="1" applyFill="1" applyBorder="1" applyProtection="1"/>
    <xf numFmtId="0" fontId="112" fillId="11" borderId="6" xfId="0" applyFont="1" applyFill="1" applyBorder="1" applyProtection="1"/>
    <xf numFmtId="0" fontId="112" fillId="12" borderId="0" xfId="0" applyFont="1" applyFill="1" applyProtection="1"/>
    <xf numFmtId="0" fontId="22" fillId="11" borderId="60" xfId="0" applyFont="1" applyFill="1" applyBorder="1" applyProtection="1"/>
    <xf numFmtId="0" fontId="22" fillId="12" borderId="110" xfId="0" applyFont="1" applyFill="1" applyBorder="1" applyAlignment="1" applyProtection="1">
      <alignment horizontal="left"/>
    </xf>
    <xf numFmtId="0" fontId="13" fillId="12" borderId="110" xfId="0" applyFont="1" applyFill="1" applyBorder="1" applyAlignment="1" applyProtection="1">
      <alignment horizontal="left"/>
    </xf>
    <xf numFmtId="0" fontId="111" fillId="12" borderId="110" xfId="0" applyFont="1" applyFill="1" applyBorder="1" applyProtection="1"/>
    <xf numFmtId="0" fontId="22" fillId="12" borderId="110" xfId="0" applyFont="1" applyFill="1" applyBorder="1" applyProtection="1"/>
    <xf numFmtId="2" fontId="13" fillId="12" borderId="110" xfId="0" applyNumberFormat="1" applyFont="1" applyFill="1" applyBorder="1" applyAlignment="1" applyProtection="1">
      <alignment horizontal="right"/>
    </xf>
    <xf numFmtId="176" fontId="22" fillId="12" borderId="110" xfId="0" applyNumberFormat="1" applyFont="1" applyFill="1" applyBorder="1" applyAlignment="1" applyProtection="1">
      <alignment horizontal="center"/>
    </xf>
    <xf numFmtId="176" fontId="13" fillId="12" borderId="110" xfId="0" applyNumberFormat="1" applyFont="1" applyFill="1" applyBorder="1" applyAlignment="1" applyProtection="1">
      <alignment horizontal="center"/>
    </xf>
    <xf numFmtId="0" fontId="22" fillId="12" borderId="110" xfId="0" applyFont="1" applyFill="1" applyBorder="1" applyAlignment="1" applyProtection="1">
      <alignment horizontal="center"/>
    </xf>
    <xf numFmtId="49" fontId="22" fillId="12" borderId="110" xfId="0" applyNumberFormat="1" applyFont="1" applyFill="1" applyBorder="1" applyAlignment="1" applyProtection="1">
      <alignment horizontal="left"/>
    </xf>
    <xf numFmtId="178" fontId="13" fillId="12" borderId="110" xfId="0" applyNumberFormat="1" applyFont="1" applyFill="1" applyBorder="1" applyAlignment="1" applyProtection="1">
      <alignment horizontal="center"/>
    </xf>
    <xf numFmtId="0" fontId="13" fillId="12" borderId="110" xfId="0" applyFont="1" applyFill="1" applyBorder="1" applyAlignment="1" applyProtection="1">
      <alignment horizontal="right"/>
    </xf>
    <xf numFmtId="0" fontId="13" fillId="12" borderId="110" xfId="0" applyFont="1" applyFill="1" applyBorder="1" applyAlignment="1" applyProtection="1">
      <alignment horizontal="center"/>
    </xf>
    <xf numFmtId="0" fontId="153" fillId="12" borderId="110" xfId="0" applyFont="1" applyFill="1" applyBorder="1" applyProtection="1"/>
    <xf numFmtId="49" fontId="22" fillId="12" borderId="110" xfId="0" applyNumberFormat="1" applyFont="1" applyFill="1" applyBorder="1" applyAlignment="1" applyProtection="1">
      <alignment horizontal="center"/>
    </xf>
    <xf numFmtId="0" fontId="8" fillId="12" borderId="110" xfId="0" applyFont="1" applyFill="1" applyBorder="1" applyAlignment="1" applyProtection="1">
      <alignment horizontal="center"/>
    </xf>
    <xf numFmtId="0" fontId="8" fillId="12" borderId="111" xfId="0" applyFont="1" applyFill="1" applyBorder="1" applyProtection="1"/>
    <xf numFmtId="0" fontId="22" fillId="12" borderId="0" xfId="0" applyFont="1" applyFill="1" applyProtection="1"/>
    <xf numFmtId="0" fontId="13" fillId="12" borderId="110" xfId="0" applyFont="1" applyFill="1" applyBorder="1" applyProtection="1"/>
    <xf numFmtId="49" fontId="111" fillId="12" borderId="110" xfId="0" applyNumberFormat="1" applyFont="1" applyFill="1" applyBorder="1" applyAlignment="1" applyProtection="1">
      <alignment horizontal="left"/>
    </xf>
    <xf numFmtId="0" fontId="111" fillId="12" borderId="110" xfId="0" applyFont="1" applyFill="1" applyBorder="1" applyAlignment="1" applyProtection="1">
      <alignment horizontal="center"/>
    </xf>
    <xf numFmtId="0" fontId="7" fillId="12" borderId="110" xfId="0" applyFont="1" applyFill="1" applyBorder="1" applyAlignment="1" applyProtection="1">
      <alignment horizontal="center"/>
    </xf>
    <xf numFmtId="0" fontId="25" fillId="12" borderId="111" xfId="0" applyFont="1" applyFill="1" applyBorder="1" applyProtection="1"/>
    <xf numFmtId="0" fontId="15" fillId="11" borderId="60" xfId="0" applyFont="1" applyFill="1" applyBorder="1" applyProtection="1"/>
    <xf numFmtId="0" fontId="15" fillId="12" borderId="110" xfId="0" applyFont="1" applyFill="1" applyBorder="1" applyAlignment="1" applyProtection="1">
      <alignment horizontal="left"/>
    </xf>
    <xf numFmtId="0" fontId="15" fillId="12" borderId="110" xfId="0" applyFont="1" applyFill="1" applyBorder="1" applyProtection="1"/>
    <xf numFmtId="0" fontId="15" fillId="12" borderId="110" xfId="0" applyFont="1" applyFill="1" applyBorder="1" applyAlignment="1" applyProtection="1">
      <alignment horizontal="center"/>
    </xf>
    <xf numFmtId="0" fontId="6" fillId="12" borderId="111" xfId="0" applyFont="1" applyFill="1" applyBorder="1" applyProtection="1"/>
    <xf numFmtId="0" fontId="15" fillId="12" borderId="0" xfId="0" applyFont="1" applyFill="1" applyProtection="1"/>
    <xf numFmtId="0" fontId="6" fillId="0" borderId="110" xfId="0" applyFont="1" applyFill="1" applyBorder="1" applyProtection="1">
      <protection locked="0"/>
    </xf>
    <xf numFmtId="0" fontId="6" fillId="0" borderId="110" xfId="0" applyFont="1" applyFill="1" applyBorder="1" applyAlignment="1" applyProtection="1">
      <alignment horizontal="center"/>
      <protection locked="0"/>
    </xf>
    <xf numFmtId="2" fontId="6" fillId="12" borderId="110" xfId="0" applyNumberFormat="1" applyFont="1" applyFill="1" applyBorder="1" applyProtection="1"/>
    <xf numFmtId="0" fontId="6" fillId="11" borderId="110" xfId="0" applyFont="1" applyFill="1" applyBorder="1" applyAlignment="1" applyProtection="1">
      <alignment horizontal="center"/>
      <protection locked="0"/>
    </xf>
    <xf numFmtId="0" fontId="6" fillId="7" borderId="110" xfId="0" applyFont="1" applyFill="1" applyBorder="1" applyAlignment="1" applyProtection="1">
      <alignment horizontal="center"/>
    </xf>
    <xf numFmtId="44" fontId="6" fillId="7" borderId="110" xfId="0" applyNumberFormat="1" applyFont="1" applyFill="1" applyBorder="1" applyAlignment="1" applyProtection="1">
      <alignment horizontal="center"/>
    </xf>
    <xf numFmtId="192" fontId="6" fillId="12" borderId="110" xfId="0" applyNumberFormat="1" applyFont="1" applyFill="1" applyBorder="1" applyAlignment="1" applyProtection="1">
      <alignment horizontal="center"/>
    </xf>
    <xf numFmtId="186" fontId="13" fillId="12" borderId="110" xfId="0" applyNumberFormat="1" applyFont="1" applyFill="1" applyBorder="1" applyProtection="1"/>
    <xf numFmtId="3" fontId="107" fillId="6" borderId="110" xfId="0" applyNumberFormat="1" applyFont="1" applyFill="1" applyBorder="1" applyAlignment="1" applyProtection="1">
      <alignment horizontal="center"/>
    </xf>
    <xf numFmtId="185" fontId="107" fillId="12" borderId="110" xfId="0" applyNumberFormat="1" applyFont="1" applyFill="1" applyBorder="1" applyAlignment="1" applyProtection="1">
      <alignment horizontal="center"/>
    </xf>
    <xf numFmtId="0" fontId="7" fillId="12" borderId="110" xfId="0" applyFont="1" applyFill="1" applyBorder="1" applyProtection="1"/>
    <xf numFmtId="0" fontId="6" fillId="12" borderId="0" xfId="0" applyFont="1" applyFill="1" applyBorder="1" applyAlignment="1" applyProtection="1">
      <alignment horizontal="center"/>
    </xf>
    <xf numFmtId="0" fontId="6" fillId="11" borderId="0" xfId="0" applyFont="1" applyFill="1" applyBorder="1" applyAlignment="1" applyProtection="1">
      <alignment horizontal="left"/>
    </xf>
    <xf numFmtId="0" fontId="7" fillId="11" borderId="0" xfId="0" applyFont="1" applyFill="1" applyBorder="1" applyProtection="1"/>
    <xf numFmtId="186" fontId="7" fillId="11" borderId="0" xfId="0" applyNumberFormat="1" applyFont="1" applyFill="1" applyBorder="1" applyProtection="1"/>
    <xf numFmtId="3" fontId="114" fillId="11" borderId="0" xfId="0" applyNumberFormat="1" applyFont="1" applyFill="1" applyBorder="1" applyAlignment="1" applyProtection="1">
      <alignment horizontal="center"/>
    </xf>
    <xf numFmtId="185" fontId="114" fillId="11" borderId="0" xfId="0" applyNumberFormat="1" applyFont="1" applyFill="1" applyBorder="1" applyAlignment="1" applyProtection="1">
      <alignment horizontal="center"/>
    </xf>
    <xf numFmtId="0" fontId="6" fillId="11" borderId="7" xfId="0" applyFont="1" applyFill="1" applyBorder="1" applyAlignment="1" applyProtection="1">
      <alignment horizontal="left"/>
    </xf>
    <xf numFmtId="0" fontId="6" fillId="11" borderId="7" xfId="0" applyFont="1" applyFill="1" applyBorder="1" applyAlignment="1" applyProtection="1">
      <alignment horizontal="center"/>
    </xf>
    <xf numFmtId="0" fontId="36" fillId="11" borderId="7" xfId="0" applyFont="1" applyFill="1" applyBorder="1" applyAlignment="1" applyProtection="1">
      <alignment horizontal="right"/>
    </xf>
    <xf numFmtId="0" fontId="6" fillId="12" borderId="0" xfId="0" applyFont="1" applyFill="1" applyAlignment="1" applyProtection="1">
      <alignment horizontal="left"/>
    </xf>
    <xf numFmtId="0" fontId="8" fillId="12" borderId="0" xfId="0" applyFont="1" applyFill="1" applyProtection="1"/>
    <xf numFmtId="0" fontId="6" fillId="15" borderId="110" xfId="0" applyFont="1" applyFill="1" applyBorder="1" applyProtection="1">
      <protection locked="0"/>
    </xf>
    <xf numFmtId="0" fontId="6" fillId="15" borderId="110" xfId="0" applyFont="1" applyFill="1" applyBorder="1" applyAlignment="1" applyProtection="1">
      <alignment horizontal="center"/>
      <protection locked="0"/>
    </xf>
    <xf numFmtId="0" fontId="25" fillId="11" borderId="17" xfId="0" applyFont="1" applyFill="1" applyBorder="1" applyProtection="1"/>
    <xf numFmtId="0" fontId="25" fillId="11" borderId="40" xfId="0" applyFont="1" applyFill="1" applyBorder="1" applyAlignment="1" applyProtection="1">
      <alignment horizontal="left"/>
    </xf>
    <xf numFmtId="0" fontId="25" fillId="11" borderId="40" xfId="0" applyFont="1" applyFill="1" applyBorder="1" applyProtection="1"/>
    <xf numFmtId="0" fontId="25" fillId="11" borderId="40" xfId="0" applyFont="1" applyFill="1" applyBorder="1" applyAlignment="1" applyProtection="1">
      <alignment horizontal="center"/>
    </xf>
    <xf numFmtId="0" fontId="25" fillId="11" borderId="16" xfId="0" applyFont="1" applyFill="1" applyBorder="1" applyProtection="1"/>
    <xf numFmtId="0" fontId="25" fillId="11" borderId="36" xfId="0" applyFont="1" applyFill="1" applyBorder="1" applyProtection="1"/>
    <xf numFmtId="0" fontId="25" fillId="11" borderId="37" xfId="0" applyFont="1" applyFill="1" applyBorder="1" applyAlignment="1" applyProtection="1">
      <alignment horizontal="left"/>
    </xf>
    <xf numFmtId="0" fontId="25" fillId="11" borderId="37" xfId="0" applyFont="1" applyFill="1" applyBorder="1" applyProtection="1"/>
    <xf numFmtId="0" fontId="25" fillId="11" borderId="37" xfId="0" applyFont="1" applyFill="1" applyBorder="1" applyAlignment="1" applyProtection="1">
      <alignment horizontal="center"/>
    </xf>
    <xf numFmtId="0" fontId="25" fillId="11" borderId="38" xfId="0" applyFont="1" applyFill="1" applyBorder="1" applyProtection="1"/>
    <xf numFmtId="0" fontId="131" fillId="11" borderId="61" xfId="0" applyFont="1" applyFill="1" applyBorder="1" applyProtection="1"/>
    <xf numFmtId="164" fontId="132" fillId="11" borderId="61" xfId="0" applyNumberFormat="1" applyFont="1" applyFill="1" applyBorder="1" applyAlignment="1" applyProtection="1"/>
    <xf numFmtId="0" fontId="130" fillId="11" borderId="116" xfId="0" applyFont="1" applyFill="1" applyBorder="1" applyProtection="1"/>
    <xf numFmtId="0" fontId="130" fillId="11" borderId="117" xfId="0" applyFont="1" applyFill="1" applyBorder="1" applyProtection="1"/>
    <xf numFmtId="0" fontId="131" fillId="11" borderId="117" xfId="0" applyFont="1" applyFill="1" applyBorder="1" applyProtection="1"/>
    <xf numFmtId="164" fontId="132" fillId="11" borderId="117" xfId="0" applyNumberFormat="1" applyFont="1" applyFill="1" applyBorder="1" applyAlignment="1" applyProtection="1"/>
    <xf numFmtId="0" fontId="130" fillId="11" borderId="118" xfId="0" applyFont="1" applyFill="1" applyBorder="1" applyProtection="1"/>
    <xf numFmtId="0" fontId="130" fillId="11" borderId="119" xfId="0" applyFont="1" applyFill="1" applyBorder="1" applyProtection="1"/>
    <xf numFmtId="0" fontId="130" fillId="11" borderId="120" xfId="0" applyFont="1" applyFill="1" applyBorder="1" applyProtection="1"/>
    <xf numFmtId="0" fontId="130" fillId="11" borderId="121" xfId="0" applyFont="1" applyFill="1" applyBorder="1" applyProtection="1"/>
    <xf numFmtId="0" fontId="130" fillId="11" borderId="122" xfId="0" applyFont="1" applyFill="1" applyBorder="1" applyProtection="1"/>
    <xf numFmtId="0" fontId="131" fillId="11" borderId="122" xfId="0" applyFont="1" applyFill="1" applyBorder="1" applyProtection="1"/>
    <xf numFmtId="164" fontId="132" fillId="11" borderId="122" xfId="0" applyNumberFormat="1" applyFont="1" applyFill="1" applyBorder="1" applyAlignment="1" applyProtection="1"/>
    <xf numFmtId="0" fontId="130" fillId="11" borderId="123" xfId="0" applyFont="1" applyFill="1" applyBorder="1" applyProtection="1"/>
    <xf numFmtId="42" fontId="107" fillId="6" borderId="110" xfId="0" applyNumberFormat="1" applyFont="1" applyFill="1" applyBorder="1" applyAlignment="1" applyProtection="1">
      <alignment horizontal="center"/>
    </xf>
    <xf numFmtId="165" fontId="109" fillId="0" borderId="0" xfId="0" applyNumberFormat="1" applyFont="1" applyFill="1" applyBorder="1" applyAlignment="1" applyProtection="1">
      <alignment horizontal="left"/>
    </xf>
    <xf numFmtId="3" fontId="6" fillId="5" borderId="22" xfId="0" applyNumberFormat="1" applyFont="1" applyFill="1" applyBorder="1" applyAlignment="1" applyProtection="1">
      <alignment horizontal="center"/>
    </xf>
    <xf numFmtId="3" fontId="6" fillId="5" borderId="28" xfId="0" applyNumberFormat="1" applyFont="1" applyFill="1" applyBorder="1" applyAlignment="1" applyProtection="1">
      <alignment horizontal="center"/>
    </xf>
    <xf numFmtId="0" fontId="6" fillId="0" borderId="0" xfId="0" applyFont="1" applyBorder="1"/>
    <xf numFmtId="0" fontId="0" fillId="0" borderId="0" xfId="0" applyBorder="1"/>
    <xf numFmtId="0" fontId="123" fillId="0" borderId="0" xfId="0" applyFont="1" applyBorder="1"/>
    <xf numFmtId="0" fontId="123" fillId="0" borderId="0" xfId="0" applyFont="1" applyFill="1" applyBorder="1" applyAlignment="1" applyProtection="1">
      <alignment horizontal="left"/>
    </xf>
    <xf numFmtId="0" fontId="0" fillId="0" borderId="114" xfId="0" applyBorder="1" applyProtection="1"/>
    <xf numFmtId="0" fontId="0" fillId="0" borderId="115" xfId="0" applyBorder="1" applyProtection="1"/>
    <xf numFmtId="193" fontId="6" fillId="0" borderId="0" xfId="0" applyNumberFormat="1" applyFont="1" applyFill="1" applyBorder="1" applyAlignment="1" applyProtection="1">
      <alignment horizontal="left"/>
    </xf>
    <xf numFmtId="179" fontId="0" fillId="0" borderId="0" xfId="0" applyNumberFormat="1" applyProtection="1"/>
    <xf numFmtId="0" fontId="6" fillId="11" borderId="52" xfId="0" applyFont="1" applyFill="1" applyBorder="1" applyAlignment="1" applyProtection="1">
      <alignment horizontal="center"/>
    </xf>
    <xf numFmtId="0" fontId="103"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0" fillId="9" borderId="0" xfId="0" applyNumberFormat="1" applyFill="1" applyBorder="1" applyProtection="1"/>
    <xf numFmtId="42" fontId="106" fillId="7" borderId="0" xfId="0" applyNumberFormat="1" applyFont="1" applyFill="1" applyBorder="1" applyProtection="1"/>
    <xf numFmtId="164" fontId="34" fillId="9" borderId="12" xfId="0" applyNumberFormat="1" applyFont="1" applyFill="1" applyBorder="1" applyAlignment="1" applyProtection="1">
      <alignment horizontal="center"/>
    </xf>
    <xf numFmtId="42" fontId="0" fillId="9" borderId="67" xfId="0" applyNumberFormat="1" applyFill="1" applyBorder="1" applyProtection="1"/>
    <xf numFmtId="164" fontId="114" fillId="10" borderId="9" xfId="0" applyNumberFormat="1" applyFont="1" applyFill="1" applyBorder="1" applyAlignment="1" applyProtection="1">
      <alignment horizontal="center"/>
    </xf>
    <xf numFmtId="0" fontId="154" fillId="0" borderId="0" xfId="0" applyFont="1" applyFill="1" applyBorder="1" applyProtection="1"/>
    <xf numFmtId="1" fontId="71" fillId="0" borderId="63" xfId="0" applyNumberFormat="1" applyFont="1" applyFill="1" applyBorder="1" applyAlignment="1" applyProtection="1">
      <alignment horizontal="center"/>
    </xf>
    <xf numFmtId="170" fontId="47" fillId="0" borderId="63" xfId="0" applyNumberFormat="1" applyFont="1" applyFill="1" applyBorder="1" applyProtection="1"/>
    <xf numFmtId="187" fontId="6" fillId="0" borderId="32" xfId="0" applyNumberFormat="1" applyFont="1" applyFill="1" applyBorder="1" applyAlignment="1" applyProtection="1">
      <alignment horizontal="center"/>
    </xf>
    <xf numFmtId="164" fontId="11" fillId="15" borderId="1" xfId="0" applyNumberFormat="1" applyFont="1" applyFill="1" applyBorder="1" applyAlignment="1" applyProtection="1">
      <alignment horizontal="center"/>
      <protection locked="0"/>
    </xf>
    <xf numFmtId="164" fontId="34" fillId="9" borderId="9" xfId="0" applyNumberFormat="1" applyFont="1" applyFill="1" applyBorder="1" applyAlignment="1" applyProtection="1">
      <alignment horizontal="center"/>
    </xf>
    <xf numFmtId="164" fontId="34" fillId="4" borderId="12" xfId="0" applyNumberFormat="1" applyFont="1" applyFill="1" applyBorder="1" applyAlignment="1" applyProtection="1">
      <alignment horizontal="center"/>
    </xf>
    <xf numFmtId="42" fontId="137" fillId="10" borderId="1" xfId="0" applyNumberFormat="1" applyFont="1" applyFill="1" applyBorder="1" applyProtection="1"/>
    <xf numFmtId="164" fontId="6" fillId="13" borderId="1" xfId="0" applyNumberFormat="1" applyFont="1" applyFill="1" applyBorder="1" applyProtection="1">
      <protection locked="0"/>
    </xf>
    <xf numFmtId="0" fontId="6" fillId="9" borderId="10" xfId="0" applyFont="1" applyFill="1" applyBorder="1" applyAlignment="1" applyProtection="1">
      <alignment horizontal="center"/>
    </xf>
    <xf numFmtId="0" fontId="6" fillId="3" borderId="20" xfId="0" applyFont="1" applyFill="1" applyBorder="1" applyAlignment="1" applyProtection="1">
      <alignment horizontal="center"/>
    </xf>
    <xf numFmtId="0" fontId="134" fillId="11" borderId="0" xfId="0" applyFont="1" applyFill="1" applyBorder="1" applyAlignment="1" applyProtection="1">
      <alignment horizontal="center"/>
    </xf>
    <xf numFmtId="0" fontId="6" fillId="9" borderId="1" xfId="0" applyFont="1" applyFill="1" applyBorder="1" applyProtection="1">
      <protection locked="0"/>
    </xf>
    <xf numFmtId="44" fontId="6" fillId="13" borderId="9" xfId="0" applyNumberFormat="1" applyFont="1" applyFill="1" applyBorder="1" applyAlignment="1" applyProtection="1">
      <alignment horizontal="center"/>
    </xf>
    <xf numFmtId="0" fontId="134" fillId="9" borderId="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0" fontId="11" fillId="3" borderId="124" xfId="0" applyFont="1" applyFill="1" applyBorder="1" applyProtection="1"/>
    <xf numFmtId="0" fontId="7" fillId="3" borderId="125" xfId="0" applyFont="1" applyFill="1" applyBorder="1" applyProtection="1"/>
    <xf numFmtId="0" fontId="6" fillId="3" borderId="125" xfId="0" applyFont="1" applyFill="1" applyBorder="1" applyProtection="1"/>
    <xf numFmtId="0" fontId="6" fillId="3" borderId="125" xfId="0" applyFont="1" applyFill="1" applyBorder="1" applyAlignment="1" applyProtection="1">
      <alignment horizontal="center"/>
    </xf>
    <xf numFmtId="0" fontId="6" fillId="3" borderId="126" xfId="0" applyFont="1" applyFill="1" applyBorder="1" applyAlignment="1" applyProtection="1">
      <alignment horizontal="center"/>
    </xf>
    <xf numFmtId="0" fontId="11" fillId="3" borderId="127" xfId="0" applyFont="1" applyFill="1" applyBorder="1" applyProtection="1"/>
    <xf numFmtId="0" fontId="11" fillId="3" borderId="128" xfId="0" applyFont="1" applyFill="1" applyBorder="1" applyProtection="1"/>
    <xf numFmtId="0" fontId="11" fillId="3" borderId="129" xfId="0" applyFont="1" applyFill="1" applyBorder="1" applyProtection="1"/>
    <xf numFmtId="0" fontId="11" fillId="3" borderId="130" xfId="0" applyFont="1" applyFill="1" applyBorder="1" applyProtection="1"/>
    <xf numFmtId="0" fontId="11" fillId="3" borderId="131" xfId="0" applyFont="1" applyFill="1" applyBorder="1" applyProtection="1"/>
    <xf numFmtId="0" fontId="7" fillId="3" borderId="132" xfId="0" applyFont="1" applyFill="1" applyBorder="1" applyProtection="1"/>
    <xf numFmtId="0" fontId="6" fillId="3" borderId="132" xfId="0" applyFont="1" applyFill="1" applyBorder="1" applyProtection="1"/>
    <xf numFmtId="0" fontId="6" fillId="3" borderId="132" xfId="0" applyFont="1" applyFill="1" applyBorder="1" applyAlignment="1" applyProtection="1">
      <alignment horizontal="center"/>
    </xf>
    <xf numFmtId="0" fontId="11" fillId="3" borderId="133" xfId="0" applyFont="1" applyFill="1" applyBorder="1" applyProtection="1"/>
    <xf numFmtId="187" fontId="0" fillId="7" borderId="0" xfId="0" applyNumberFormat="1" applyFill="1" applyProtection="1">
      <protection locked="0"/>
    </xf>
    <xf numFmtId="42" fontId="107" fillId="12" borderId="110" xfId="0" applyNumberFormat="1" applyFont="1" applyFill="1" applyBorder="1" applyAlignment="1" applyProtection="1">
      <alignment horizontal="center"/>
    </xf>
    <xf numFmtId="0" fontId="64" fillId="3" borderId="1" xfId="0" applyFont="1" applyFill="1" applyBorder="1" applyAlignment="1" applyProtection="1">
      <alignment horizontal="left"/>
    </xf>
    <xf numFmtId="0" fontId="75" fillId="3" borderId="1" xfId="0" applyFont="1" applyFill="1" applyBorder="1" applyAlignment="1" applyProtection="1">
      <alignment horizontal="left"/>
    </xf>
    <xf numFmtId="42" fontId="145" fillId="16" borderId="32" xfId="0" applyNumberFormat="1" applyFont="1" applyFill="1" applyBorder="1" applyProtection="1"/>
    <xf numFmtId="42" fontId="103" fillId="16" borderId="32" xfId="0" applyNumberFormat="1" applyFont="1" applyFill="1" applyBorder="1" applyProtection="1"/>
    <xf numFmtId="44" fontId="103" fillId="16" borderId="32" xfId="0" applyNumberFormat="1" applyFont="1" applyFill="1" applyBorder="1" applyProtection="1"/>
    <xf numFmtId="0" fontId="142" fillId="3" borderId="1" xfId="0" applyFont="1" applyFill="1" applyBorder="1" applyAlignment="1" applyProtection="1">
      <alignment horizontal="left"/>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CC"/>
      <color rgb="FF993300"/>
      <color rgb="FFFFFF99"/>
      <color rgb="FF0066CC"/>
      <color rgb="FF006EC0"/>
      <color rgb="FFA40000"/>
      <color rgb="FFFFFF00"/>
      <color rgb="FFC0C0C0"/>
      <color rgb="FFCCFFF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111682688"/>
        <c:axId val="111820800"/>
      </c:barChart>
      <c:catAx>
        <c:axId val="11168268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11820800"/>
        <c:crosses val="autoZero"/>
        <c:auto val="1"/>
        <c:lblAlgn val="ctr"/>
        <c:lblOffset val="100"/>
        <c:tickLblSkip val="1"/>
        <c:tickMarkSkip val="1"/>
        <c:noMultiLvlLbl val="0"/>
      </c:catAx>
      <c:valAx>
        <c:axId val="1118208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116826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bal!$H$61:$O$61</c:f>
              <c:numCache>
                <c:formatCode>Standaard</c:formatCode>
                <c:ptCount val="8"/>
                <c:pt idx="0">
                  <c:v>2013</c:v>
                </c:pt>
                <c:pt idx="1">
                  <c:v>2014</c:v>
                </c:pt>
                <c:pt idx="2">
                  <c:v>2015</c:v>
                </c:pt>
                <c:pt idx="3">
                  <c:v>2016</c:v>
                </c:pt>
                <c:pt idx="4">
                  <c:v>2017</c:v>
                </c:pt>
                <c:pt idx="5">
                  <c:v>2018</c:v>
                </c:pt>
                <c:pt idx="6">
                  <c:v>2019</c:v>
                </c:pt>
                <c:pt idx="7">
                  <c:v>2020</c:v>
                </c:pt>
              </c:numCache>
            </c:numRef>
          </c:cat>
          <c:val>
            <c:numRef>
              <c:f>bal!$H$65:$O$65</c:f>
              <c:numCache>
                <c:formatCode>0,0%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axId val="86129280"/>
        <c:axId val="86131072"/>
      </c:barChart>
      <c:catAx>
        <c:axId val="8612928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131072"/>
        <c:crosses val="autoZero"/>
        <c:auto val="1"/>
        <c:lblAlgn val="ctr"/>
        <c:lblOffset val="100"/>
        <c:tickLblSkip val="1"/>
        <c:tickMarkSkip val="1"/>
        <c:noMultiLvlLbl val="0"/>
      </c:catAx>
      <c:valAx>
        <c:axId val="8613107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1292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34"/>
          <c:y val="0.19822485207100593"/>
          <c:w val="0.81026874026569939"/>
          <c:h val="0.6686390532544480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bal!$H$61:$O$61</c:f>
              <c:numCache>
                <c:formatCode>Standaard</c:formatCode>
                <c:ptCount val="8"/>
                <c:pt idx="0">
                  <c:v>2013</c:v>
                </c:pt>
                <c:pt idx="1">
                  <c:v>2014</c:v>
                </c:pt>
                <c:pt idx="2">
                  <c:v>2015</c:v>
                </c:pt>
                <c:pt idx="3">
                  <c:v>2016</c:v>
                </c:pt>
                <c:pt idx="4">
                  <c:v>2017</c:v>
                </c:pt>
                <c:pt idx="5">
                  <c:v>2018</c:v>
                </c:pt>
                <c:pt idx="6">
                  <c:v>2019</c:v>
                </c:pt>
                <c:pt idx="7">
                  <c:v>2020</c:v>
                </c:pt>
              </c:numCache>
            </c:numRef>
          </c:cat>
          <c:val>
            <c:numRef>
              <c:f>bal!$H$66:$O$66</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axId val="86147456"/>
        <c:axId val="86148992"/>
      </c:barChart>
      <c:catAx>
        <c:axId val="8614745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148992"/>
        <c:crosses val="autoZero"/>
        <c:auto val="1"/>
        <c:lblAlgn val="ctr"/>
        <c:lblOffset val="100"/>
        <c:tickLblSkip val="1"/>
        <c:tickMarkSkip val="1"/>
        <c:noMultiLvlLbl val="0"/>
      </c:catAx>
      <c:valAx>
        <c:axId val="8614899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147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86168320"/>
        <c:axId val="86171008"/>
      </c:barChart>
      <c:catAx>
        <c:axId val="8616832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171008"/>
        <c:crosses val="autoZero"/>
        <c:auto val="1"/>
        <c:lblAlgn val="ctr"/>
        <c:lblOffset val="100"/>
        <c:tickLblSkip val="1"/>
        <c:tickMarkSkip val="1"/>
        <c:noMultiLvlLbl val="0"/>
      </c:catAx>
      <c:valAx>
        <c:axId val="8617100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16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87628032"/>
        <c:axId val="87635072"/>
      </c:barChart>
      <c:catAx>
        <c:axId val="87628032"/>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7635072"/>
        <c:crosses val="autoZero"/>
        <c:auto val="1"/>
        <c:lblAlgn val="ctr"/>
        <c:lblOffset val="100"/>
        <c:tickLblSkip val="1"/>
        <c:tickMarkSkip val="1"/>
        <c:noMultiLvlLbl val="0"/>
      </c:catAx>
      <c:valAx>
        <c:axId val="8763507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76280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7646208"/>
        <c:axId val="87648896"/>
      </c:barChart>
      <c:catAx>
        <c:axId val="8764620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7648896"/>
        <c:crosses val="autoZero"/>
        <c:auto val="1"/>
        <c:lblAlgn val="ctr"/>
        <c:lblOffset val="100"/>
        <c:tickLblSkip val="1"/>
        <c:tickMarkSkip val="1"/>
        <c:noMultiLvlLbl val="0"/>
      </c:catAx>
      <c:valAx>
        <c:axId val="8764889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76462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7668224"/>
        <c:axId val="87671168"/>
      </c:barChart>
      <c:catAx>
        <c:axId val="8766822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7671168"/>
        <c:crosses val="autoZero"/>
        <c:auto val="1"/>
        <c:lblAlgn val="ctr"/>
        <c:lblOffset val="100"/>
        <c:tickLblSkip val="1"/>
        <c:tickMarkSkip val="1"/>
        <c:noMultiLvlLbl val="0"/>
      </c:catAx>
      <c:valAx>
        <c:axId val="8767116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76682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Standaard</c:formatCode>
              <c:ptCount val="1"/>
              <c:pt idx="0">
                <c:v>0</c:v>
              </c:pt>
            </c:numLit>
          </c:val>
        </c:ser>
        <c:dLbls>
          <c:showLegendKey val="0"/>
          <c:showVal val="1"/>
          <c:showCatName val="0"/>
          <c:showSerName val="0"/>
          <c:showPercent val="0"/>
          <c:showBubbleSize val="0"/>
        </c:dLbls>
        <c:gapWidth val="150"/>
        <c:axId val="87682048"/>
        <c:axId val="88086400"/>
      </c:barChart>
      <c:catAx>
        <c:axId val="8768204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8086400"/>
        <c:crosses val="autoZero"/>
        <c:auto val="1"/>
        <c:lblAlgn val="ctr"/>
        <c:lblOffset val="100"/>
        <c:tickLblSkip val="1"/>
        <c:tickMarkSkip val="1"/>
        <c:noMultiLvlLbl val="0"/>
      </c:catAx>
      <c:valAx>
        <c:axId val="88086400"/>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7682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8097536"/>
        <c:axId val="88100224"/>
      </c:barChart>
      <c:catAx>
        <c:axId val="8809753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8100224"/>
        <c:crosses val="autoZero"/>
        <c:auto val="1"/>
        <c:lblAlgn val="ctr"/>
        <c:lblOffset val="100"/>
        <c:tickLblSkip val="1"/>
        <c:tickMarkSkip val="1"/>
        <c:noMultiLvlLbl val="0"/>
      </c:catAx>
      <c:valAx>
        <c:axId val="881002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8097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ken!$F$7:$N$7</c:f>
              <c:numCache>
                <c:formatCode>0</c:formatCode>
                <c:ptCount val="9"/>
                <c:pt idx="0">
                  <c:v>2012</c:v>
                </c:pt>
                <c:pt idx="1">
                  <c:v>2013</c:v>
                </c:pt>
                <c:pt idx="2">
                  <c:v>2014</c:v>
                </c:pt>
                <c:pt idx="3">
                  <c:v>2015</c:v>
                </c:pt>
                <c:pt idx="4">
                  <c:v>2016</c:v>
                </c:pt>
                <c:pt idx="5">
                  <c:v>2017</c:v>
                </c:pt>
                <c:pt idx="6">
                  <c:v>2018</c:v>
                </c:pt>
                <c:pt idx="7">
                  <c:v>2019</c:v>
                </c:pt>
                <c:pt idx="8">
                  <c:v>2020</c:v>
                </c:pt>
              </c:numCache>
            </c:numRef>
          </c:cat>
          <c:val>
            <c:numRef>
              <c:f>begr!$F$40:$N$40</c:f>
              <c:numCache>
                <c:formatCode>_-"€"\ * #.##0_-;_-"€"\ * #.##0\-;_-"€"\ * "-"_-;_-@_-</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150"/>
        <c:axId val="88116608"/>
        <c:axId val="88118400"/>
      </c:barChart>
      <c:catAx>
        <c:axId val="881166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8118400"/>
        <c:crosses val="autoZero"/>
        <c:auto val="1"/>
        <c:lblAlgn val="ctr"/>
        <c:lblOffset val="100"/>
        <c:tickLblSkip val="1"/>
        <c:tickMarkSkip val="1"/>
        <c:noMultiLvlLbl val="0"/>
      </c:catAx>
      <c:valAx>
        <c:axId val="8811840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81166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1"/>
          <c:order val="0"/>
          <c:tx>
            <c:v>LWOO</c:v>
          </c:tx>
          <c:spPr>
            <a:solidFill>
              <a:srgbClr val="993366"/>
            </a:solidFill>
            <a:ln w="12700">
              <a:solidFill>
                <a:srgbClr val="000000"/>
              </a:solidFill>
              <a:prstDash val="solid"/>
            </a:ln>
          </c:spPr>
          <c:invertIfNegative val="0"/>
          <c:dLbls>
            <c:delete val="1"/>
          </c:dLbls>
          <c:cat>
            <c:numRef>
              <c:f>'geg ZO'!$J$19:$R$19</c:f>
              <c:numCache>
                <c:formatCode>Standaard</c:formatCode>
                <c:ptCount val="9"/>
                <c:pt idx="0">
                  <c:v>2011</c:v>
                </c:pt>
                <c:pt idx="1">
                  <c:v>2012</c:v>
                </c:pt>
                <c:pt idx="2">
                  <c:v>2013</c:v>
                </c:pt>
                <c:pt idx="3">
                  <c:v>2014</c:v>
                </c:pt>
                <c:pt idx="4">
                  <c:v>2015</c:v>
                </c:pt>
                <c:pt idx="5">
                  <c:v>2016</c:v>
                </c:pt>
                <c:pt idx="6">
                  <c:v>2017</c:v>
                </c:pt>
                <c:pt idx="7">
                  <c:v>2018</c:v>
                </c:pt>
                <c:pt idx="8">
                  <c:v>2019</c:v>
                </c:pt>
              </c:numCache>
            </c:numRef>
          </c:cat>
          <c:val>
            <c:numRef>
              <c:f>'geg ZO'!$J$24:$R$24</c:f>
              <c:numCache>
                <c:formatCode>0</c:formatCode>
                <c:ptCount val="9"/>
                <c:pt idx="0">
                  <c:v>0</c:v>
                </c:pt>
                <c:pt idx="1">
                  <c:v>0</c:v>
                </c:pt>
                <c:pt idx="2">
                  <c:v>0</c:v>
                </c:pt>
                <c:pt idx="3">
                  <c:v>0</c:v>
                </c:pt>
                <c:pt idx="4">
                  <c:v>0</c:v>
                </c:pt>
                <c:pt idx="5">
                  <c:v>0</c:v>
                </c:pt>
                <c:pt idx="6">
                  <c:v>0</c:v>
                </c:pt>
                <c:pt idx="7">
                  <c:v>0</c:v>
                </c:pt>
                <c:pt idx="8">
                  <c:v>0</c:v>
                </c:pt>
              </c:numCache>
            </c:numRef>
          </c:val>
        </c:ser>
        <c:ser>
          <c:idx val="2"/>
          <c:order val="1"/>
          <c:tx>
            <c:v>PRO</c:v>
          </c:tx>
          <c:spPr>
            <a:solidFill>
              <a:srgbClr val="FFFFCC"/>
            </a:solidFill>
            <a:ln w="12700">
              <a:solidFill>
                <a:srgbClr val="000000"/>
              </a:solidFill>
              <a:prstDash val="solid"/>
            </a:ln>
          </c:spPr>
          <c:invertIfNegative val="0"/>
          <c:dLbls>
            <c:delete val="1"/>
          </c:dLbls>
          <c:cat>
            <c:numRef>
              <c:f>'geg ZO'!$J$19:$R$19</c:f>
              <c:numCache>
                <c:formatCode>Standaard</c:formatCode>
                <c:ptCount val="9"/>
                <c:pt idx="0">
                  <c:v>2011</c:v>
                </c:pt>
                <c:pt idx="1">
                  <c:v>2012</c:v>
                </c:pt>
                <c:pt idx="2">
                  <c:v>2013</c:v>
                </c:pt>
                <c:pt idx="3">
                  <c:v>2014</c:v>
                </c:pt>
                <c:pt idx="4">
                  <c:v>2015</c:v>
                </c:pt>
                <c:pt idx="5">
                  <c:v>2016</c:v>
                </c:pt>
                <c:pt idx="6">
                  <c:v>2017</c:v>
                </c:pt>
                <c:pt idx="7">
                  <c:v>2018</c:v>
                </c:pt>
                <c:pt idx="8">
                  <c:v>2019</c:v>
                </c:pt>
              </c:numCache>
            </c:numRef>
          </c:cat>
          <c:val>
            <c:numRef>
              <c:f>'geg ZO'!$J$25:$R$25</c:f>
              <c:numCache>
                <c:formatCode>0</c:formatCode>
                <c:ptCount val="9"/>
                <c:pt idx="0">
                  <c:v>0</c:v>
                </c:pt>
                <c:pt idx="1">
                  <c:v>0</c:v>
                </c:pt>
                <c:pt idx="2">
                  <c:v>0</c:v>
                </c:pt>
                <c:pt idx="3">
                  <c:v>0</c:v>
                </c:pt>
                <c:pt idx="4">
                  <c:v>0</c:v>
                </c:pt>
                <c:pt idx="5">
                  <c:v>0</c:v>
                </c:pt>
                <c:pt idx="6">
                  <c:v>0</c:v>
                </c:pt>
                <c:pt idx="7">
                  <c:v>0</c:v>
                </c:pt>
                <c:pt idx="8">
                  <c:v>0</c:v>
                </c:pt>
              </c:numCache>
            </c:numRef>
          </c:val>
        </c:ser>
        <c:ser>
          <c:idx val="4"/>
          <c:order val="2"/>
          <c:tx>
            <c:v>VSO</c:v>
          </c:tx>
          <c:invertIfNegative val="0"/>
          <c:dLbls>
            <c:delete val="1"/>
          </c:dLbls>
          <c:cat>
            <c:numRef>
              <c:f>'geg ZO'!$J$19:$R$19</c:f>
              <c:numCache>
                <c:formatCode>Standaard</c:formatCode>
                <c:ptCount val="9"/>
                <c:pt idx="0">
                  <c:v>2011</c:v>
                </c:pt>
                <c:pt idx="1">
                  <c:v>2012</c:v>
                </c:pt>
                <c:pt idx="2">
                  <c:v>2013</c:v>
                </c:pt>
                <c:pt idx="3">
                  <c:v>2014</c:v>
                </c:pt>
                <c:pt idx="4">
                  <c:v>2015</c:v>
                </c:pt>
                <c:pt idx="5">
                  <c:v>2016</c:v>
                </c:pt>
                <c:pt idx="6">
                  <c:v>2017</c:v>
                </c:pt>
                <c:pt idx="7">
                  <c:v>2018</c:v>
                </c:pt>
                <c:pt idx="8">
                  <c:v>2019</c:v>
                </c:pt>
              </c:numCache>
            </c:numRef>
          </c:cat>
          <c:val>
            <c:numRef>
              <c:f>'geg ZO'!$J$35:$R$35</c:f>
              <c:numCache>
                <c:formatCode>Standaard</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150"/>
        <c:axId val="88144512"/>
        <c:axId val="89457024"/>
      </c:barChart>
      <c:catAx>
        <c:axId val="88144512"/>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9457024"/>
        <c:crosses val="autoZero"/>
        <c:auto val="1"/>
        <c:lblAlgn val="ctr"/>
        <c:lblOffset val="100"/>
        <c:noMultiLvlLbl val="0"/>
      </c:catAx>
      <c:valAx>
        <c:axId val="894570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81445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7021948594122722"/>
          <c:h val="8.508159139635530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tab!$C$4:$K$4</c:f>
              <c:numCache>
                <c:formatCode>0</c:formatCode>
                <c:ptCount val="9"/>
                <c:pt idx="0">
                  <c:v>2012</c:v>
                </c:pt>
                <c:pt idx="1">
                  <c:v>2013</c:v>
                </c:pt>
                <c:pt idx="2">
                  <c:v>2014</c:v>
                </c:pt>
                <c:pt idx="3">
                  <c:v>2015</c:v>
                </c:pt>
                <c:pt idx="4">
                  <c:v>2016</c:v>
                </c:pt>
                <c:pt idx="5">
                  <c:v>2017</c:v>
                </c:pt>
                <c:pt idx="6">
                  <c:v>2018</c:v>
                </c:pt>
                <c:pt idx="7">
                  <c:v>2019</c:v>
                </c:pt>
                <c:pt idx="8">
                  <c:v>2020</c:v>
                </c:pt>
              </c:numCache>
            </c:numRef>
          </c:cat>
          <c:val>
            <c:numRef>
              <c:f>pers!$H$249:$P$249</c:f>
              <c:numCache>
                <c:formatCode>_-"€"\ * #.##0_-;_-"€"\ * #.##0\-;_-"€"\ * "-"_-;_-@_-</c:formatCode>
                <c:ptCount val="9"/>
                <c:pt idx="0">
                  <c:v>0</c:v>
                </c:pt>
                <c:pt idx="1">
                  <c:v>0</c:v>
                </c:pt>
                <c:pt idx="2">
                  <c:v>0</c:v>
                </c:pt>
                <c:pt idx="3">
                  <c:v>0</c:v>
                </c:pt>
                <c:pt idx="4">
                  <c:v>0</c:v>
                </c:pt>
                <c:pt idx="5">
                  <c:v>0</c:v>
                </c:pt>
                <c:pt idx="6">
                  <c:v>0</c:v>
                </c:pt>
                <c:pt idx="7">
                  <c:v>0</c:v>
                </c:pt>
                <c:pt idx="8">
                  <c:v>0</c:v>
                </c:pt>
              </c:numCache>
            </c:numRef>
          </c:val>
        </c:ser>
        <c:ser>
          <c:idx val="1"/>
          <c:order val="1"/>
          <c:tx>
            <c:v>lasten</c:v>
          </c:tx>
          <c:spPr>
            <a:solidFill>
              <a:srgbClr val="FFCC99"/>
            </a:solidFill>
            <a:ln w="12700">
              <a:solidFill>
                <a:srgbClr val="000000"/>
              </a:solidFill>
              <a:prstDash val="solid"/>
            </a:ln>
          </c:spPr>
          <c:invertIfNegative val="0"/>
          <c:cat>
            <c:numRef>
              <c:f>tab!$C$4:$K$4</c:f>
              <c:numCache>
                <c:formatCode>0</c:formatCode>
                <c:ptCount val="9"/>
                <c:pt idx="0">
                  <c:v>2012</c:v>
                </c:pt>
                <c:pt idx="1">
                  <c:v>2013</c:v>
                </c:pt>
                <c:pt idx="2">
                  <c:v>2014</c:v>
                </c:pt>
                <c:pt idx="3">
                  <c:v>2015</c:v>
                </c:pt>
                <c:pt idx="4">
                  <c:v>2016</c:v>
                </c:pt>
                <c:pt idx="5">
                  <c:v>2017</c:v>
                </c:pt>
                <c:pt idx="6">
                  <c:v>2018</c:v>
                </c:pt>
                <c:pt idx="7">
                  <c:v>2019</c:v>
                </c:pt>
                <c:pt idx="8">
                  <c:v>2020</c:v>
                </c:pt>
              </c:numCache>
            </c:numRef>
          </c:cat>
          <c:val>
            <c:numRef>
              <c:f>pers!$H$250:$P$250</c:f>
              <c:numCache>
                <c:formatCode>_-"€"\ * #.##0_-;_-"€"\ * #.##0\-;_-"€"\ * "-"_-;_-@_-</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15570176"/>
        <c:axId val="115572096"/>
      </c:barChart>
      <c:catAx>
        <c:axId val="1155701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15572096"/>
        <c:crosses val="autoZero"/>
        <c:auto val="1"/>
        <c:lblAlgn val="ctr"/>
        <c:lblOffset val="100"/>
        <c:tickLblSkip val="1"/>
        <c:tickMarkSkip val="1"/>
        <c:noMultiLvlLbl val="0"/>
      </c:catAx>
      <c:valAx>
        <c:axId val="11557209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155701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9464192"/>
        <c:axId val="89471232"/>
      </c:barChart>
      <c:catAx>
        <c:axId val="89464192"/>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9471232"/>
        <c:crosses val="autoZero"/>
        <c:auto val="1"/>
        <c:lblAlgn val="ctr"/>
        <c:lblOffset val="100"/>
        <c:tickLblSkip val="1"/>
        <c:tickMarkSkip val="1"/>
        <c:noMultiLvlLbl val="0"/>
      </c:catAx>
      <c:valAx>
        <c:axId val="894712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94641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89486464"/>
        <c:axId val="89489408"/>
      </c:barChart>
      <c:catAx>
        <c:axId val="8948646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9489408"/>
        <c:crosses val="autoZero"/>
        <c:auto val="1"/>
        <c:lblAlgn val="ctr"/>
        <c:lblOffset val="100"/>
        <c:tickLblSkip val="1"/>
        <c:tickMarkSkip val="1"/>
        <c:noMultiLvlLbl val="0"/>
      </c:catAx>
      <c:valAx>
        <c:axId val="8948940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9486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begr!$F$8:$N$8</c:f>
              <c:numCache>
                <c:formatCode>Standaard</c:formatCode>
                <c:ptCount val="9"/>
                <c:pt idx="0">
                  <c:v>2012</c:v>
                </c:pt>
                <c:pt idx="1">
                  <c:v>2013</c:v>
                </c:pt>
                <c:pt idx="2">
                  <c:v>2014</c:v>
                </c:pt>
                <c:pt idx="3">
                  <c:v>2015</c:v>
                </c:pt>
                <c:pt idx="4">
                  <c:v>2016</c:v>
                </c:pt>
                <c:pt idx="5">
                  <c:v>2017</c:v>
                </c:pt>
                <c:pt idx="6">
                  <c:v>2018</c:v>
                </c:pt>
                <c:pt idx="7">
                  <c:v>2019</c:v>
                </c:pt>
                <c:pt idx="8">
                  <c:v>2020</c:v>
                </c:pt>
              </c:numCache>
            </c:numRef>
          </c:cat>
          <c:val>
            <c:numRef>
              <c:f>ken!$F$16:$N$16</c:f>
              <c:numCache>
                <c:formatCode>_("€"* #.##0_);_("€"* \(#.##0\);_("€"* "-"_);_(@_)</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150"/>
        <c:axId val="89518080"/>
        <c:axId val="89519616"/>
      </c:barChart>
      <c:catAx>
        <c:axId val="8951808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9519616"/>
        <c:crosses val="autoZero"/>
        <c:auto val="1"/>
        <c:lblAlgn val="ctr"/>
        <c:lblOffset val="100"/>
        <c:tickLblSkip val="1"/>
        <c:tickMarkSkip val="1"/>
        <c:noMultiLvlLbl val="0"/>
      </c:catAx>
      <c:valAx>
        <c:axId val="8951961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95180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f>ken!$F$7:$N$7</c:f>
              <c:numCache>
                <c:formatCode>0</c:formatCode>
                <c:ptCount val="9"/>
                <c:pt idx="0">
                  <c:v>2012</c:v>
                </c:pt>
                <c:pt idx="1">
                  <c:v>2013</c:v>
                </c:pt>
                <c:pt idx="2">
                  <c:v>2014</c:v>
                </c:pt>
                <c:pt idx="3">
                  <c:v>2015</c:v>
                </c:pt>
                <c:pt idx="4">
                  <c:v>2016</c:v>
                </c:pt>
                <c:pt idx="5">
                  <c:v>2017</c:v>
                </c:pt>
                <c:pt idx="6">
                  <c:v>2018</c:v>
                </c:pt>
                <c:pt idx="7">
                  <c:v>2019</c:v>
                </c:pt>
                <c:pt idx="8">
                  <c:v>2020</c:v>
                </c:pt>
              </c:numCache>
            </c:numRef>
          </c:cat>
          <c:val>
            <c:numRef>
              <c:f>ken!$F$22:$N$22</c:f>
              <c:numCache>
                <c:formatCode>_("€"* #.##0_);_("€"* \(#.##0\);_("€"* "-"_);_(@_)</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150"/>
        <c:axId val="90342912"/>
        <c:axId val="90344448"/>
      </c:barChart>
      <c:catAx>
        <c:axId val="903429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0344448"/>
        <c:crosses val="autoZero"/>
        <c:auto val="1"/>
        <c:lblAlgn val="ctr"/>
        <c:lblOffset val="100"/>
        <c:tickLblSkip val="1"/>
        <c:tickMarkSkip val="1"/>
        <c:noMultiLvlLbl val="0"/>
      </c:catAx>
      <c:valAx>
        <c:axId val="903444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03429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ken!$F$7:$N$7</c:f>
              <c:numCache>
                <c:formatCode>0</c:formatCode>
                <c:ptCount val="9"/>
                <c:pt idx="0">
                  <c:v>2012</c:v>
                </c:pt>
                <c:pt idx="1">
                  <c:v>2013</c:v>
                </c:pt>
                <c:pt idx="2">
                  <c:v>2014</c:v>
                </c:pt>
                <c:pt idx="3">
                  <c:v>2015</c:v>
                </c:pt>
                <c:pt idx="4">
                  <c:v>2016</c:v>
                </c:pt>
                <c:pt idx="5">
                  <c:v>2017</c:v>
                </c:pt>
                <c:pt idx="6">
                  <c:v>2018</c:v>
                </c:pt>
                <c:pt idx="7">
                  <c:v>2019</c:v>
                </c:pt>
                <c:pt idx="8">
                  <c:v>2020</c:v>
                </c:pt>
              </c:numCache>
            </c:numRef>
          </c:cat>
          <c:val>
            <c:numRef>
              <c:f>act!$F$25:$N$25</c:f>
              <c:numCache>
                <c:formatCode>_-"€"\ * #.##0_-;_-"€"\ * #.##0\-;_-"€"\ * "-"_-;_-@_-</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150"/>
        <c:axId val="90360832"/>
        <c:axId val="96744192"/>
      </c:barChart>
      <c:catAx>
        <c:axId val="9036083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6744192"/>
        <c:crosses val="autoZero"/>
        <c:auto val="1"/>
        <c:lblAlgn val="ctr"/>
        <c:lblOffset val="100"/>
        <c:tickLblSkip val="1"/>
        <c:tickMarkSkip val="2"/>
        <c:noMultiLvlLbl val="0"/>
      </c:catAx>
      <c:valAx>
        <c:axId val="967441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03608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invertIfNegative val="0"/>
          <c:dLbls>
            <c:delete val="1"/>
          </c:dLbls>
          <c:cat>
            <c:numRef>
              <c:f>bal!$H$61:$O$61</c:f>
              <c:numCache>
                <c:formatCode>Standaard</c:formatCode>
                <c:ptCount val="8"/>
                <c:pt idx="0">
                  <c:v>2013</c:v>
                </c:pt>
                <c:pt idx="1">
                  <c:v>2014</c:v>
                </c:pt>
                <c:pt idx="2">
                  <c:v>2015</c:v>
                </c:pt>
                <c:pt idx="3">
                  <c:v>2016</c:v>
                </c:pt>
                <c:pt idx="4">
                  <c:v>2017</c:v>
                </c:pt>
                <c:pt idx="5">
                  <c:v>2018</c:v>
                </c:pt>
                <c:pt idx="6">
                  <c:v>2019</c:v>
                </c:pt>
                <c:pt idx="7">
                  <c:v>2020</c:v>
                </c:pt>
              </c:numCache>
            </c:numRef>
          </c:cat>
          <c:val>
            <c:numRef>
              <c:f>bal!$H$67:$O$67</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axId val="96772864"/>
        <c:axId val="96774400"/>
      </c:barChart>
      <c:catAx>
        <c:axId val="9677286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6774400"/>
        <c:crosses val="autoZero"/>
        <c:auto val="1"/>
        <c:lblAlgn val="ctr"/>
        <c:lblOffset val="100"/>
        <c:tickLblSkip val="1"/>
        <c:tickMarkSkip val="1"/>
        <c:noMultiLvlLbl val="0"/>
      </c:catAx>
      <c:valAx>
        <c:axId val="967744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67728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layout/>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1"/>
          <c:order val="0"/>
          <c:tx>
            <c:strRef>
              <c:f>'sal SWV'!$E$324</c:f>
              <c:strCache>
                <c:ptCount val="1"/>
                <c:pt idx="0">
                  <c:v>bruto salaris</c:v>
                </c:pt>
              </c:strCache>
            </c:strRef>
          </c:tx>
          <c:spPr>
            <a:solidFill>
              <a:schemeClr val="accent1"/>
            </a:solidFill>
          </c:spPr>
          <c:invertIfNegative val="0"/>
          <c:cat>
            <c:numRef>
              <c:f>'sal SWV'!$D$325:$D$333</c:f>
              <c:numCache>
                <c:formatCode>Standaard</c:formatCode>
                <c:ptCount val="9"/>
                <c:pt idx="0">
                  <c:v>2012</c:v>
                </c:pt>
                <c:pt idx="1">
                  <c:v>2013</c:v>
                </c:pt>
                <c:pt idx="2">
                  <c:v>2014</c:v>
                </c:pt>
                <c:pt idx="3">
                  <c:v>2015</c:v>
                </c:pt>
                <c:pt idx="4">
                  <c:v>2016</c:v>
                </c:pt>
                <c:pt idx="5">
                  <c:v>2017</c:v>
                </c:pt>
                <c:pt idx="6">
                  <c:v>2018</c:v>
                </c:pt>
                <c:pt idx="7">
                  <c:v>2019</c:v>
                </c:pt>
                <c:pt idx="8">
                  <c:v>2020</c:v>
                </c:pt>
              </c:numCache>
            </c:numRef>
          </c:cat>
          <c:val>
            <c:numRef>
              <c:f>'sal SWV'!$E$325:$E$333</c:f>
              <c:numCache>
                <c:formatCode>_-"€"\ * #.##0_-;_-"€"\ * #.##0\-;_-"€"\ * "-"??_-;_-@_-</c:formatCode>
                <c:ptCount val="9"/>
                <c:pt idx="0">
                  <c:v>0</c:v>
                </c:pt>
                <c:pt idx="1">
                  <c:v>0</c:v>
                </c:pt>
                <c:pt idx="2">
                  <c:v>0</c:v>
                </c:pt>
                <c:pt idx="3">
                  <c:v>0</c:v>
                </c:pt>
                <c:pt idx="4">
                  <c:v>0</c:v>
                </c:pt>
                <c:pt idx="5">
                  <c:v>0</c:v>
                </c:pt>
                <c:pt idx="6">
                  <c:v>0</c:v>
                </c:pt>
                <c:pt idx="7">
                  <c:v>0</c:v>
                </c:pt>
                <c:pt idx="8">
                  <c:v>0</c:v>
                </c:pt>
              </c:numCache>
            </c:numRef>
          </c:val>
        </c:ser>
        <c:ser>
          <c:idx val="2"/>
          <c:order val="1"/>
          <c:tx>
            <c:strRef>
              <c:f>'sal SWV'!$F$324</c:f>
              <c:strCache>
                <c:ptCount val="1"/>
                <c:pt idx="0">
                  <c:v>werkgeverslasten</c:v>
                </c:pt>
              </c:strCache>
            </c:strRef>
          </c:tx>
          <c:spPr>
            <a:solidFill>
              <a:schemeClr val="accent2"/>
            </a:solidFill>
          </c:spPr>
          <c:invertIfNegative val="0"/>
          <c:cat>
            <c:numRef>
              <c:f>'sal SWV'!$D$325:$D$333</c:f>
              <c:numCache>
                <c:formatCode>Standaard</c:formatCode>
                <c:ptCount val="9"/>
                <c:pt idx="0">
                  <c:v>2012</c:v>
                </c:pt>
                <c:pt idx="1">
                  <c:v>2013</c:v>
                </c:pt>
                <c:pt idx="2">
                  <c:v>2014</c:v>
                </c:pt>
                <c:pt idx="3">
                  <c:v>2015</c:v>
                </c:pt>
                <c:pt idx="4">
                  <c:v>2016</c:v>
                </c:pt>
                <c:pt idx="5">
                  <c:v>2017</c:v>
                </c:pt>
                <c:pt idx="6">
                  <c:v>2018</c:v>
                </c:pt>
                <c:pt idx="7">
                  <c:v>2019</c:v>
                </c:pt>
                <c:pt idx="8">
                  <c:v>2020</c:v>
                </c:pt>
              </c:numCache>
            </c:numRef>
          </c:cat>
          <c:val>
            <c:numRef>
              <c:f>'sal SWV'!$F$325:$F$333</c:f>
              <c:numCache>
                <c:formatCode>_-"€"\ * #.##0_-;_-"€"\ * #.##0\-;_-"€"\ * "-"??_-;_-@_-</c:formatCode>
                <c:ptCount val="9"/>
                <c:pt idx="0">
                  <c:v>0</c:v>
                </c:pt>
                <c:pt idx="1">
                  <c:v>0</c:v>
                </c:pt>
                <c:pt idx="2">
                  <c:v>0</c:v>
                </c:pt>
                <c:pt idx="3">
                  <c:v>0</c:v>
                </c:pt>
                <c:pt idx="4">
                  <c:v>0</c:v>
                </c:pt>
                <c:pt idx="5">
                  <c:v>0</c:v>
                </c:pt>
                <c:pt idx="6">
                  <c:v>0</c:v>
                </c:pt>
                <c:pt idx="7">
                  <c:v>0</c:v>
                </c:pt>
                <c:pt idx="8">
                  <c:v>0</c:v>
                </c:pt>
              </c:numCache>
            </c:numRef>
          </c:val>
        </c:ser>
        <c:ser>
          <c:idx val="3"/>
          <c:order val="2"/>
          <c:tx>
            <c:strRef>
              <c:f>'sal SWV'!$G$324</c:f>
              <c:strCache>
                <c:ptCount val="1"/>
                <c:pt idx="0">
                  <c:v>bapo</c:v>
                </c:pt>
              </c:strCache>
            </c:strRef>
          </c:tx>
          <c:spPr>
            <a:solidFill>
              <a:schemeClr val="accent3"/>
            </a:solidFill>
          </c:spPr>
          <c:invertIfNegative val="0"/>
          <c:cat>
            <c:numRef>
              <c:f>'sal SWV'!$D$325:$D$333</c:f>
              <c:numCache>
                <c:formatCode>Standaard</c:formatCode>
                <c:ptCount val="9"/>
                <c:pt idx="0">
                  <c:v>2012</c:v>
                </c:pt>
                <c:pt idx="1">
                  <c:v>2013</c:v>
                </c:pt>
                <c:pt idx="2">
                  <c:v>2014</c:v>
                </c:pt>
                <c:pt idx="3">
                  <c:v>2015</c:v>
                </c:pt>
                <c:pt idx="4">
                  <c:v>2016</c:v>
                </c:pt>
                <c:pt idx="5">
                  <c:v>2017</c:v>
                </c:pt>
                <c:pt idx="6">
                  <c:v>2018</c:v>
                </c:pt>
                <c:pt idx="7">
                  <c:v>2019</c:v>
                </c:pt>
                <c:pt idx="8">
                  <c:v>2020</c:v>
                </c:pt>
              </c:numCache>
            </c:numRef>
          </c:cat>
          <c:val>
            <c:numRef>
              <c:f>'sal SWV'!$G$325:$G$333</c:f>
              <c:numCache>
                <c:formatCode>_-"€"\ * #.##0_-;_-"€"\ * #.##0\-;_-"€"\ * "-"??_-;_-@_-</c:formatCode>
                <c:ptCount val="9"/>
                <c:pt idx="0">
                  <c:v>0</c:v>
                </c:pt>
                <c:pt idx="1">
                  <c:v>0</c:v>
                </c:pt>
                <c:pt idx="2">
                  <c:v>0</c:v>
                </c:pt>
                <c:pt idx="3">
                  <c:v>0</c:v>
                </c:pt>
                <c:pt idx="4">
                  <c:v>0</c:v>
                </c:pt>
                <c:pt idx="5">
                  <c:v>0</c:v>
                </c:pt>
                <c:pt idx="6">
                  <c:v>0</c:v>
                </c:pt>
                <c:pt idx="7">
                  <c:v>0</c:v>
                </c:pt>
                <c:pt idx="8">
                  <c:v>0</c:v>
                </c:pt>
              </c:numCache>
            </c:numRef>
          </c:val>
        </c:ser>
        <c:ser>
          <c:idx val="4"/>
          <c:order val="3"/>
          <c:tx>
            <c:strRef>
              <c:f>'sal SWV'!$H$324</c:f>
              <c:strCache>
                <c:ptCount val="1"/>
                <c:pt idx="0">
                  <c:v>jubilea</c:v>
                </c:pt>
              </c:strCache>
            </c:strRef>
          </c:tx>
          <c:spPr>
            <a:solidFill>
              <a:schemeClr val="accent4"/>
            </a:solidFill>
          </c:spPr>
          <c:invertIfNegative val="0"/>
          <c:cat>
            <c:numRef>
              <c:f>'sal SWV'!$D$325:$D$333</c:f>
              <c:numCache>
                <c:formatCode>Standaard</c:formatCode>
                <c:ptCount val="9"/>
                <c:pt idx="0">
                  <c:v>2012</c:v>
                </c:pt>
                <c:pt idx="1">
                  <c:v>2013</c:v>
                </c:pt>
                <c:pt idx="2">
                  <c:v>2014</c:v>
                </c:pt>
                <c:pt idx="3">
                  <c:v>2015</c:v>
                </c:pt>
                <c:pt idx="4">
                  <c:v>2016</c:v>
                </c:pt>
                <c:pt idx="5">
                  <c:v>2017</c:v>
                </c:pt>
                <c:pt idx="6">
                  <c:v>2018</c:v>
                </c:pt>
                <c:pt idx="7">
                  <c:v>2019</c:v>
                </c:pt>
                <c:pt idx="8">
                  <c:v>2020</c:v>
                </c:pt>
              </c:numCache>
            </c:numRef>
          </c:cat>
          <c:val>
            <c:numRef>
              <c:f>'sal SWV'!$H$325:$H$333</c:f>
              <c:numCache>
                <c:formatCode>_-"€"\ * #.##0_-;_-"€"\ * #.##0\-;_-"€"\ * "-"??_-;_-@_-</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5"/>
        <c:overlap val="100"/>
        <c:axId val="96792960"/>
        <c:axId val="96794496"/>
      </c:barChart>
      <c:catAx>
        <c:axId val="96792960"/>
        <c:scaling>
          <c:orientation val="minMax"/>
        </c:scaling>
        <c:delete val="0"/>
        <c:axPos val="b"/>
        <c:numFmt formatCode="Standaard" sourceLinked="1"/>
        <c:majorTickMark val="none"/>
        <c:minorTickMark val="none"/>
        <c:tickLblPos val="nextTo"/>
        <c:txPr>
          <a:bodyPr rot="0" vert="horz"/>
          <a:lstStyle/>
          <a:p>
            <a:pPr>
              <a:defRPr/>
            </a:pPr>
            <a:endParaRPr lang="nl-NL"/>
          </a:p>
        </c:txPr>
        <c:crossAx val="96794496"/>
        <c:crosses val="autoZero"/>
        <c:auto val="1"/>
        <c:lblAlgn val="ctr"/>
        <c:lblOffset val="100"/>
        <c:noMultiLvlLbl val="0"/>
      </c:catAx>
      <c:valAx>
        <c:axId val="96794496"/>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96792960"/>
        <c:crosses val="autoZero"/>
        <c:crossBetween val="between"/>
      </c:valAx>
    </c:plotArea>
    <c:legend>
      <c:legendPos val="r"/>
      <c:layout>
        <c:manualLayout>
          <c:xMode val="edge"/>
          <c:yMode val="edge"/>
          <c:x val="0.10483333195756782"/>
          <c:y val="0.89585231041061986"/>
          <c:w val="0.82529309940560236"/>
          <c:h val="7.0252262408056251E-2"/>
        </c:manualLayout>
      </c:layout>
      <c:overlay val="0"/>
      <c:spPr>
        <a:ln w="9525">
          <a:solidFill>
            <a:srgbClr val="000000"/>
          </a:solidFill>
        </a:ln>
      </c:spPr>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tab!$C$4:$K$4</c:f>
              <c:numCache>
                <c:formatCode>0</c:formatCode>
                <c:ptCount val="9"/>
                <c:pt idx="0">
                  <c:v>2012</c:v>
                </c:pt>
                <c:pt idx="1">
                  <c:v>2013</c:v>
                </c:pt>
                <c:pt idx="2">
                  <c:v>2014</c:v>
                </c:pt>
                <c:pt idx="3">
                  <c:v>2015</c:v>
                </c:pt>
                <c:pt idx="4">
                  <c:v>2016</c:v>
                </c:pt>
                <c:pt idx="5">
                  <c:v>2017</c:v>
                </c:pt>
                <c:pt idx="6">
                  <c:v>2018</c:v>
                </c:pt>
                <c:pt idx="7">
                  <c:v>2019</c:v>
                </c:pt>
                <c:pt idx="8">
                  <c:v>2020</c:v>
                </c:pt>
              </c:numCache>
            </c:numRef>
          </c:cat>
          <c:val>
            <c:numRef>
              <c:f>mat!$H$103:$P$103</c:f>
              <c:numCache>
                <c:formatCode>_-"€"\ * #.##0_-;_-"€"\ * #.##0\-;_-"€"\ * "-"_-;_-@_-</c:formatCode>
                <c:ptCount val="9"/>
                <c:pt idx="0">
                  <c:v>0</c:v>
                </c:pt>
                <c:pt idx="1">
                  <c:v>0</c:v>
                </c:pt>
                <c:pt idx="2">
                  <c:v>0</c:v>
                </c:pt>
                <c:pt idx="3">
                  <c:v>0</c:v>
                </c:pt>
                <c:pt idx="4">
                  <c:v>0</c:v>
                </c:pt>
                <c:pt idx="5">
                  <c:v>0</c:v>
                </c:pt>
                <c:pt idx="6">
                  <c:v>0</c:v>
                </c:pt>
                <c:pt idx="7">
                  <c:v>0</c:v>
                </c:pt>
                <c:pt idx="8">
                  <c:v>0</c:v>
                </c:pt>
              </c:numCache>
            </c:numRef>
          </c:val>
        </c:ser>
        <c:ser>
          <c:idx val="1"/>
          <c:order val="1"/>
          <c:tx>
            <c:v>lasten</c:v>
          </c:tx>
          <c:spPr>
            <a:solidFill>
              <a:srgbClr val="FFCC99"/>
            </a:solidFill>
            <a:ln w="12700">
              <a:solidFill>
                <a:srgbClr val="000000"/>
              </a:solidFill>
              <a:prstDash val="solid"/>
            </a:ln>
          </c:spPr>
          <c:invertIfNegative val="0"/>
          <c:cat>
            <c:numRef>
              <c:f>tab!$C$4:$K$4</c:f>
              <c:numCache>
                <c:formatCode>0</c:formatCode>
                <c:ptCount val="9"/>
                <c:pt idx="0">
                  <c:v>2012</c:v>
                </c:pt>
                <c:pt idx="1">
                  <c:v>2013</c:v>
                </c:pt>
                <c:pt idx="2">
                  <c:v>2014</c:v>
                </c:pt>
                <c:pt idx="3">
                  <c:v>2015</c:v>
                </c:pt>
                <c:pt idx="4">
                  <c:v>2016</c:v>
                </c:pt>
                <c:pt idx="5">
                  <c:v>2017</c:v>
                </c:pt>
                <c:pt idx="6">
                  <c:v>2018</c:v>
                </c:pt>
                <c:pt idx="7">
                  <c:v>2019</c:v>
                </c:pt>
                <c:pt idx="8">
                  <c:v>2020</c:v>
                </c:pt>
              </c:numCache>
            </c:numRef>
          </c:cat>
          <c:val>
            <c:numRef>
              <c:f>mat!$H$195:$P$195</c:f>
              <c:numCache>
                <c:formatCode>_-"€"\ * #.##0_-;_-"€"\ * #.##0\-;_-"€"\ * "-"_-;_-@_-</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227047296"/>
        <c:axId val="227048832"/>
      </c:barChart>
      <c:catAx>
        <c:axId val="22704729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27048832"/>
        <c:crosses val="autoZero"/>
        <c:auto val="1"/>
        <c:lblAlgn val="ctr"/>
        <c:lblOffset val="100"/>
        <c:tickLblSkip val="1"/>
        <c:tickMarkSkip val="1"/>
        <c:noMultiLvlLbl val="0"/>
      </c:catAx>
      <c:valAx>
        <c:axId val="22704883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270472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tab!$C$4:$K$4</c:f>
              <c:numCache>
                <c:formatCode>0</c:formatCode>
                <c:ptCount val="9"/>
                <c:pt idx="0">
                  <c:v>2012</c:v>
                </c:pt>
                <c:pt idx="1">
                  <c:v>2013</c:v>
                </c:pt>
                <c:pt idx="2">
                  <c:v>2014</c:v>
                </c:pt>
                <c:pt idx="3">
                  <c:v>2015</c:v>
                </c:pt>
                <c:pt idx="4">
                  <c:v>2016</c:v>
                </c:pt>
                <c:pt idx="5">
                  <c:v>2017</c:v>
                </c:pt>
                <c:pt idx="6">
                  <c:v>2018</c:v>
                </c:pt>
                <c:pt idx="7">
                  <c:v>2019</c:v>
                </c:pt>
                <c:pt idx="8">
                  <c:v>2020</c:v>
                </c:pt>
              </c:numCache>
            </c:numRef>
          </c:cat>
          <c:val>
            <c:numRef>
              <c:f>begr!$F$19:$N$19</c:f>
              <c:numCache>
                <c:formatCode>_-"€"\ * #.##0_-;_-"€"\ * #.##0\-;_-"€"\ * "-"_-;_-@_-</c:formatCode>
                <c:ptCount val="9"/>
                <c:pt idx="0">
                  <c:v>0</c:v>
                </c:pt>
                <c:pt idx="1">
                  <c:v>0</c:v>
                </c:pt>
                <c:pt idx="2">
                  <c:v>0</c:v>
                </c:pt>
                <c:pt idx="3">
                  <c:v>0</c:v>
                </c:pt>
                <c:pt idx="4">
                  <c:v>0</c:v>
                </c:pt>
                <c:pt idx="5">
                  <c:v>0</c:v>
                </c:pt>
                <c:pt idx="6">
                  <c:v>0</c:v>
                </c:pt>
                <c:pt idx="7">
                  <c:v>0</c:v>
                </c:pt>
                <c:pt idx="8">
                  <c:v>0</c:v>
                </c:pt>
              </c:numCache>
            </c:numRef>
          </c:val>
        </c:ser>
        <c:ser>
          <c:idx val="1"/>
          <c:order val="1"/>
          <c:tx>
            <c:v>lasten</c:v>
          </c:tx>
          <c:spPr>
            <a:solidFill>
              <a:srgbClr val="FFCC99"/>
            </a:solidFill>
            <a:ln w="12700">
              <a:solidFill>
                <a:srgbClr val="000000"/>
              </a:solidFill>
              <a:prstDash val="solid"/>
            </a:ln>
          </c:spPr>
          <c:invertIfNegative val="0"/>
          <c:cat>
            <c:numRef>
              <c:f>tab!$C$4:$K$4</c:f>
              <c:numCache>
                <c:formatCode>0</c:formatCode>
                <c:ptCount val="9"/>
                <c:pt idx="0">
                  <c:v>2012</c:v>
                </c:pt>
                <c:pt idx="1">
                  <c:v>2013</c:v>
                </c:pt>
                <c:pt idx="2">
                  <c:v>2014</c:v>
                </c:pt>
                <c:pt idx="3">
                  <c:v>2015</c:v>
                </c:pt>
                <c:pt idx="4">
                  <c:v>2016</c:v>
                </c:pt>
                <c:pt idx="5">
                  <c:v>2017</c:v>
                </c:pt>
                <c:pt idx="6">
                  <c:v>2018</c:v>
                </c:pt>
                <c:pt idx="7">
                  <c:v>2019</c:v>
                </c:pt>
                <c:pt idx="8">
                  <c:v>2020</c:v>
                </c:pt>
              </c:numCache>
            </c:numRef>
          </c:cat>
          <c:val>
            <c:numRef>
              <c:f>begr!$F$25:$N$25</c:f>
              <c:numCache>
                <c:formatCode>_-"€"\ * #.##0_-;_-"€"\ * #.##0\-;_-"€"\ * "-"_-;_-@_-</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514058496"/>
        <c:axId val="86016000"/>
      </c:barChart>
      <c:catAx>
        <c:axId val="51405849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016000"/>
        <c:crosses val="autoZero"/>
        <c:auto val="1"/>
        <c:lblAlgn val="ctr"/>
        <c:lblOffset val="100"/>
        <c:tickLblSkip val="1"/>
        <c:tickMarkSkip val="1"/>
        <c:noMultiLvlLbl val="0"/>
      </c:catAx>
      <c:valAx>
        <c:axId val="8601600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0584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6031360"/>
        <c:axId val="86038400"/>
      </c:barChart>
      <c:catAx>
        <c:axId val="8603136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038400"/>
        <c:crosses val="autoZero"/>
        <c:auto val="1"/>
        <c:lblAlgn val="ctr"/>
        <c:lblOffset val="100"/>
        <c:tickLblSkip val="1"/>
        <c:tickMarkSkip val="1"/>
        <c:noMultiLvlLbl val="0"/>
      </c:catAx>
      <c:valAx>
        <c:axId val="860384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031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layout/>
      <c:overlay val="0"/>
      <c:spPr>
        <a:noFill/>
        <a:ln w="25400">
          <a:noFill/>
        </a:ln>
      </c:spPr>
    </c:title>
    <c:autoTitleDeleted val="0"/>
    <c:plotArea>
      <c:layout/>
      <c:barChart>
        <c:barDir val="col"/>
        <c:grouping val="percentStacked"/>
        <c:varyColors val="0"/>
        <c:ser>
          <c:idx val="0"/>
          <c:order val="0"/>
          <c:tx>
            <c:strRef>
              <c:f>'sal SWV'!$E$324</c:f>
              <c:strCache>
                <c:ptCount val="1"/>
                <c:pt idx="0">
                  <c:v>bruto salaris</c:v>
                </c:pt>
              </c:strCache>
            </c:strRef>
          </c:tx>
          <c:invertIfNegative val="0"/>
          <c:cat>
            <c:numRef>
              <c:f>'sal SWV'!$D$325:$D$333</c:f>
              <c:numCache>
                <c:formatCode>Standaard</c:formatCode>
                <c:ptCount val="9"/>
                <c:pt idx="0">
                  <c:v>2012</c:v>
                </c:pt>
                <c:pt idx="1">
                  <c:v>2013</c:v>
                </c:pt>
                <c:pt idx="2">
                  <c:v>2014</c:v>
                </c:pt>
                <c:pt idx="3">
                  <c:v>2015</c:v>
                </c:pt>
                <c:pt idx="4">
                  <c:v>2016</c:v>
                </c:pt>
                <c:pt idx="5">
                  <c:v>2017</c:v>
                </c:pt>
                <c:pt idx="6">
                  <c:v>2018</c:v>
                </c:pt>
                <c:pt idx="7">
                  <c:v>2019</c:v>
                </c:pt>
                <c:pt idx="8">
                  <c:v>2020</c:v>
                </c:pt>
              </c:numCache>
            </c:numRef>
          </c:cat>
          <c:val>
            <c:numRef>
              <c:f>'sal SWV'!$E$325:$E$333</c:f>
              <c:numCache>
                <c:formatCode>_-"€"\ * #.##0_-;_-"€"\ * #.##0\-;_-"€"\ * "-"??_-;_-@_-</c:formatCode>
                <c:ptCount val="9"/>
                <c:pt idx="0">
                  <c:v>0</c:v>
                </c:pt>
                <c:pt idx="1">
                  <c:v>0</c:v>
                </c:pt>
                <c:pt idx="2">
                  <c:v>0</c:v>
                </c:pt>
                <c:pt idx="3">
                  <c:v>0</c:v>
                </c:pt>
                <c:pt idx="4">
                  <c:v>0</c:v>
                </c:pt>
                <c:pt idx="5">
                  <c:v>0</c:v>
                </c:pt>
                <c:pt idx="6">
                  <c:v>0</c:v>
                </c:pt>
                <c:pt idx="7">
                  <c:v>0</c:v>
                </c:pt>
                <c:pt idx="8">
                  <c:v>0</c:v>
                </c:pt>
              </c:numCache>
            </c:numRef>
          </c:val>
        </c:ser>
        <c:ser>
          <c:idx val="1"/>
          <c:order val="1"/>
          <c:tx>
            <c:strRef>
              <c:f>'sal SWV'!$F$324</c:f>
              <c:strCache>
                <c:ptCount val="1"/>
                <c:pt idx="0">
                  <c:v>werkgeverslasten</c:v>
                </c:pt>
              </c:strCache>
            </c:strRef>
          </c:tx>
          <c:invertIfNegative val="0"/>
          <c:cat>
            <c:numRef>
              <c:f>'sal SWV'!$D$325:$D$333</c:f>
              <c:numCache>
                <c:formatCode>Standaard</c:formatCode>
                <c:ptCount val="9"/>
                <c:pt idx="0">
                  <c:v>2012</c:v>
                </c:pt>
                <c:pt idx="1">
                  <c:v>2013</c:v>
                </c:pt>
                <c:pt idx="2">
                  <c:v>2014</c:v>
                </c:pt>
                <c:pt idx="3">
                  <c:v>2015</c:v>
                </c:pt>
                <c:pt idx="4">
                  <c:v>2016</c:v>
                </c:pt>
                <c:pt idx="5">
                  <c:v>2017</c:v>
                </c:pt>
                <c:pt idx="6">
                  <c:v>2018</c:v>
                </c:pt>
                <c:pt idx="7">
                  <c:v>2019</c:v>
                </c:pt>
                <c:pt idx="8">
                  <c:v>2020</c:v>
                </c:pt>
              </c:numCache>
            </c:numRef>
          </c:cat>
          <c:val>
            <c:numRef>
              <c:f>'sal SWV'!$F$325:$F$333</c:f>
              <c:numCache>
                <c:formatCode>_-"€"\ * #.##0_-;_-"€"\ * #.##0\-;_-"€"\ * "-"??_-;_-@_-</c:formatCode>
                <c:ptCount val="9"/>
                <c:pt idx="0">
                  <c:v>0</c:v>
                </c:pt>
                <c:pt idx="1">
                  <c:v>0</c:v>
                </c:pt>
                <c:pt idx="2">
                  <c:v>0</c:v>
                </c:pt>
                <c:pt idx="3">
                  <c:v>0</c:v>
                </c:pt>
                <c:pt idx="4">
                  <c:v>0</c:v>
                </c:pt>
                <c:pt idx="5">
                  <c:v>0</c:v>
                </c:pt>
                <c:pt idx="6">
                  <c:v>0</c:v>
                </c:pt>
                <c:pt idx="7">
                  <c:v>0</c:v>
                </c:pt>
                <c:pt idx="8">
                  <c:v>0</c:v>
                </c:pt>
              </c:numCache>
            </c:numRef>
          </c:val>
        </c:ser>
        <c:ser>
          <c:idx val="2"/>
          <c:order val="2"/>
          <c:tx>
            <c:strRef>
              <c:f>'sal SWV'!$G$324</c:f>
              <c:strCache>
                <c:ptCount val="1"/>
                <c:pt idx="0">
                  <c:v>bapo</c:v>
                </c:pt>
              </c:strCache>
            </c:strRef>
          </c:tx>
          <c:invertIfNegative val="0"/>
          <c:cat>
            <c:numRef>
              <c:f>'sal SWV'!$D$325:$D$333</c:f>
              <c:numCache>
                <c:formatCode>Standaard</c:formatCode>
                <c:ptCount val="9"/>
                <c:pt idx="0">
                  <c:v>2012</c:v>
                </c:pt>
                <c:pt idx="1">
                  <c:v>2013</c:v>
                </c:pt>
                <c:pt idx="2">
                  <c:v>2014</c:v>
                </c:pt>
                <c:pt idx="3">
                  <c:v>2015</c:v>
                </c:pt>
                <c:pt idx="4">
                  <c:v>2016</c:v>
                </c:pt>
                <c:pt idx="5">
                  <c:v>2017</c:v>
                </c:pt>
                <c:pt idx="6">
                  <c:v>2018</c:v>
                </c:pt>
                <c:pt idx="7">
                  <c:v>2019</c:v>
                </c:pt>
                <c:pt idx="8">
                  <c:v>2020</c:v>
                </c:pt>
              </c:numCache>
            </c:numRef>
          </c:cat>
          <c:val>
            <c:numRef>
              <c:f>'sal SWV'!$G$325:$G$333</c:f>
              <c:numCache>
                <c:formatCode>_-"€"\ * #.##0_-;_-"€"\ * #.##0\-;_-"€"\ * "-"??_-;_-@_-</c:formatCode>
                <c:ptCount val="9"/>
                <c:pt idx="0">
                  <c:v>0</c:v>
                </c:pt>
                <c:pt idx="1">
                  <c:v>0</c:v>
                </c:pt>
                <c:pt idx="2">
                  <c:v>0</c:v>
                </c:pt>
                <c:pt idx="3">
                  <c:v>0</c:v>
                </c:pt>
                <c:pt idx="4">
                  <c:v>0</c:v>
                </c:pt>
                <c:pt idx="5">
                  <c:v>0</c:v>
                </c:pt>
                <c:pt idx="6">
                  <c:v>0</c:v>
                </c:pt>
                <c:pt idx="7">
                  <c:v>0</c:v>
                </c:pt>
                <c:pt idx="8">
                  <c:v>0</c:v>
                </c:pt>
              </c:numCache>
            </c:numRef>
          </c:val>
        </c:ser>
        <c:ser>
          <c:idx val="3"/>
          <c:order val="3"/>
          <c:tx>
            <c:strRef>
              <c:f>'sal SWV'!$H$324</c:f>
              <c:strCache>
                <c:ptCount val="1"/>
                <c:pt idx="0">
                  <c:v>jubilea</c:v>
                </c:pt>
              </c:strCache>
            </c:strRef>
          </c:tx>
          <c:invertIfNegative val="0"/>
          <c:cat>
            <c:numRef>
              <c:f>'sal SWV'!$D$325:$D$333</c:f>
              <c:numCache>
                <c:formatCode>Standaard</c:formatCode>
                <c:ptCount val="9"/>
                <c:pt idx="0">
                  <c:v>2012</c:v>
                </c:pt>
                <c:pt idx="1">
                  <c:v>2013</c:v>
                </c:pt>
                <c:pt idx="2">
                  <c:v>2014</c:v>
                </c:pt>
                <c:pt idx="3">
                  <c:v>2015</c:v>
                </c:pt>
                <c:pt idx="4">
                  <c:v>2016</c:v>
                </c:pt>
                <c:pt idx="5">
                  <c:v>2017</c:v>
                </c:pt>
                <c:pt idx="6">
                  <c:v>2018</c:v>
                </c:pt>
                <c:pt idx="7">
                  <c:v>2019</c:v>
                </c:pt>
                <c:pt idx="8">
                  <c:v>2020</c:v>
                </c:pt>
              </c:numCache>
            </c:numRef>
          </c:cat>
          <c:val>
            <c:numRef>
              <c:f>'sal SWV'!$H$325:$H$333</c:f>
              <c:numCache>
                <c:formatCode>_-"€"\ * #.##0_-;_-"€"\ * #.##0\-;_-"€"\ * "-"??_-;_-@_-</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75"/>
        <c:overlap val="100"/>
        <c:axId val="86056960"/>
        <c:axId val="86058496"/>
      </c:barChart>
      <c:catAx>
        <c:axId val="86056960"/>
        <c:scaling>
          <c:orientation val="minMax"/>
        </c:scaling>
        <c:delete val="0"/>
        <c:axPos val="b"/>
        <c:numFmt formatCode="Standaard"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058496"/>
        <c:crosses val="autoZero"/>
        <c:auto val="1"/>
        <c:lblAlgn val="ctr"/>
        <c:lblOffset val="100"/>
        <c:tickLblSkip val="1"/>
        <c:tickMarkSkip val="1"/>
        <c:noMultiLvlLbl val="0"/>
      </c:catAx>
      <c:valAx>
        <c:axId val="86058496"/>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8605696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dLbls>
          <c:cat>
            <c:numLit>
              <c:formatCode>Standaard</c:formatCode>
              <c:ptCount val="4"/>
              <c:pt idx="0">
                <c:v>2013</c:v>
              </c:pt>
              <c:pt idx="1">
                <c:v>2014</c:v>
              </c:pt>
              <c:pt idx="2">
                <c:v>2015</c:v>
              </c:pt>
              <c:pt idx="3">
                <c:v>2016</c:v>
              </c:pt>
            </c:numLit>
          </c:cat>
          <c:val>
            <c:numLit>
              <c:formatCode>Standaard</c:formatCode>
              <c:ptCount val="1"/>
              <c:pt idx="0">
                <c:v>0</c:v>
              </c:pt>
            </c:numLit>
          </c:val>
        </c:ser>
        <c:dLbls>
          <c:showLegendKey val="0"/>
          <c:showVal val="1"/>
          <c:showCatName val="0"/>
          <c:showSerName val="0"/>
          <c:showPercent val="0"/>
          <c:showBubbleSize val="0"/>
        </c:dLbls>
        <c:gapWidth val="150"/>
        <c:axId val="86070016"/>
        <c:axId val="86072704"/>
      </c:barChart>
      <c:catAx>
        <c:axId val="8607001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072704"/>
        <c:crosses val="autoZero"/>
        <c:auto val="1"/>
        <c:lblAlgn val="ctr"/>
        <c:lblOffset val="100"/>
        <c:tickLblSkip val="1"/>
        <c:tickMarkSkip val="1"/>
        <c:noMultiLvlLbl val="0"/>
      </c:catAx>
      <c:valAx>
        <c:axId val="86072704"/>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0700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bal!$H$61:$O$61</c:f>
              <c:numCache>
                <c:formatCode>Standaard</c:formatCode>
                <c:ptCount val="8"/>
                <c:pt idx="0">
                  <c:v>2013</c:v>
                </c:pt>
                <c:pt idx="1">
                  <c:v>2014</c:v>
                </c:pt>
                <c:pt idx="2">
                  <c:v>2015</c:v>
                </c:pt>
                <c:pt idx="3">
                  <c:v>2016</c:v>
                </c:pt>
                <c:pt idx="4">
                  <c:v>2017</c:v>
                </c:pt>
                <c:pt idx="5">
                  <c:v>2018</c:v>
                </c:pt>
                <c:pt idx="6">
                  <c:v>2019</c:v>
                </c:pt>
                <c:pt idx="7">
                  <c:v>2020</c:v>
                </c:pt>
              </c:numCache>
            </c:numRef>
          </c:cat>
          <c:val>
            <c:numRef>
              <c:f>bal!$H$63:$O$63</c:f>
              <c:numCache>
                <c:formatCode>0,0%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axId val="86093184"/>
        <c:axId val="86099072"/>
      </c:barChart>
      <c:catAx>
        <c:axId val="8609318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099072"/>
        <c:crosses val="autoZero"/>
        <c:auto val="1"/>
        <c:lblAlgn val="ctr"/>
        <c:lblOffset val="100"/>
        <c:tickLblSkip val="1"/>
        <c:tickMarkSkip val="1"/>
        <c:noMultiLvlLbl val="0"/>
      </c:catAx>
      <c:valAx>
        <c:axId val="86099072"/>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0931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bal!$H$61:$O$61</c:f>
              <c:numCache>
                <c:formatCode>Standaard</c:formatCode>
                <c:ptCount val="8"/>
                <c:pt idx="0">
                  <c:v>2013</c:v>
                </c:pt>
                <c:pt idx="1">
                  <c:v>2014</c:v>
                </c:pt>
                <c:pt idx="2">
                  <c:v>2015</c:v>
                </c:pt>
                <c:pt idx="3">
                  <c:v>2016</c:v>
                </c:pt>
                <c:pt idx="4">
                  <c:v>2017</c:v>
                </c:pt>
                <c:pt idx="5">
                  <c:v>2018</c:v>
                </c:pt>
                <c:pt idx="6">
                  <c:v>2019</c:v>
                </c:pt>
                <c:pt idx="7">
                  <c:v>2020</c:v>
                </c:pt>
              </c:numCache>
            </c:numRef>
          </c:cat>
          <c:val>
            <c:numRef>
              <c:f>bal!$H$64:$O$64</c:f>
              <c:numCache>
                <c:formatCode>0,00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axId val="86115456"/>
        <c:axId val="86116992"/>
      </c:barChart>
      <c:catAx>
        <c:axId val="8611545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116992"/>
        <c:crosses val="autoZero"/>
        <c:auto val="1"/>
        <c:lblAlgn val="ctr"/>
        <c:lblOffset val="100"/>
        <c:tickLblSkip val="1"/>
        <c:tickMarkSkip val="1"/>
        <c:noMultiLvlLbl val="0"/>
      </c:catAx>
      <c:valAx>
        <c:axId val="8611699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115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78440</xdr:colOff>
      <xdr:row>3</xdr:row>
      <xdr:rowOff>145676</xdr:rowOff>
    </xdr:from>
    <xdr:to>
      <xdr:col>14</xdr:col>
      <xdr:colOff>439634</xdr:colOff>
      <xdr:row>8</xdr:row>
      <xdr:rowOff>68822</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869205" y="616323"/>
          <a:ext cx="1571429" cy="7523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22</xdr:col>
      <xdr:colOff>2607</xdr:colOff>
      <xdr:row>6</xdr:row>
      <xdr:rowOff>57616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168089</xdr:colOff>
      <xdr:row>2</xdr:row>
      <xdr:rowOff>11206</xdr:rowOff>
    </xdr:from>
    <xdr:to>
      <xdr:col>16</xdr:col>
      <xdr:colOff>36223</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437030</xdr:colOff>
      <xdr:row>2</xdr:row>
      <xdr:rowOff>11205</xdr:rowOff>
    </xdr:from>
    <xdr:to>
      <xdr:col>16</xdr:col>
      <xdr:colOff>36224</xdr:colOff>
      <xdr:row>5</xdr:row>
      <xdr:rowOff>136057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38765" y="324970"/>
          <a:ext cx="1571429" cy="7523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33</xdr:col>
      <xdr:colOff>22410</xdr:colOff>
      <xdr:row>2</xdr:row>
      <xdr:rowOff>11206</xdr:rowOff>
    </xdr:from>
    <xdr:to>
      <xdr:col>35</xdr:col>
      <xdr:colOff>159486</xdr:colOff>
      <xdr:row>6</xdr:row>
      <xdr:rowOff>1587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1728204" y="324971"/>
          <a:ext cx="1571429" cy="7523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694766</xdr:colOff>
      <xdr:row>2</xdr:row>
      <xdr:rowOff>33617</xdr:rowOff>
    </xdr:from>
    <xdr:to>
      <xdr:col>14</xdr:col>
      <xdr:colOff>159489</xdr:colOff>
      <xdr:row>6</xdr:row>
      <xdr:rowOff>23998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060207" y="347382"/>
          <a:ext cx="1571429" cy="75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672352</xdr:colOff>
      <xdr:row>2</xdr:row>
      <xdr:rowOff>11206</xdr:rowOff>
    </xdr:from>
    <xdr:to>
      <xdr:col>14</xdr:col>
      <xdr:colOff>2604</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0107705" y="324971"/>
          <a:ext cx="1571429" cy="752381"/>
        </a:xfrm>
        <a:prstGeom prst="rect">
          <a:avLst/>
        </a:prstGeom>
      </xdr:spPr>
    </xdr:pic>
    <xdr:clientData/>
  </xdr:twoCellAnchor>
  <xdr:twoCellAnchor editAs="oneCell">
    <xdr:from>
      <xdr:col>12</xdr:col>
      <xdr:colOff>672352</xdr:colOff>
      <xdr:row>46</xdr:row>
      <xdr:rowOff>11207</xdr:rowOff>
    </xdr:from>
    <xdr:to>
      <xdr:col>14</xdr:col>
      <xdr:colOff>2604</xdr:colOff>
      <xdr:row>49</xdr:row>
      <xdr:rowOff>130970</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2340477" y="7655020"/>
          <a:ext cx="1568627" cy="7627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661147</xdr:colOff>
      <xdr:row>1</xdr:row>
      <xdr:rowOff>123265</xdr:rowOff>
    </xdr:from>
    <xdr:to>
      <xdr:col>15</xdr:col>
      <xdr:colOff>13812</xdr:colOff>
      <xdr:row>5</xdr:row>
      <xdr:rowOff>91234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0085294" y="280147"/>
          <a:ext cx="1571429" cy="7523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683559</xdr:colOff>
      <xdr:row>1</xdr:row>
      <xdr:rowOff>89648</xdr:rowOff>
    </xdr:from>
    <xdr:to>
      <xdr:col>13</xdr:col>
      <xdr:colOff>13811</xdr:colOff>
      <xdr:row>5</xdr:row>
      <xdr:rowOff>57617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392205</xdr:colOff>
      <xdr:row>2</xdr:row>
      <xdr:rowOff>22411</xdr:rowOff>
    </xdr:from>
    <xdr:to>
      <xdr:col>13</xdr:col>
      <xdr:colOff>977516</xdr:colOff>
      <xdr:row>5</xdr:row>
      <xdr:rowOff>147263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132790</xdr:colOff>
      <xdr:row>50</xdr:row>
      <xdr:rowOff>110379</xdr:rowOff>
    </xdr:from>
    <xdr:to>
      <xdr:col>8</xdr:col>
      <xdr:colOff>593911</xdr:colOff>
      <xdr:row>70</xdr:row>
      <xdr:rowOff>110379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119</xdr:row>
      <xdr:rowOff>0</xdr:rowOff>
    </xdr:from>
    <xdr:to>
      <xdr:col>16</xdr:col>
      <xdr:colOff>600075</xdr:colOff>
      <xdr:row>138</xdr:row>
      <xdr:rowOff>152400</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141</xdr:row>
      <xdr:rowOff>0</xdr:rowOff>
    </xdr:from>
    <xdr:to>
      <xdr:col>8</xdr:col>
      <xdr:colOff>590550</xdr:colOff>
      <xdr:row>161</xdr:row>
      <xdr:rowOff>9525</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141</xdr:row>
      <xdr:rowOff>0</xdr:rowOff>
    </xdr:from>
    <xdr:to>
      <xdr:col>16</xdr:col>
      <xdr:colOff>600075</xdr:colOff>
      <xdr:row>160</xdr:row>
      <xdr:rowOff>142875</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1811000"/>
          <a:ext cx="1619250" cy="0"/>
        </a:xfrm>
        <a:prstGeom prst="rect">
          <a:avLst/>
        </a:prstGeom>
        <a:noFill/>
        <a:ln w="9525">
          <a:noFill/>
          <a:miter lim="800000"/>
          <a:headEnd/>
          <a:tailEnd/>
        </a:ln>
      </xdr:spPr>
    </xdr:pic>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xdr:from>
      <xdr:col>2</xdr:col>
      <xdr:colOff>0</xdr:colOff>
      <xdr:row>163</xdr:row>
      <xdr:rowOff>0</xdr:rowOff>
    </xdr:from>
    <xdr:to>
      <xdr:col>8</xdr:col>
      <xdr:colOff>600075</xdr:colOff>
      <xdr:row>182</xdr:row>
      <xdr:rowOff>142875</xdr:rowOff>
    </xdr:to>
    <xdr:graphicFrame macro="">
      <xdr:nvGraphicFramePr>
        <xdr:cNvPr id="2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xdr:cNvPicPr>
          <a:picLocks noChangeAspect="1"/>
        </xdr:cNvPicPr>
      </xdr:nvPicPr>
      <xdr:blipFill>
        <a:blip xmlns:r="http://schemas.openxmlformats.org/officeDocument/2006/relationships" r:embed="rId27"/>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448236</xdr:colOff>
      <xdr:row>2</xdr:row>
      <xdr:rowOff>56030</xdr:rowOff>
    </xdr:from>
    <xdr:to>
      <xdr:col>15</xdr:col>
      <xdr:colOff>47429</xdr:colOff>
      <xdr:row>6</xdr:row>
      <xdr:rowOff>24000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9558618" y="369795"/>
          <a:ext cx="1571429" cy="75238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28949</xdr:colOff>
      <xdr:row>4</xdr:row>
      <xdr:rowOff>155017</xdr:rowOff>
    </xdr:from>
    <xdr:to>
      <xdr:col>11</xdr:col>
      <xdr:colOff>421157</xdr:colOff>
      <xdr:row>12</xdr:row>
      <xdr:rowOff>57424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0181478" y="782546"/>
          <a:ext cx="2487708" cy="119108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54</xdr:col>
      <xdr:colOff>437030</xdr:colOff>
      <xdr:row>3</xdr:row>
      <xdr:rowOff>11206</xdr:rowOff>
    </xdr:from>
    <xdr:to>
      <xdr:col>56</xdr:col>
      <xdr:colOff>374081</xdr:colOff>
      <xdr:row>7</xdr:row>
      <xdr:rowOff>57616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51</xdr:col>
      <xdr:colOff>112059</xdr:colOff>
      <xdr:row>2</xdr:row>
      <xdr:rowOff>145676</xdr:rowOff>
    </xdr:from>
    <xdr:to>
      <xdr:col>52</xdr:col>
      <xdr:colOff>831841</xdr:colOff>
      <xdr:row>7</xdr:row>
      <xdr:rowOff>35204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201705</xdr:colOff>
      <xdr:row>41</xdr:row>
      <xdr:rowOff>44822</xdr:rowOff>
    </xdr:from>
    <xdr:to>
      <xdr:col>25</xdr:col>
      <xdr:colOff>773204</xdr:colOff>
      <xdr:row>44</xdr:row>
      <xdr:rowOff>96809</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3290176" y="6275293"/>
          <a:ext cx="1423146" cy="679517"/>
        </a:xfrm>
        <a:prstGeom prst="rect">
          <a:avLst/>
        </a:prstGeom>
      </xdr:spPr>
    </xdr:pic>
    <xdr:clientData/>
  </xdr:twoCellAnchor>
  <xdr:twoCellAnchor editAs="oneCell">
    <xdr:from>
      <xdr:col>17</xdr:col>
      <xdr:colOff>403610</xdr:colOff>
      <xdr:row>3</xdr:row>
      <xdr:rowOff>1613</xdr:rowOff>
    </xdr:from>
    <xdr:to>
      <xdr:col>19</xdr:col>
      <xdr:colOff>11203</xdr:colOff>
      <xdr:row>6</xdr:row>
      <xdr:rowOff>78441</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493059</xdr:colOff>
      <xdr:row>2</xdr:row>
      <xdr:rowOff>44824</xdr:rowOff>
    </xdr:from>
    <xdr:to>
      <xdr:col>18</xdr:col>
      <xdr:colOff>92253</xdr:colOff>
      <xdr:row>6</xdr:row>
      <xdr:rowOff>12794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0645588" y="358589"/>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560295</xdr:colOff>
      <xdr:row>2</xdr:row>
      <xdr:rowOff>56029</xdr:rowOff>
    </xdr:from>
    <xdr:to>
      <xdr:col>11</xdr:col>
      <xdr:colOff>156883</xdr:colOff>
      <xdr:row>6</xdr:row>
      <xdr:rowOff>23999</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776883" y="369794"/>
          <a:ext cx="1568823" cy="752381"/>
        </a:xfrm>
        <a:prstGeom prst="rect">
          <a:avLst/>
        </a:prstGeom>
      </xdr:spPr>
    </xdr:pic>
    <xdr:clientData/>
  </xdr:twoCellAnchor>
  <xdr:twoCellAnchor editAs="oneCell">
    <xdr:from>
      <xdr:col>9</xdr:col>
      <xdr:colOff>549088</xdr:colOff>
      <xdr:row>57</xdr:row>
      <xdr:rowOff>0</xdr:rowOff>
    </xdr:from>
    <xdr:to>
      <xdr:col>11</xdr:col>
      <xdr:colOff>145676</xdr:colOff>
      <xdr:row>60</xdr:row>
      <xdr:rowOff>124851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892863" y="9182100"/>
          <a:ext cx="1568263" cy="7630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403411</xdr:colOff>
      <xdr:row>2</xdr:row>
      <xdr:rowOff>22412</xdr:rowOff>
    </xdr:from>
    <xdr:to>
      <xdr:col>17</xdr:col>
      <xdr:colOff>2605</xdr:colOff>
      <xdr:row>5</xdr:row>
      <xdr:rowOff>147264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52916</xdr:colOff>
      <xdr:row>2</xdr:row>
      <xdr:rowOff>29056</xdr:rowOff>
    </xdr:from>
    <xdr:to>
      <xdr:col>24</xdr:col>
      <xdr:colOff>699123</xdr:colOff>
      <xdr:row>7</xdr:row>
      <xdr:rowOff>153917</xdr:rowOff>
    </xdr:to>
    <xdr:pic>
      <xdr:nvPicPr>
        <xdr:cNvPr id="8" name="Afbeelding 7"/>
        <xdr:cNvPicPr>
          <a:picLocks noChangeAspect="1"/>
        </xdr:cNvPicPr>
      </xdr:nvPicPr>
      <xdr:blipFill>
        <a:blip xmlns:r="http://schemas.openxmlformats.org/officeDocument/2006/relationships" r:embed="rId1"/>
        <a:stretch>
          <a:fillRect/>
        </a:stretch>
      </xdr:blipFill>
      <xdr:spPr>
        <a:xfrm>
          <a:off x="9715499" y="335973"/>
          <a:ext cx="2360707" cy="1130277"/>
        </a:xfrm>
        <a:prstGeom prst="rect">
          <a:avLst/>
        </a:prstGeom>
      </xdr:spPr>
    </xdr:pic>
    <xdr:clientData/>
  </xdr:twoCellAnchor>
  <xdr:twoCellAnchor editAs="oneCell">
    <xdr:from>
      <xdr:col>21</xdr:col>
      <xdr:colOff>137582</xdr:colOff>
      <xdr:row>197</xdr:row>
      <xdr:rowOff>84667</xdr:rowOff>
    </xdr:from>
    <xdr:to>
      <xdr:col>24</xdr:col>
      <xdr:colOff>635623</xdr:colOff>
      <xdr:row>203</xdr:row>
      <xdr:rowOff>61360</xdr:rowOff>
    </xdr:to>
    <xdr:pic>
      <xdr:nvPicPr>
        <xdr:cNvPr id="11" name="Afbeelding 10"/>
        <xdr:cNvPicPr>
          <a:picLocks noChangeAspect="1"/>
        </xdr:cNvPicPr>
      </xdr:nvPicPr>
      <xdr:blipFill>
        <a:blip xmlns:r="http://schemas.openxmlformats.org/officeDocument/2006/relationships" r:embed="rId1"/>
        <a:stretch>
          <a:fillRect/>
        </a:stretch>
      </xdr:blipFill>
      <xdr:spPr>
        <a:xfrm>
          <a:off x="9651999" y="29305250"/>
          <a:ext cx="2360707" cy="1130277"/>
        </a:xfrm>
        <a:prstGeom prst="rect">
          <a:avLst/>
        </a:prstGeom>
      </xdr:spPr>
    </xdr:pic>
    <xdr:clientData/>
  </xdr:twoCellAnchor>
  <xdr:twoCellAnchor editAs="oneCell">
    <xdr:from>
      <xdr:col>22</xdr:col>
      <xdr:colOff>105833</xdr:colOff>
      <xdr:row>98</xdr:row>
      <xdr:rowOff>63500</xdr:rowOff>
    </xdr:from>
    <xdr:to>
      <xdr:col>24</xdr:col>
      <xdr:colOff>752040</xdr:colOff>
      <xdr:row>103</xdr:row>
      <xdr:rowOff>188360</xdr:rowOff>
    </xdr:to>
    <xdr:pic>
      <xdr:nvPicPr>
        <xdr:cNvPr id="13" name="Afbeelding 12"/>
        <xdr:cNvPicPr>
          <a:picLocks noChangeAspect="1"/>
        </xdr:cNvPicPr>
      </xdr:nvPicPr>
      <xdr:blipFill>
        <a:blip xmlns:r="http://schemas.openxmlformats.org/officeDocument/2006/relationships" r:embed="rId1"/>
        <a:stretch>
          <a:fillRect/>
        </a:stretch>
      </xdr:blipFill>
      <xdr:spPr>
        <a:xfrm>
          <a:off x="9768416" y="14901333"/>
          <a:ext cx="2360707" cy="11302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425823</xdr:colOff>
      <xdr:row>2</xdr:row>
      <xdr:rowOff>56029</xdr:rowOff>
    </xdr:from>
    <xdr:to>
      <xdr:col>15</xdr:col>
      <xdr:colOff>25017</xdr:colOff>
      <xdr:row>6</xdr:row>
      <xdr:rowOff>23999</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233647" y="369794"/>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425823</xdr:colOff>
      <xdr:row>2</xdr:row>
      <xdr:rowOff>67236</xdr:rowOff>
    </xdr:from>
    <xdr:to>
      <xdr:col>16</xdr:col>
      <xdr:colOff>25017</xdr:colOff>
      <xdr:row>6</xdr:row>
      <xdr:rowOff>35206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keizer@wxs.nl"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oraad.nl/"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voraad.nl/"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oraad.n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voraad.nl/"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voraad.nl/" TargetMode="Externa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raad.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voraad.nl/"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voraad.nl/"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T380"/>
  <sheetViews>
    <sheetView showGridLines="0" zoomScaleNormal="100" zoomScaleSheetLayoutView="100" workbookViewId="0">
      <selection activeCell="B2" sqref="B2"/>
    </sheetView>
  </sheetViews>
  <sheetFormatPr defaultRowHeight="12.75" x14ac:dyDescent="0.2"/>
  <cols>
    <col min="1" max="1" width="3.7109375" style="98" customWidth="1"/>
    <col min="2" max="2" width="2.7109375" style="98" customWidth="1"/>
    <col min="3" max="9" width="9.140625" style="98"/>
    <col min="10" max="10" width="10.140625" style="98" customWidth="1"/>
    <col min="11" max="11" width="9.140625" style="98"/>
    <col min="12" max="12" width="12.7109375" style="98" bestFit="1" customWidth="1"/>
    <col min="13" max="16384" width="9.140625" style="98"/>
  </cols>
  <sheetData>
    <row r="3" spans="3:18" x14ac:dyDescent="0.2">
      <c r="R3"/>
    </row>
    <row r="4" spans="3:18" ht="15.75" x14ac:dyDescent="0.25">
      <c r="C4" s="1" t="s">
        <v>578</v>
      </c>
      <c r="K4" s="1" t="s">
        <v>187</v>
      </c>
      <c r="L4" s="578">
        <v>41753</v>
      </c>
      <c r="R4"/>
    </row>
    <row r="5" spans="3:18" x14ac:dyDescent="0.2">
      <c r="C5" s="2"/>
      <c r="K5" s="2"/>
      <c r="R5"/>
    </row>
    <row r="6" spans="3:18" x14ac:dyDescent="0.2">
      <c r="C6" s="2" t="s">
        <v>1110</v>
      </c>
      <c r="K6" s="2"/>
      <c r="R6"/>
    </row>
    <row r="7" spans="3:18" x14ac:dyDescent="0.2">
      <c r="L7" s="594"/>
      <c r="R7"/>
    </row>
    <row r="8" spans="3:18" x14ac:dyDescent="0.2">
      <c r="C8" s="2" t="s">
        <v>114</v>
      </c>
      <c r="R8"/>
    </row>
    <row r="9" spans="3:18" x14ac:dyDescent="0.2">
      <c r="C9" s="100" t="s">
        <v>687</v>
      </c>
      <c r="R9"/>
    </row>
    <row r="10" spans="3:18" x14ac:dyDescent="0.2">
      <c r="C10" s="100" t="s">
        <v>715</v>
      </c>
      <c r="R10"/>
    </row>
    <row r="11" spans="3:18" x14ac:dyDescent="0.2">
      <c r="C11" s="100"/>
      <c r="R11"/>
    </row>
    <row r="12" spans="3:18" x14ac:dyDescent="0.2">
      <c r="C12" s="98" t="s">
        <v>214</v>
      </c>
      <c r="R12"/>
    </row>
    <row r="13" spans="3:18" x14ac:dyDescent="0.2">
      <c r="C13" s="98" t="s">
        <v>66</v>
      </c>
      <c r="R13"/>
    </row>
    <row r="14" spans="3:18" x14ac:dyDescent="0.2">
      <c r="R14"/>
    </row>
    <row r="15" spans="3:18" x14ac:dyDescent="0.2">
      <c r="C15" s="98" t="s">
        <v>45</v>
      </c>
      <c r="R15"/>
    </row>
    <row r="16" spans="3:18" x14ac:dyDescent="0.2">
      <c r="C16" s="98" t="s">
        <v>46</v>
      </c>
      <c r="R16"/>
    </row>
    <row r="17" spans="3:19" x14ac:dyDescent="0.2">
      <c r="C17" s="98" t="s">
        <v>311</v>
      </c>
      <c r="R17"/>
    </row>
    <row r="18" spans="3:19" x14ac:dyDescent="0.2">
      <c r="R18"/>
    </row>
    <row r="19" spans="3:19" x14ac:dyDescent="0.2">
      <c r="C19" s="98" t="s">
        <v>1084</v>
      </c>
      <c r="R19"/>
    </row>
    <row r="20" spans="3:19" x14ac:dyDescent="0.2">
      <c r="C20" s="98" t="s">
        <v>1085</v>
      </c>
      <c r="R20"/>
    </row>
    <row r="21" spans="3:19" x14ac:dyDescent="0.2">
      <c r="C21" s="98" t="s">
        <v>350</v>
      </c>
      <c r="R21"/>
    </row>
    <row r="22" spans="3:19" x14ac:dyDescent="0.2">
      <c r="C22" s="98" t="s">
        <v>1107</v>
      </c>
      <c r="R22"/>
    </row>
    <row r="23" spans="3:19" x14ac:dyDescent="0.2">
      <c r="C23" s="98" t="s">
        <v>1108</v>
      </c>
      <c r="Q23" s="1635"/>
      <c r="R23" s="1636"/>
      <c r="S23" s="1635"/>
    </row>
    <row r="24" spans="3:19" x14ac:dyDescent="0.2">
      <c r="C24" s="98" t="s">
        <v>152</v>
      </c>
      <c r="Q24" s="1635"/>
      <c r="R24" s="1637"/>
      <c r="S24" s="1635"/>
    </row>
    <row r="25" spans="3:19" x14ac:dyDescent="0.2">
      <c r="C25" s="98" t="s">
        <v>115</v>
      </c>
      <c r="Q25" s="1635"/>
      <c r="R25" s="1638"/>
      <c r="S25" s="1635"/>
    </row>
    <row r="26" spans="3:19" x14ac:dyDescent="0.2">
      <c r="C26" s="98" t="s">
        <v>579</v>
      </c>
      <c r="Q26" s="1635"/>
      <c r="R26" s="1637"/>
      <c r="S26" s="1635"/>
    </row>
    <row r="27" spans="3:19" x14ac:dyDescent="0.2">
      <c r="I27" s="2"/>
      <c r="Q27" s="1635"/>
      <c r="R27" s="1637"/>
      <c r="S27" s="1635"/>
    </row>
    <row r="28" spans="3:19" x14ac:dyDescent="0.2">
      <c r="C28" s="98" t="s">
        <v>116</v>
      </c>
      <c r="R28" s="1138"/>
    </row>
    <row r="29" spans="3:19" x14ac:dyDescent="0.2">
      <c r="C29" s="98" t="s">
        <v>117</v>
      </c>
      <c r="R29" s="1138"/>
    </row>
    <row r="30" spans="3:19" x14ac:dyDescent="0.2">
      <c r="R30" s="1138"/>
    </row>
    <row r="31" spans="3:19" x14ac:dyDescent="0.2">
      <c r="C31" s="98" t="s">
        <v>919</v>
      </c>
      <c r="R31" s="1138"/>
    </row>
    <row r="32" spans="3:19" x14ac:dyDescent="0.2">
      <c r="C32" s="98" t="s">
        <v>920</v>
      </c>
      <c r="R32" s="1138"/>
    </row>
    <row r="33" spans="3:18" x14ac:dyDescent="0.2">
      <c r="C33" s="98" t="s">
        <v>312</v>
      </c>
      <c r="R33" s="1138"/>
    </row>
    <row r="34" spans="3:18" x14ac:dyDescent="0.2">
      <c r="R34" s="1138"/>
    </row>
    <row r="35" spans="3:18" x14ac:dyDescent="0.2">
      <c r="C35" s="2" t="s">
        <v>285</v>
      </c>
      <c r="R35" s="1138"/>
    </row>
    <row r="36" spans="3:18" x14ac:dyDescent="0.2">
      <c r="C36" s="98" t="s">
        <v>47</v>
      </c>
      <c r="R36" s="1138"/>
    </row>
    <row r="37" spans="3:18" x14ac:dyDescent="0.2">
      <c r="C37" s="98" t="s">
        <v>924</v>
      </c>
      <c r="R37" s="1138"/>
    </row>
    <row r="38" spans="3:18" x14ac:dyDescent="0.2">
      <c r="C38" s="98" t="s">
        <v>604</v>
      </c>
    </row>
    <row r="39" spans="3:18" x14ac:dyDescent="0.2">
      <c r="C39" s="98" t="s">
        <v>48</v>
      </c>
    </row>
    <row r="40" spans="3:18" x14ac:dyDescent="0.2">
      <c r="C40" s="98" t="s">
        <v>605</v>
      </c>
    </row>
    <row r="41" spans="3:18" x14ac:dyDescent="0.2">
      <c r="C41" s="98" t="s">
        <v>606</v>
      </c>
    </row>
    <row r="42" spans="3:18" x14ac:dyDescent="0.2">
      <c r="C42" s="98" t="s">
        <v>313</v>
      </c>
    </row>
    <row r="43" spans="3:18" x14ac:dyDescent="0.2">
      <c r="C43" s="98" t="s">
        <v>1078</v>
      </c>
    </row>
    <row r="44" spans="3:18" x14ac:dyDescent="0.2">
      <c r="C44" s="98" t="s">
        <v>1079</v>
      </c>
    </row>
    <row r="45" spans="3:18" x14ac:dyDescent="0.2">
      <c r="C45" s="98" t="s">
        <v>1080</v>
      </c>
    </row>
    <row r="46" spans="3:18" x14ac:dyDescent="0.2">
      <c r="C46" s="98" t="s">
        <v>1055</v>
      </c>
    </row>
    <row r="48" spans="3:18" x14ac:dyDescent="0.2">
      <c r="C48" s="98" t="s">
        <v>936</v>
      </c>
    </row>
    <row r="49" spans="3:3" x14ac:dyDescent="0.2">
      <c r="C49" s="98" t="s">
        <v>937</v>
      </c>
    </row>
    <row r="50" spans="3:3" x14ac:dyDescent="0.2">
      <c r="C50" s="98" t="s">
        <v>938</v>
      </c>
    </row>
    <row r="51" spans="3:3" x14ac:dyDescent="0.2">
      <c r="C51" s="98" t="s">
        <v>1111</v>
      </c>
    </row>
    <row r="52" spans="3:3" x14ac:dyDescent="0.2">
      <c r="C52" s="98" t="s">
        <v>978</v>
      </c>
    </row>
    <row r="54" spans="3:3" x14ac:dyDescent="0.2">
      <c r="C54" s="98" t="s">
        <v>607</v>
      </c>
    </row>
    <row r="55" spans="3:3" x14ac:dyDescent="0.2">
      <c r="C55" s="98" t="s">
        <v>608</v>
      </c>
    </row>
    <row r="56" spans="3:3" x14ac:dyDescent="0.2">
      <c r="C56" s="98" t="s">
        <v>609</v>
      </c>
    </row>
    <row r="58" spans="3:3" x14ac:dyDescent="0.2">
      <c r="C58" s="98" t="s">
        <v>49</v>
      </c>
    </row>
    <row r="59" spans="3:3" x14ac:dyDescent="0.2">
      <c r="C59" s="98" t="s">
        <v>51</v>
      </c>
    </row>
    <row r="61" spans="3:3" x14ac:dyDescent="0.2">
      <c r="C61" s="595" t="s">
        <v>25</v>
      </c>
    </row>
    <row r="62" spans="3:3" x14ac:dyDescent="0.2">
      <c r="C62" s="98" t="s">
        <v>610</v>
      </c>
    </row>
    <row r="63" spans="3:3" x14ac:dyDescent="0.2">
      <c r="C63" s="98" t="s">
        <v>611</v>
      </c>
    </row>
    <row r="65" spans="3:3" x14ac:dyDescent="0.2">
      <c r="C65" s="2" t="s">
        <v>612</v>
      </c>
    </row>
    <row r="66" spans="3:3" x14ac:dyDescent="0.2">
      <c r="C66" s="2" t="s">
        <v>646</v>
      </c>
    </row>
    <row r="67" spans="3:3" x14ac:dyDescent="0.2">
      <c r="C67" s="2" t="s">
        <v>925</v>
      </c>
    </row>
    <row r="68" spans="3:3" x14ac:dyDescent="0.2">
      <c r="C68" s="98" t="s">
        <v>926</v>
      </c>
    </row>
    <row r="69" spans="3:3" x14ac:dyDescent="0.2">
      <c r="C69" s="98" t="s">
        <v>927</v>
      </c>
    </row>
    <row r="71" spans="3:3" x14ac:dyDescent="0.2">
      <c r="C71" s="646" t="s">
        <v>945</v>
      </c>
    </row>
    <row r="72" spans="3:3" x14ac:dyDescent="0.2">
      <c r="C72" s="98" t="s">
        <v>946</v>
      </c>
    </row>
    <row r="73" spans="3:3" x14ac:dyDescent="0.2">
      <c r="C73" s="98" t="s">
        <v>949</v>
      </c>
    </row>
    <row r="74" spans="3:3" x14ac:dyDescent="0.2">
      <c r="C74" s="98" t="s">
        <v>950</v>
      </c>
    </row>
    <row r="75" spans="3:3" x14ac:dyDescent="0.2">
      <c r="C75" s="98" t="s">
        <v>948</v>
      </c>
    </row>
    <row r="76" spans="3:3" x14ac:dyDescent="0.2">
      <c r="C76" s="98" t="s">
        <v>1112</v>
      </c>
    </row>
    <row r="77" spans="3:3" x14ac:dyDescent="0.2">
      <c r="C77" s="98" t="s">
        <v>1113</v>
      </c>
    </row>
    <row r="78" spans="3:3" x14ac:dyDescent="0.2">
      <c r="C78" s="98" t="s">
        <v>1114</v>
      </c>
    </row>
    <row r="80" spans="3:3" x14ac:dyDescent="0.2">
      <c r="C80" s="595" t="s">
        <v>28</v>
      </c>
    </row>
    <row r="81" spans="3:3" x14ac:dyDescent="0.2">
      <c r="C81" s="98" t="s">
        <v>1056</v>
      </c>
    </row>
    <row r="83" spans="3:3" x14ac:dyDescent="0.2">
      <c r="C83" s="98" t="s">
        <v>616</v>
      </c>
    </row>
    <row r="84" spans="3:3" x14ac:dyDescent="0.2">
      <c r="C84" s="98" t="s">
        <v>688</v>
      </c>
    </row>
    <row r="85" spans="3:3" x14ac:dyDescent="0.2">
      <c r="C85" s="98" t="s">
        <v>689</v>
      </c>
    </row>
    <row r="86" spans="3:3" x14ac:dyDescent="0.2">
      <c r="C86" s="98" t="s">
        <v>928</v>
      </c>
    </row>
    <row r="87" spans="3:3" x14ac:dyDescent="0.2">
      <c r="C87" s="98" t="s">
        <v>1115</v>
      </c>
    </row>
    <row r="89" spans="3:3" x14ac:dyDescent="0.2">
      <c r="C89" s="2" t="s">
        <v>639</v>
      </c>
    </row>
    <row r="90" spans="3:3" x14ac:dyDescent="0.2">
      <c r="C90" s="98" t="s">
        <v>29</v>
      </c>
    </row>
    <row r="91" spans="3:3" x14ac:dyDescent="0.2">
      <c r="C91" s="2" t="s">
        <v>615</v>
      </c>
    </row>
    <row r="92" spans="3:3" x14ac:dyDescent="0.2">
      <c r="C92" s="98" t="s">
        <v>690</v>
      </c>
    </row>
    <row r="93" spans="3:3" x14ac:dyDescent="0.2">
      <c r="C93" s="98" t="s">
        <v>351</v>
      </c>
    </row>
    <row r="94" spans="3:3" x14ac:dyDescent="0.2">
      <c r="C94" s="98" t="s">
        <v>743</v>
      </c>
    </row>
    <row r="96" spans="3:3" x14ac:dyDescent="0.2">
      <c r="C96" s="2" t="s">
        <v>929</v>
      </c>
    </row>
    <row r="97" spans="3:3" x14ac:dyDescent="0.2">
      <c r="C97" s="98" t="s">
        <v>930</v>
      </c>
    </row>
    <row r="98" spans="3:3" x14ac:dyDescent="0.2">
      <c r="C98" s="98" t="s">
        <v>709</v>
      </c>
    </row>
    <row r="99" spans="3:3" x14ac:dyDescent="0.2">
      <c r="C99" s="98" t="s">
        <v>289</v>
      </c>
    </row>
    <row r="101" spans="3:3" x14ac:dyDescent="0.2">
      <c r="C101" s="2" t="s">
        <v>617</v>
      </c>
    </row>
    <row r="102" spans="3:3" x14ac:dyDescent="0.2">
      <c r="C102" s="98" t="s">
        <v>319</v>
      </c>
    </row>
    <row r="103" spans="3:3" x14ac:dyDescent="0.2">
      <c r="C103" s="98" t="s">
        <v>691</v>
      </c>
    </row>
    <row r="104" spans="3:3" x14ac:dyDescent="0.2">
      <c r="C104" s="98" t="s">
        <v>692</v>
      </c>
    </row>
    <row r="106" spans="3:3" x14ac:dyDescent="0.2">
      <c r="C106" s="2" t="s">
        <v>931</v>
      </c>
    </row>
    <row r="107" spans="3:3" x14ac:dyDescent="0.2">
      <c r="C107" s="98" t="s">
        <v>932</v>
      </c>
    </row>
    <row r="109" spans="3:3" x14ac:dyDescent="0.2">
      <c r="C109" s="646" t="s">
        <v>72</v>
      </c>
    </row>
    <row r="110" spans="3:3" x14ac:dyDescent="0.2">
      <c r="C110" s="98" t="s">
        <v>693</v>
      </c>
    </row>
    <row r="111" spans="3:3" x14ac:dyDescent="0.2">
      <c r="C111" s="98" t="s">
        <v>694</v>
      </c>
    </row>
    <row r="112" spans="3:3" x14ac:dyDescent="0.2">
      <c r="C112" s="98" t="s">
        <v>695</v>
      </c>
    </row>
    <row r="113" spans="3:3" x14ac:dyDescent="0.2">
      <c r="C113" s="98" t="s">
        <v>696</v>
      </c>
    </row>
    <row r="115" spans="3:3" x14ac:dyDescent="0.2">
      <c r="C115" s="98" t="s">
        <v>660</v>
      </c>
    </row>
    <row r="116" spans="3:3" x14ac:dyDescent="0.2">
      <c r="C116" s="98" t="s">
        <v>933</v>
      </c>
    </row>
    <row r="117" spans="3:3" x14ac:dyDescent="0.2">
      <c r="C117" s="98" t="s">
        <v>661</v>
      </c>
    </row>
    <row r="118" spans="3:3" x14ac:dyDescent="0.2">
      <c r="C118" s="98" t="s">
        <v>662</v>
      </c>
    </row>
    <row r="119" spans="3:3" x14ac:dyDescent="0.2">
      <c r="C119" s="98" t="s">
        <v>979</v>
      </c>
    </row>
    <row r="120" spans="3:3" x14ac:dyDescent="0.2">
      <c r="C120" s="98" t="s">
        <v>1057</v>
      </c>
    </row>
    <row r="122" spans="3:3" x14ac:dyDescent="0.2">
      <c r="C122" s="646" t="s">
        <v>618</v>
      </c>
    </row>
    <row r="123" spans="3:3" x14ac:dyDescent="0.2">
      <c r="C123" s="98" t="s">
        <v>619</v>
      </c>
    </row>
    <row r="124" spans="3:3" x14ac:dyDescent="0.2">
      <c r="C124" s="98" t="s">
        <v>640</v>
      </c>
    </row>
    <row r="125" spans="3:3" x14ac:dyDescent="0.2">
      <c r="C125" s="98" t="s">
        <v>620</v>
      </c>
    </row>
    <row r="126" spans="3:3" x14ac:dyDescent="0.2">
      <c r="C126" s="98" t="s">
        <v>621</v>
      </c>
    </row>
    <row r="128" spans="3:3" x14ac:dyDescent="0.2">
      <c r="C128" s="646" t="s">
        <v>1058</v>
      </c>
    </row>
    <row r="129" spans="3:3" x14ac:dyDescent="0.2">
      <c r="C129" s="98" t="s">
        <v>1059</v>
      </c>
    </row>
    <row r="130" spans="3:3" x14ac:dyDescent="0.2">
      <c r="C130" s="98" t="s">
        <v>1081</v>
      </c>
    </row>
    <row r="131" spans="3:3" x14ac:dyDescent="0.2">
      <c r="C131" s="98" t="s">
        <v>1060</v>
      </c>
    </row>
    <row r="132" spans="3:3" x14ac:dyDescent="0.2">
      <c r="C132" s="98" t="s">
        <v>1061</v>
      </c>
    </row>
    <row r="133" spans="3:3" x14ac:dyDescent="0.2">
      <c r="C133" s="98" t="s">
        <v>1066</v>
      </c>
    </row>
    <row r="134" spans="3:3" x14ac:dyDescent="0.2">
      <c r="C134" s="98" t="s">
        <v>1062</v>
      </c>
    </row>
    <row r="135" spans="3:3" x14ac:dyDescent="0.2">
      <c r="C135" s="98" t="s">
        <v>1072</v>
      </c>
    </row>
    <row r="136" spans="3:3" x14ac:dyDescent="0.2">
      <c r="C136" s="98" t="s">
        <v>1082</v>
      </c>
    </row>
    <row r="137" spans="3:3" x14ac:dyDescent="0.2">
      <c r="C137" s="98" t="s">
        <v>623</v>
      </c>
    </row>
    <row r="138" spans="3:3" x14ac:dyDescent="0.2">
      <c r="C138" s="98" t="s">
        <v>1063</v>
      </c>
    </row>
    <row r="139" spans="3:3" x14ac:dyDescent="0.2">
      <c r="C139" s="98" t="s">
        <v>1064</v>
      </c>
    </row>
    <row r="140" spans="3:3" x14ac:dyDescent="0.2">
      <c r="C140" s="98" t="s">
        <v>1116</v>
      </c>
    </row>
    <row r="141" spans="3:3" x14ac:dyDescent="0.2">
      <c r="C141" s="98" t="s">
        <v>1126</v>
      </c>
    </row>
    <row r="142" spans="3:3" x14ac:dyDescent="0.2">
      <c r="C142" s="98" t="s">
        <v>1083</v>
      </c>
    </row>
    <row r="143" spans="3:3" x14ac:dyDescent="0.2">
      <c r="C143" s="98" t="s">
        <v>1065</v>
      </c>
    </row>
    <row r="144" spans="3:3" x14ac:dyDescent="0.2">
      <c r="C144" s="98" t="s">
        <v>1067</v>
      </c>
    </row>
    <row r="145" spans="3:3" x14ac:dyDescent="0.2">
      <c r="C145" s="98" t="s">
        <v>1068</v>
      </c>
    </row>
    <row r="146" spans="3:3" x14ac:dyDescent="0.2">
      <c r="C146" s="98" t="s">
        <v>1069</v>
      </c>
    </row>
    <row r="148" spans="3:3" x14ac:dyDescent="0.2">
      <c r="C148" s="646" t="s">
        <v>622</v>
      </c>
    </row>
    <row r="149" spans="3:3" x14ac:dyDescent="0.2">
      <c r="C149" s="98" t="s">
        <v>1070</v>
      </c>
    </row>
    <row r="150" spans="3:3" x14ac:dyDescent="0.2">
      <c r="C150" s="98" t="s">
        <v>1071</v>
      </c>
    </row>
    <row r="152" spans="3:3" x14ac:dyDescent="0.2">
      <c r="C152" s="98" t="s">
        <v>1117</v>
      </c>
    </row>
    <row r="153" spans="3:3" x14ac:dyDescent="0.2">
      <c r="C153" s="98" t="s">
        <v>1077</v>
      </c>
    </row>
    <row r="155" spans="3:3" x14ac:dyDescent="0.2">
      <c r="C155" s="98" t="s">
        <v>315</v>
      </c>
    </row>
    <row r="156" spans="3:3" x14ac:dyDescent="0.2">
      <c r="C156" s="98" t="s">
        <v>1118</v>
      </c>
    </row>
    <row r="157" spans="3:3" x14ac:dyDescent="0.2">
      <c r="C157" s="98" t="s">
        <v>1119</v>
      </c>
    </row>
    <row r="159" spans="3:3" x14ac:dyDescent="0.2">
      <c r="C159" s="595" t="s">
        <v>52</v>
      </c>
    </row>
    <row r="160" spans="3:3" x14ac:dyDescent="0.2">
      <c r="C160" s="98" t="s">
        <v>314</v>
      </c>
    </row>
    <row r="161" spans="3:3" x14ac:dyDescent="0.2">
      <c r="C161" s="98" t="s">
        <v>53</v>
      </c>
    </row>
    <row r="162" spans="3:3" x14ac:dyDescent="0.2">
      <c r="C162" s="98" t="s">
        <v>951</v>
      </c>
    </row>
    <row r="163" spans="3:3" x14ac:dyDescent="0.2">
      <c r="C163" s="98" t="s">
        <v>952</v>
      </c>
    </row>
    <row r="164" spans="3:3" x14ac:dyDescent="0.2">
      <c r="C164" s="98" t="s">
        <v>956</v>
      </c>
    </row>
    <row r="165" spans="3:3" x14ac:dyDescent="0.2">
      <c r="C165" s="98" t="s">
        <v>980</v>
      </c>
    </row>
    <row r="167" spans="3:3" x14ac:dyDescent="0.2">
      <c r="C167" s="98" t="s">
        <v>159</v>
      </c>
    </row>
    <row r="168" spans="3:3" x14ac:dyDescent="0.2">
      <c r="C168" s="98" t="s">
        <v>697</v>
      </c>
    </row>
    <row r="170" spans="3:3" x14ac:dyDescent="0.2">
      <c r="C170" s="98" t="s">
        <v>960</v>
      </c>
    </row>
    <row r="171" spans="3:3" x14ac:dyDescent="0.2">
      <c r="C171" s="98" t="s">
        <v>961</v>
      </c>
    </row>
    <row r="173" spans="3:3" x14ac:dyDescent="0.2">
      <c r="C173" s="98" t="s">
        <v>959</v>
      </c>
    </row>
    <row r="175" spans="3:3" x14ac:dyDescent="0.2">
      <c r="C175" s="646" t="s">
        <v>698</v>
      </c>
    </row>
    <row r="176" spans="3:3" x14ac:dyDescent="0.2">
      <c r="C176" s="98" t="s">
        <v>699</v>
      </c>
    </row>
    <row r="177" spans="3:3" x14ac:dyDescent="0.2">
      <c r="C177" s="98" t="s">
        <v>700</v>
      </c>
    </row>
    <row r="178" spans="3:3" x14ac:dyDescent="0.2">
      <c r="C178" s="98" t="s">
        <v>209</v>
      </c>
    </row>
    <row r="179" spans="3:3" s="3" customFormat="1" x14ac:dyDescent="0.2">
      <c r="C179" s="5" t="s">
        <v>725</v>
      </c>
    </row>
    <row r="180" spans="3:3" x14ac:dyDescent="0.2">
      <c r="C180" s="98" t="s">
        <v>353</v>
      </c>
    </row>
    <row r="181" spans="3:3" x14ac:dyDescent="0.2">
      <c r="C181" s="98" t="s">
        <v>352</v>
      </c>
    </row>
    <row r="182" spans="3:3" x14ac:dyDescent="0.2">
      <c r="C182" s="98" t="s">
        <v>304</v>
      </c>
    </row>
    <row r="183" spans="3:3" x14ac:dyDescent="0.2">
      <c r="C183" s="98" t="s">
        <v>210</v>
      </c>
    </row>
    <row r="184" spans="3:3" x14ac:dyDescent="0.2">
      <c r="C184" s="98" t="s">
        <v>211</v>
      </c>
    </row>
    <row r="185" spans="3:3" x14ac:dyDescent="0.2">
      <c r="C185" s="98" t="s">
        <v>212</v>
      </c>
    </row>
    <row r="187" spans="3:3" x14ac:dyDescent="0.2">
      <c r="C187" s="595" t="s">
        <v>54</v>
      </c>
    </row>
    <row r="188" spans="3:3" x14ac:dyDescent="0.2">
      <c r="C188" s="98" t="s">
        <v>641</v>
      </c>
    </row>
    <row r="189" spans="3:3" x14ac:dyDescent="0.2">
      <c r="C189" s="98" t="s">
        <v>159</v>
      </c>
    </row>
    <row r="190" spans="3:3" x14ac:dyDescent="0.2">
      <c r="C190" s="98" t="s">
        <v>697</v>
      </c>
    </row>
    <row r="191" spans="3:3" x14ac:dyDescent="0.2">
      <c r="C191" s="98" t="s">
        <v>962</v>
      </c>
    </row>
    <row r="192" spans="3:3" x14ac:dyDescent="0.2">
      <c r="C192" s="98" t="s">
        <v>1120</v>
      </c>
    </row>
    <row r="194" spans="3:3" x14ac:dyDescent="0.2">
      <c r="C194" s="646" t="s">
        <v>624</v>
      </c>
    </row>
    <row r="195" spans="3:3" x14ac:dyDescent="0.2">
      <c r="C195" s="98" t="s">
        <v>625</v>
      </c>
    </row>
    <row r="196" spans="3:3" x14ac:dyDescent="0.2">
      <c r="C196" s="98" t="s">
        <v>626</v>
      </c>
    </row>
    <row r="197" spans="3:3" x14ac:dyDescent="0.2">
      <c r="C197" s="98" t="s">
        <v>628</v>
      </c>
    </row>
    <row r="199" spans="3:3" x14ac:dyDescent="0.2">
      <c r="C199" s="595" t="s">
        <v>55</v>
      </c>
    </row>
    <row r="200" spans="3:3" x14ac:dyDescent="0.2">
      <c r="C200" s="98" t="s">
        <v>305</v>
      </c>
    </row>
    <row r="201" spans="3:3" x14ac:dyDescent="0.2">
      <c r="C201" s="98" t="s">
        <v>701</v>
      </c>
    </row>
    <row r="202" spans="3:3" x14ac:dyDescent="0.2">
      <c r="C202" s="98" t="s">
        <v>702</v>
      </c>
    </row>
    <row r="203" spans="3:3" x14ac:dyDescent="0.2">
      <c r="C203" s="98" t="s">
        <v>109</v>
      </c>
    </row>
    <row r="204" spans="3:3" x14ac:dyDescent="0.2">
      <c r="C204" s="98" t="s">
        <v>56</v>
      </c>
    </row>
    <row r="206" spans="3:3" x14ac:dyDescent="0.2">
      <c r="C206" s="595" t="s">
        <v>57</v>
      </c>
    </row>
    <row r="207" spans="3:3" x14ac:dyDescent="0.2">
      <c r="C207" s="98" t="s">
        <v>221</v>
      </c>
    </row>
    <row r="208" spans="3:3" x14ac:dyDescent="0.2">
      <c r="C208" s="98" t="s">
        <v>58</v>
      </c>
    </row>
    <row r="210" spans="3:3" x14ac:dyDescent="0.2">
      <c r="C210" s="595" t="s">
        <v>59</v>
      </c>
    </row>
    <row r="211" spans="3:3" x14ac:dyDescent="0.2">
      <c r="C211" s="98" t="s">
        <v>60</v>
      </c>
    </row>
    <row r="212" spans="3:3" x14ac:dyDescent="0.2">
      <c r="C212" s="98" t="s">
        <v>68</v>
      </c>
    </row>
    <row r="214" spans="3:3" x14ac:dyDescent="0.2">
      <c r="C214" s="98" t="s">
        <v>104</v>
      </c>
    </row>
    <row r="216" spans="3:3" x14ac:dyDescent="0.2">
      <c r="C216" s="595" t="s">
        <v>69</v>
      </c>
    </row>
    <row r="217" spans="3:3" x14ac:dyDescent="0.2">
      <c r="C217" s="98" t="s">
        <v>105</v>
      </c>
    </row>
    <row r="218" spans="3:3" x14ac:dyDescent="0.2">
      <c r="C218" s="98" t="s">
        <v>111</v>
      </c>
    </row>
    <row r="219" spans="3:3" x14ac:dyDescent="0.2">
      <c r="C219" s="98" t="s">
        <v>320</v>
      </c>
    </row>
    <row r="221" spans="3:3" x14ac:dyDescent="0.2">
      <c r="C221" s="98" t="s">
        <v>703</v>
      </c>
    </row>
    <row r="222" spans="3:3" x14ac:dyDescent="0.2">
      <c r="C222" s="98" t="s">
        <v>1121</v>
      </c>
    </row>
    <row r="224" spans="3:3" x14ac:dyDescent="0.2">
      <c r="C224" s="595" t="s">
        <v>70</v>
      </c>
    </row>
    <row r="225" spans="3:20" x14ac:dyDescent="0.2">
      <c r="C225" s="98" t="s">
        <v>306</v>
      </c>
    </row>
    <row r="226" spans="3:20" x14ac:dyDescent="0.2">
      <c r="C226" s="98" t="s">
        <v>71</v>
      </c>
    </row>
    <row r="228" spans="3:20" x14ac:dyDescent="0.2">
      <c r="C228" s="830" t="s">
        <v>571</v>
      </c>
    </row>
    <row r="229" spans="3:20" x14ac:dyDescent="0.2">
      <c r="C229" s="98" t="s">
        <v>642</v>
      </c>
    </row>
    <row r="230" spans="3:20" ht="15" x14ac:dyDescent="0.25">
      <c r="C230" s="98" t="s">
        <v>572</v>
      </c>
      <c r="Q230" s="831"/>
      <c r="S230" s="831"/>
    </row>
    <row r="231" spans="3:20" x14ac:dyDescent="0.2">
      <c r="C231" s="98" t="s">
        <v>704</v>
      </c>
    </row>
    <row r="232" spans="3:20" x14ac:dyDescent="0.2">
      <c r="C232" s="98" t="s">
        <v>573</v>
      </c>
    </row>
    <row r="233" spans="3:20" ht="15" x14ac:dyDescent="0.25">
      <c r="T233" s="831"/>
    </row>
    <row r="234" spans="3:20" ht="15" x14ac:dyDescent="0.25">
      <c r="C234" s="830" t="s">
        <v>705</v>
      </c>
      <c r="T234" s="831"/>
    </row>
    <row r="235" spans="3:20" ht="15" x14ac:dyDescent="0.25">
      <c r="C235" s="98" t="s">
        <v>706</v>
      </c>
      <c r="T235" s="831"/>
    </row>
    <row r="236" spans="3:20" ht="15" x14ac:dyDescent="0.25">
      <c r="C236" s="98" t="s">
        <v>724</v>
      </c>
      <c r="T236" s="831"/>
    </row>
    <row r="237" spans="3:20" ht="15" x14ac:dyDescent="0.25">
      <c r="T237" s="831"/>
    </row>
    <row r="238" spans="3:20" x14ac:dyDescent="0.2">
      <c r="C238" s="595" t="s">
        <v>213</v>
      </c>
    </row>
    <row r="239" spans="3:20" x14ac:dyDescent="0.2">
      <c r="C239" s="99" t="s">
        <v>341</v>
      </c>
    </row>
    <row r="240" spans="3:20" x14ac:dyDescent="0.2">
      <c r="C240" s="5" t="s">
        <v>1122</v>
      </c>
    </row>
    <row r="241" spans="3:3" x14ac:dyDescent="0.2">
      <c r="C241" s="5" t="s">
        <v>707</v>
      </c>
    </row>
    <row r="242" spans="3:3" x14ac:dyDescent="0.2">
      <c r="C242" s="5" t="s">
        <v>708</v>
      </c>
    </row>
    <row r="243" spans="3:3" x14ac:dyDescent="0.2">
      <c r="C243" s="5" t="s">
        <v>981</v>
      </c>
    </row>
    <row r="244" spans="3:3" x14ac:dyDescent="0.2">
      <c r="C244" s="5" t="s">
        <v>726</v>
      </c>
    </row>
    <row r="245" spans="3:3" x14ac:dyDescent="0.2">
      <c r="C245" s="5" t="s">
        <v>643</v>
      </c>
    </row>
    <row r="247" spans="3:3" x14ac:dyDescent="0.2">
      <c r="C247" s="646" t="s">
        <v>644</v>
      </c>
    </row>
    <row r="248" spans="3:3" x14ac:dyDescent="0.2">
      <c r="C248" s="98" t="s">
        <v>963</v>
      </c>
    </row>
    <row r="249" spans="3:3" x14ac:dyDescent="0.2">
      <c r="C249" s="98" t="s">
        <v>964</v>
      </c>
    </row>
    <row r="250" spans="3:3" x14ac:dyDescent="0.2">
      <c r="C250" s="98" t="s">
        <v>966</v>
      </c>
    </row>
    <row r="251" spans="3:3" x14ac:dyDescent="0.2">
      <c r="C251" s="98" t="s">
        <v>934</v>
      </c>
    </row>
    <row r="252" spans="3:3" x14ac:dyDescent="0.2">
      <c r="C252" s="98" t="s">
        <v>630</v>
      </c>
    </row>
    <row r="253" spans="3:3" x14ac:dyDescent="0.2">
      <c r="C253" s="98" t="s">
        <v>631</v>
      </c>
    </row>
    <row r="255" spans="3:3" x14ac:dyDescent="0.2">
      <c r="C255" s="646" t="s">
        <v>645</v>
      </c>
    </row>
    <row r="256" spans="3:3" x14ac:dyDescent="0.2">
      <c r="C256" s="98" t="s">
        <v>629</v>
      </c>
    </row>
    <row r="257" spans="3:3" x14ac:dyDescent="0.2">
      <c r="C257" s="98" t="s">
        <v>30</v>
      </c>
    </row>
    <row r="258" spans="3:3" x14ac:dyDescent="0.2">
      <c r="C258" s="98" t="s">
        <v>934</v>
      </c>
    </row>
    <row r="259" spans="3:3" x14ac:dyDescent="0.2">
      <c r="C259" s="98" t="s">
        <v>632</v>
      </c>
    </row>
    <row r="260" spans="3:3" x14ac:dyDescent="0.2">
      <c r="C260" s="98" t="s">
        <v>633</v>
      </c>
    </row>
    <row r="262" spans="3:3" x14ac:dyDescent="0.2">
      <c r="C262" s="595" t="s">
        <v>67</v>
      </c>
    </row>
    <row r="263" spans="3:3" x14ac:dyDescent="0.2">
      <c r="C263" s="98" t="s">
        <v>27</v>
      </c>
    </row>
    <row r="264" spans="3:3" x14ac:dyDescent="0.2">
      <c r="C264" s="98" t="s">
        <v>26</v>
      </c>
    </row>
    <row r="265" spans="3:3" x14ac:dyDescent="0.2">
      <c r="C265" s="98" t="s">
        <v>84</v>
      </c>
    </row>
    <row r="266" spans="3:3" x14ac:dyDescent="0.2">
      <c r="C266" s="98" t="s">
        <v>106</v>
      </c>
    </row>
    <row r="267" spans="3:3" x14ac:dyDescent="0.2">
      <c r="C267" s="98" t="s">
        <v>153</v>
      </c>
    </row>
    <row r="268" spans="3:3" x14ac:dyDescent="0.2">
      <c r="C268" s="98" t="s">
        <v>730</v>
      </c>
    </row>
    <row r="269" spans="3:3" x14ac:dyDescent="0.2">
      <c r="C269" s="98" t="s">
        <v>154</v>
      </c>
    </row>
    <row r="270" spans="3:3" x14ac:dyDescent="0.2">
      <c r="C270" s="98" t="s">
        <v>155</v>
      </c>
    </row>
    <row r="271" spans="3:3" x14ac:dyDescent="0.2">
      <c r="C271" s="98" t="s">
        <v>634</v>
      </c>
    </row>
    <row r="273" spans="3:3" x14ac:dyDescent="0.2">
      <c r="C273" s="98" t="s">
        <v>156</v>
      </c>
    </row>
    <row r="274" spans="3:3" x14ac:dyDescent="0.2">
      <c r="C274" s="98" t="s">
        <v>727</v>
      </c>
    </row>
    <row r="275" spans="3:3" x14ac:dyDescent="0.2">
      <c r="C275" s="2" t="s">
        <v>728</v>
      </c>
    </row>
    <row r="276" spans="3:3" x14ac:dyDescent="0.2">
      <c r="C276" s="644" t="s">
        <v>744</v>
      </c>
    </row>
    <row r="277" spans="3:3" x14ac:dyDescent="0.2">
      <c r="C277" s="98" t="s">
        <v>729</v>
      </c>
    </row>
    <row r="278" spans="3:3" x14ac:dyDescent="0.2">
      <c r="C278" s="98" t="s">
        <v>158</v>
      </c>
    </row>
    <row r="279" spans="3:3" x14ac:dyDescent="0.2">
      <c r="C279" s="98" t="s">
        <v>157</v>
      </c>
    </row>
    <row r="280" spans="3:3" x14ac:dyDescent="0.2">
      <c r="C280" s="98" t="s">
        <v>107</v>
      </c>
    </row>
    <row r="281" spans="3:3" x14ac:dyDescent="0.2">
      <c r="C281" s="98" t="s">
        <v>108</v>
      </c>
    </row>
    <row r="283" spans="3:3" x14ac:dyDescent="0.2">
      <c r="C283" s="595" t="s">
        <v>110</v>
      </c>
    </row>
    <row r="284" spans="3:3" x14ac:dyDescent="0.2">
      <c r="C284" s="98" t="s">
        <v>118</v>
      </c>
    </row>
    <row r="286" spans="3:3" x14ac:dyDescent="0.2">
      <c r="C286" s="595" t="s">
        <v>160</v>
      </c>
    </row>
    <row r="287" spans="3:3" x14ac:dyDescent="0.2">
      <c r="C287" s="98" t="s">
        <v>161</v>
      </c>
    </row>
    <row r="288" spans="3:3" x14ac:dyDescent="0.2">
      <c r="C288" s="98" t="s">
        <v>935</v>
      </c>
    </row>
    <row r="289" spans="3:8" x14ac:dyDescent="0.2">
      <c r="C289" s="98" t="s">
        <v>354</v>
      </c>
      <c r="H289" s="4" t="s">
        <v>355</v>
      </c>
    </row>
    <row r="380" ht="11.25" customHeight="1" x14ac:dyDescent="0.2"/>
  </sheetData>
  <sheetProtection password="DFBD" sheet="1" objects="1" scenarios="1"/>
  <phoneticPr fontId="0" type="noConversion"/>
  <hyperlinks>
    <hyperlink ref="H289" r:id="rId1"/>
  </hyperlinks>
  <pageMargins left="0.74803149606299213" right="0.74803149606299213" top="0.98425196850393704" bottom="0.98425196850393704" header="0.51181102362204722" footer="0.51181102362204722"/>
  <pageSetup paperSize="9" scale="69" orientation="portrait" r:id="rId2"/>
  <headerFooter alignWithMargins="0">
    <oddHeader>&amp;L&amp;"Arial,Vet"&amp;9&amp;F&amp;R&amp;"Arial,Vet"&amp;9&amp;A</oddHeader>
    <oddFooter>&amp;L&amp;"Arial,Vet"&amp;9be.keizer@wxs.nl&amp;C&amp;"Arial,Vet"&amp;9pagina &amp;P&amp;R&amp;"Arial,Vet"&amp;9&amp;D</oddFooter>
  </headerFooter>
  <rowBreaks count="4" manualBreakCount="4">
    <brk id="79" min="1" max="14" man="1"/>
    <brk id="158" min="1" max="14" man="1"/>
    <brk id="232" min="1" max="14" man="1"/>
    <brk id="293" min="2" max="14"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333"/>
  <sheetViews>
    <sheetView zoomScale="85" zoomScaleNormal="85" zoomScaleSheetLayoutView="85"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3.7109375" style="9" customWidth="1"/>
    <col min="6" max="6" width="19.140625" style="9" customWidth="1"/>
    <col min="7" max="7" width="8.85546875" style="169" customWidth="1"/>
    <col min="8" max="8" width="8.85546875" style="227" customWidth="1"/>
    <col min="9" max="9" width="8.85546875" style="228" customWidth="1"/>
    <col min="10" max="10" width="8.7109375" style="228" customWidth="1"/>
    <col min="11" max="11" width="8.7109375" style="229" customWidth="1"/>
    <col min="12" max="12" width="8.7109375" style="228" customWidth="1"/>
    <col min="13" max="13" width="8.7109375" style="230" customWidth="1"/>
    <col min="14" max="14" width="0.85546875" style="6" customWidth="1"/>
    <col min="15" max="15" width="10.7109375" style="231" customWidth="1"/>
    <col min="16" max="19" width="10.7109375" style="6" customWidth="1"/>
    <col min="20" max="20" width="12.7109375" style="232" customWidth="1"/>
    <col min="21" max="21" width="10.7109375" style="233" hidden="1" customWidth="1"/>
    <col min="22" max="22" width="10.7109375" style="234" customWidth="1"/>
    <col min="23" max="23" width="3" style="6" customWidth="1"/>
    <col min="24" max="24" width="2.7109375" style="6" customWidth="1"/>
    <col min="25" max="25" width="20.7109375" style="6" customWidth="1"/>
    <col min="26" max="28" width="8.7109375" style="6" customWidth="1"/>
    <col min="29" max="29" width="8.7109375" style="169" customWidth="1"/>
    <col min="30" max="30" width="1.5703125" style="235" customWidth="1"/>
    <col min="31" max="31" width="1.7109375" style="6" customWidth="1"/>
    <col min="32" max="35" width="8.7109375" style="6" customWidth="1"/>
    <col min="36" max="36" width="1.5703125" style="6" customWidth="1"/>
    <col min="37" max="37" width="12.7109375" style="6" customWidth="1"/>
    <col min="38" max="38" width="12.7109375" style="169" customWidth="1"/>
    <col min="39" max="39" width="12.7109375" style="235"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46" ht="12.75" customHeight="1" x14ac:dyDescent="0.2"/>
    <row r="2" spans="2:46" x14ac:dyDescent="0.2">
      <c r="B2" s="18"/>
      <c r="C2" s="19"/>
      <c r="D2" s="303"/>
      <c r="E2" s="303"/>
      <c r="F2" s="303"/>
      <c r="G2" s="177"/>
      <c r="H2" s="304"/>
      <c r="I2" s="305"/>
      <c r="J2" s="305"/>
      <c r="K2" s="306"/>
      <c r="L2" s="305"/>
      <c r="M2" s="307"/>
      <c r="N2" s="19"/>
      <c r="O2" s="308"/>
      <c r="P2" s="19"/>
      <c r="Q2" s="19"/>
      <c r="R2" s="19"/>
      <c r="S2" s="19"/>
      <c r="T2" s="309"/>
      <c r="U2" s="310"/>
      <c r="V2" s="311"/>
      <c r="W2" s="19"/>
      <c r="X2" s="20"/>
    </row>
    <row r="3" spans="2:46" x14ac:dyDescent="0.2">
      <c r="B3" s="21"/>
      <c r="C3" s="22"/>
      <c r="D3" s="312"/>
      <c r="E3" s="312"/>
      <c r="F3" s="312"/>
      <c r="G3" s="24"/>
      <c r="H3" s="313"/>
      <c r="I3" s="314"/>
      <c r="J3" s="314"/>
      <c r="K3" s="315"/>
      <c r="L3" s="314"/>
      <c r="M3" s="316"/>
      <c r="N3" s="22"/>
      <c r="O3" s="317"/>
      <c r="P3" s="22"/>
      <c r="Q3" s="22"/>
      <c r="R3" s="22"/>
      <c r="S3" s="22"/>
      <c r="T3" s="318"/>
      <c r="U3" s="319"/>
      <c r="V3" s="320"/>
      <c r="W3" s="22"/>
      <c r="X3" s="25"/>
    </row>
    <row r="4" spans="2:46" s="236" customFormat="1" ht="18.75" x14ac:dyDescent="0.3">
      <c r="B4" s="321"/>
      <c r="C4" s="56" t="s">
        <v>672</v>
      </c>
      <c r="D4" s="323"/>
      <c r="E4" s="324"/>
      <c r="F4" s="324"/>
      <c r="G4" s="325"/>
      <c r="H4" s="326"/>
      <c r="I4" s="327"/>
      <c r="J4" s="327"/>
      <c r="K4" s="328"/>
      <c r="L4" s="327"/>
      <c r="M4" s="329"/>
      <c r="N4" s="323"/>
      <c r="O4" s="330"/>
      <c r="P4" s="323"/>
      <c r="Q4" s="323"/>
      <c r="R4" s="323"/>
      <c r="S4" s="323"/>
      <c r="T4" s="331"/>
      <c r="U4" s="332"/>
      <c r="V4" s="333"/>
      <c r="W4" s="323"/>
      <c r="X4" s="334"/>
      <c r="AC4" s="241"/>
      <c r="AD4" s="240"/>
      <c r="AE4" s="241"/>
      <c r="AF4" s="241"/>
      <c r="AG4" s="241"/>
      <c r="AH4" s="241"/>
      <c r="AI4" s="238"/>
      <c r="AJ4" s="237"/>
      <c r="AK4" s="239"/>
      <c r="AL4" s="242"/>
      <c r="AM4" s="238"/>
    </row>
    <row r="5" spans="2:46" s="243" customFormat="1" ht="18.75" x14ac:dyDescent="0.3">
      <c r="B5" s="335"/>
      <c r="C5" s="1081" t="str">
        <f>+'geg LO'!C5</f>
        <v>SWV VO Passend Onderwijs</v>
      </c>
      <c r="D5" s="336"/>
      <c r="E5" s="337"/>
      <c r="F5" s="337"/>
      <c r="G5" s="338"/>
      <c r="H5" s="339"/>
      <c r="I5" s="340"/>
      <c r="J5" s="340"/>
      <c r="K5" s="341"/>
      <c r="L5" s="340"/>
      <c r="M5" s="342"/>
      <c r="N5" s="336"/>
      <c r="O5" s="343"/>
      <c r="P5" s="336"/>
      <c r="Q5" s="336"/>
      <c r="R5" s="336"/>
      <c r="S5" s="336"/>
      <c r="T5" s="344"/>
      <c r="U5" s="345"/>
      <c r="V5" s="346"/>
      <c r="W5" s="336"/>
      <c r="X5" s="347"/>
      <c r="AC5" s="248"/>
      <c r="AD5" s="247"/>
      <c r="AE5" s="248"/>
      <c r="AF5" s="248"/>
      <c r="AG5" s="248"/>
      <c r="AH5" s="248"/>
      <c r="AI5" s="245"/>
      <c r="AJ5" s="244"/>
      <c r="AK5" s="246"/>
      <c r="AL5" s="249"/>
      <c r="AM5" s="245"/>
    </row>
    <row r="6" spans="2:46" s="243" customFormat="1" ht="12" customHeight="1" x14ac:dyDescent="0.3">
      <c r="B6" s="335"/>
      <c r="C6" s="1081"/>
      <c r="D6" s="336"/>
      <c r="E6" s="337"/>
      <c r="F6" s="337"/>
      <c r="G6" s="338"/>
      <c r="H6" s="339"/>
      <c r="I6" s="340"/>
      <c r="J6" s="340"/>
      <c r="K6" s="341"/>
      <c r="L6" s="340"/>
      <c r="M6" s="342"/>
      <c r="N6" s="336"/>
      <c r="O6" s="343"/>
      <c r="P6" s="336"/>
      <c r="Q6" s="336"/>
      <c r="R6" s="336"/>
      <c r="S6" s="336"/>
      <c r="T6" s="344"/>
      <c r="U6" s="345"/>
      <c r="V6" s="346"/>
      <c r="W6" s="336"/>
      <c r="X6" s="1085"/>
      <c r="AC6" s="248"/>
      <c r="AD6" s="247"/>
      <c r="AE6" s="248"/>
      <c r="AF6" s="248"/>
      <c r="AG6" s="248"/>
      <c r="AH6" s="248"/>
      <c r="AI6" s="245"/>
      <c r="AJ6" s="244"/>
      <c r="AK6" s="246"/>
      <c r="AL6" s="249"/>
      <c r="AM6" s="245"/>
    </row>
    <row r="7" spans="2:46" s="243" customFormat="1" ht="12" customHeight="1" x14ac:dyDescent="0.3">
      <c r="B7" s="335"/>
      <c r="C7" s="1081"/>
      <c r="D7" s="336"/>
      <c r="E7" s="337"/>
      <c r="F7" s="337"/>
      <c r="G7" s="338"/>
      <c r="H7" s="339"/>
      <c r="I7" s="340"/>
      <c r="J7" s="340"/>
      <c r="K7" s="341"/>
      <c r="L7" s="340"/>
      <c r="M7" s="342"/>
      <c r="N7" s="336"/>
      <c r="O7" s="343"/>
      <c r="P7" s="336"/>
      <c r="Q7" s="336"/>
      <c r="R7" s="336"/>
      <c r="S7" s="336"/>
      <c r="T7" s="344"/>
      <c r="U7" s="345"/>
      <c r="V7" s="346"/>
      <c r="W7" s="336"/>
      <c r="X7" s="1085"/>
      <c r="AC7" s="248"/>
      <c r="AD7" s="247"/>
      <c r="AE7" s="248"/>
      <c r="AF7" s="248"/>
      <c r="AG7" s="248"/>
      <c r="AH7" s="248"/>
      <c r="AI7" s="245"/>
      <c r="AJ7" s="244"/>
      <c r="AK7" s="246"/>
      <c r="AL7" s="249"/>
      <c r="AM7" s="245"/>
    </row>
    <row r="8" spans="2:46" s="252" customFormat="1" ht="12.75" customHeight="1" x14ac:dyDescent="0.25">
      <c r="B8" s="348"/>
      <c r="C8" s="22" t="s">
        <v>165</v>
      </c>
      <c r="D8" s="312"/>
      <c r="E8" s="362" t="str">
        <f>tab!C2</f>
        <v>2012/13</v>
      </c>
      <c r="F8" s="351"/>
      <c r="G8" s="352"/>
      <c r="H8" s="353"/>
      <c r="I8" s="354"/>
      <c r="J8" s="354"/>
      <c r="K8" s="355"/>
      <c r="L8" s="354"/>
      <c r="M8" s="356"/>
      <c r="N8" s="349"/>
      <c r="O8" s="357"/>
      <c r="P8" s="349"/>
      <c r="Q8" s="349"/>
      <c r="R8" s="349"/>
      <c r="S8" s="349"/>
      <c r="T8" s="358"/>
      <c r="U8" s="359"/>
      <c r="V8" s="360"/>
      <c r="W8" s="349"/>
      <c r="X8" s="361"/>
      <c r="AC8" s="256"/>
      <c r="AD8" s="257"/>
      <c r="AE8" s="256"/>
      <c r="AF8" s="256"/>
      <c r="AG8" s="256"/>
      <c r="AH8" s="256"/>
      <c r="AI8" s="254"/>
      <c r="AJ8" s="253"/>
      <c r="AK8" s="255"/>
      <c r="AL8" s="258"/>
      <c r="AM8" s="254"/>
    </row>
    <row r="9" spans="2:46" ht="12.75" customHeight="1" x14ac:dyDescent="0.2">
      <c r="B9" s="21"/>
      <c r="C9" s="22" t="s">
        <v>166</v>
      </c>
      <c r="D9" s="312"/>
      <c r="E9" s="362">
        <f>tab!D3</f>
        <v>41183</v>
      </c>
      <c r="F9" s="54"/>
      <c r="G9" s="55"/>
      <c r="H9" s="363"/>
      <c r="I9" s="314"/>
      <c r="J9" s="314"/>
      <c r="K9" s="315"/>
      <c r="L9" s="314"/>
      <c r="M9" s="316"/>
      <c r="N9" s="22"/>
      <c r="O9" s="317"/>
      <c r="P9" s="22"/>
      <c r="Q9" s="22"/>
      <c r="R9" s="22"/>
      <c r="S9" s="22"/>
      <c r="T9" s="318"/>
      <c r="U9" s="319"/>
      <c r="V9" s="320"/>
      <c r="W9" s="22"/>
      <c r="X9" s="25"/>
      <c r="AC9" s="250"/>
      <c r="AD9" s="251"/>
      <c r="AE9" s="250"/>
      <c r="AF9" s="250"/>
      <c r="AG9" s="250"/>
      <c r="AH9" s="250"/>
      <c r="AI9" s="229"/>
      <c r="AJ9" s="228"/>
      <c r="AK9" s="230"/>
      <c r="AL9" s="14"/>
      <c r="AM9" s="229"/>
    </row>
    <row r="10" spans="2:46" ht="12.75" customHeight="1" x14ac:dyDescent="0.25">
      <c r="B10" s="21"/>
      <c r="C10" s="22"/>
      <c r="D10" s="350"/>
      <c r="E10" s="364"/>
      <c r="F10" s="54"/>
      <c r="G10" s="55"/>
      <c r="H10" s="363"/>
      <c r="I10" s="314"/>
      <c r="J10" s="314"/>
      <c r="K10" s="315"/>
      <c r="L10" s="314"/>
      <c r="M10" s="316"/>
      <c r="N10" s="22"/>
      <c r="O10" s="317"/>
      <c r="P10" s="22"/>
      <c r="Q10" s="22"/>
      <c r="R10" s="22"/>
      <c r="S10" s="22"/>
      <c r="T10" s="318"/>
      <c r="U10" s="319"/>
      <c r="V10" s="320"/>
      <c r="W10" s="22"/>
      <c r="X10" s="25"/>
      <c r="AC10" s="260"/>
      <c r="AD10" s="261"/>
      <c r="AE10" s="260"/>
      <c r="AF10" s="260"/>
      <c r="AG10" s="260"/>
      <c r="AH10" s="250"/>
      <c r="AI10" s="262"/>
      <c r="AJ10" s="263"/>
      <c r="AK10" s="264"/>
      <c r="AL10" s="265"/>
      <c r="AM10" s="262"/>
    </row>
    <row r="11" spans="2:46" ht="12.75" customHeight="1" x14ac:dyDescent="0.2">
      <c r="B11" s="21"/>
      <c r="C11" s="36"/>
      <c r="D11" s="190"/>
      <c r="E11" s="94"/>
      <c r="F11" s="190"/>
      <c r="G11" s="189"/>
      <c r="H11" s="196"/>
      <c r="I11" s="384"/>
      <c r="J11" s="384"/>
      <c r="K11" s="385"/>
      <c r="L11" s="384"/>
      <c r="M11" s="386"/>
      <c r="N11" s="36"/>
      <c r="O11" s="387"/>
      <c r="P11" s="36"/>
      <c r="Q11" s="36"/>
      <c r="R11" s="36"/>
      <c r="S11" s="36"/>
      <c r="T11" s="388"/>
      <c r="U11" s="389"/>
      <c r="V11" s="390"/>
      <c r="W11" s="36"/>
      <c r="X11" s="25"/>
      <c r="AC11" s="260"/>
      <c r="AD11" s="261"/>
      <c r="AE11" s="260"/>
      <c r="AF11" s="260"/>
      <c r="AG11" s="260"/>
      <c r="AH11" s="250"/>
      <c r="AI11" s="262"/>
      <c r="AJ11" s="263"/>
      <c r="AK11" s="264"/>
      <c r="AL11" s="265"/>
      <c r="AM11" s="262"/>
    </row>
    <row r="12" spans="2:46" s="215" customFormat="1" ht="12.75" customHeight="1" x14ac:dyDescent="0.2">
      <c r="B12" s="218"/>
      <c r="C12" s="391"/>
      <c r="D12" s="1684" t="s">
        <v>167</v>
      </c>
      <c r="E12" s="1685"/>
      <c r="F12" s="1685"/>
      <c r="G12" s="1685"/>
      <c r="H12" s="1685"/>
      <c r="I12" s="1685"/>
      <c r="J12" s="1685"/>
      <c r="K12" s="1685"/>
      <c r="L12" s="1685"/>
      <c r="M12" s="1685"/>
      <c r="N12" s="411"/>
      <c r="O12" s="1684" t="s">
        <v>324</v>
      </c>
      <c r="P12" s="1685"/>
      <c r="Q12" s="1685"/>
      <c r="R12" s="1685"/>
      <c r="S12" s="1685"/>
      <c r="T12" s="1685"/>
      <c r="U12" s="412"/>
      <c r="V12" s="413"/>
      <c r="W12" s="392"/>
      <c r="X12" s="365"/>
      <c r="Y12" s="266"/>
      <c r="Z12" s="267"/>
      <c r="AA12" s="268"/>
      <c r="AB12" s="267"/>
      <c r="AN12" s="266"/>
      <c r="AO12" s="266"/>
    </row>
    <row r="13" spans="2:46" s="215" customFormat="1" ht="12.75" customHeight="1" x14ac:dyDescent="0.2">
      <c r="B13" s="218"/>
      <c r="C13" s="391"/>
      <c r="D13" s="414" t="s">
        <v>168</v>
      </c>
      <c r="E13" s="414" t="s">
        <v>169</v>
      </c>
      <c r="F13" s="414" t="s">
        <v>170</v>
      </c>
      <c r="G13" s="415" t="s">
        <v>171</v>
      </c>
      <c r="H13" s="416" t="s">
        <v>172</v>
      </c>
      <c r="I13" s="415" t="s">
        <v>134</v>
      </c>
      <c r="J13" s="415" t="s">
        <v>173</v>
      </c>
      <c r="K13" s="417" t="s">
        <v>175</v>
      </c>
      <c r="L13" s="418" t="s">
        <v>176</v>
      </c>
      <c r="M13" s="417" t="s">
        <v>175</v>
      </c>
      <c r="N13" s="419"/>
      <c r="O13" s="420" t="s">
        <v>174</v>
      </c>
      <c r="P13" s="420" t="s">
        <v>325</v>
      </c>
      <c r="Q13" s="420" t="s">
        <v>177</v>
      </c>
      <c r="R13" s="419"/>
      <c r="S13" s="421" t="s">
        <v>176</v>
      </c>
      <c r="T13" s="420" t="s">
        <v>178</v>
      </c>
      <c r="U13" s="422" t="s">
        <v>180</v>
      </c>
      <c r="V13" s="413" t="s">
        <v>339</v>
      </c>
      <c r="W13" s="393"/>
      <c r="X13" s="366"/>
      <c r="Y13" s="270"/>
      <c r="Z13" s="271"/>
      <c r="AA13" s="272"/>
      <c r="AB13" s="271"/>
      <c r="AN13" s="266"/>
      <c r="AO13" s="270"/>
    </row>
    <row r="14" spans="2:46" s="215" customFormat="1" ht="12.75" customHeight="1" x14ac:dyDescent="0.2">
      <c r="B14" s="218"/>
      <c r="C14" s="391"/>
      <c r="D14" s="423"/>
      <c r="E14" s="414"/>
      <c r="F14" s="424"/>
      <c r="G14" s="415" t="s">
        <v>182</v>
      </c>
      <c r="H14" s="416" t="s">
        <v>183</v>
      </c>
      <c r="I14" s="415"/>
      <c r="J14" s="415"/>
      <c r="K14" s="417"/>
      <c r="L14" s="418"/>
      <c r="M14" s="417" t="s">
        <v>185</v>
      </c>
      <c r="N14" s="419"/>
      <c r="O14" s="420" t="s">
        <v>184</v>
      </c>
      <c r="P14" s="420" t="s">
        <v>326</v>
      </c>
      <c r="Q14" s="425">
        <f>+tab!C111</f>
        <v>0.54</v>
      </c>
      <c r="R14" s="419" t="s">
        <v>340</v>
      </c>
      <c r="S14" s="421" t="s">
        <v>179</v>
      </c>
      <c r="T14" s="420" t="s">
        <v>113</v>
      </c>
      <c r="U14" s="422"/>
      <c r="V14" s="421" t="s">
        <v>179</v>
      </c>
      <c r="W14" s="391"/>
      <c r="X14" s="220"/>
      <c r="AO14" s="273"/>
    </row>
    <row r="15" spans="2:46" ht="12.75" customHeight="1" x14ac:dyDescent="0.2">
      <c r="B15" s="21"/>
      <c r="C15" s="36"/>
      <c r="D15" s="190"/>
      <c r="E15" s="190"/>
      <c r="F15" s="190"/>
      <c r="G15" s="189"/>
      <c r="H15" s="196"/>
      <c r="I15" s="394"/>
      <c r="J15" s="394"/>
      <c r="K15" s="395"/>
      <c r="L15" s="396"/>
      <c r="M15" s="395"/>
      <c r="N15" s="397"/>
      <c r="O15" s="398"/>
      <c r="P15" s="399"/>
      <c r="Q15" s="399"/>
      <c r="R15" s="399"/>
      <c r="S15" s="399"/>
      <c r="T15" s="400"/>
      <c r="U15" s="401"/>
      <c r="V15" s="402"/>
      <c r="W15" s="397"/>
      <c r="X15" s="25"/>
      <c r="AC15" s="6"/>
      <c r="AD15" s="6"/>
      <c r="AL15" s="6"/>
      <c r="AM15" s="6"/>
      <c r="AO15" s="279"/>
    </row>
    <row r="16" spans="2:46" ht="12.75" customHeight="1" x14ac:dyDescent="0.2">
      <c r="B16" s="21"/>
      <c r="C16" s="36"/>
      <c r="D16" s="97"/>
      <c r="E16" s="153" t="s">
        <v>738</v>
      </c>
      <c r="F16" s="153"/>
      <c r="G16" s="44"/>
      <c r="H16" s="426"/>
      <c r="I16" s="154" t="s">
        <v>131</v>
      </c>
      <c r="J16" s="44">
        <v>10</v>
      </c>
      <c r="K16" s="427">
        <v>0</v>
      </c>
      <c r="L16" s="105">
        <v>0</v>
      </c>
      <c r="M16" s="428">
        <f t="shared" ref="M16:M34" si="0">IF(L16="",K16,K16-L16)</f>
        <v>0</v>
      </c>
      <c r="N16" s="403"/>
      <c r="O16" s="430">
        <f t="shared" ref="O16:O35" si="1">IF(I16="","",VLOOKUP(I16,tabelsalarisVO,J16+2,FALSE)*5/12+VLOOKUP(I16,tabelsalaris2013VO,IF((J16+2)&gt;VLOOKUP(I16,tabelsalaris2013VO,19,FALSE),J16+1,J16+2),FALSE)*7/12)</f>
        <v>4100.75</v>
      </c>
      <c r="P16" s="429">
        <f t="shared" ref="P16:P35" si="2">IF(E16=0,"",(O16*M16*12))</f>
        <v>0</v>
      </c>
      <c r="Q16" s="616">
        <f>$Q$14</f>
        <v>0.54</v>
      </c>
      <c r="R16" s="429">
        <f>IF(E16=0,"",+P16*Q16)</f>
        <v>0</v>
      </c>
      <c r="S16" s="429">
        <f>IF(L16="",0,O16*12*L16*IF(OR(I16&lt;=8,I16="LIOa",I16="LIOb",I16="ID1",I16="ID2",I16="ID3"),1+tab!C$115,1+tab!C$113))</f>
        <v>0</v>
      </c>
      <c r="T16" s="431">
        <f t="shared" ref="T16:T35" si="3">IF(E16="",0,(P16+R16+S16))</f>
        <v>0</v>
      </c>
      <c r="U16" s="432">
        <f>IF(G16&lt;25,0,IF(G16=25,25,IF(G16&lt;40,0,IF(G16=40,40,IF(G16&gt;=40,0)))))</f>
        <v>0</v>
      </c>
      <c r="V16" s="433">
        <f t="shared" ref="V16:V35" si="4">IF(E16="",0,IF(U16=25,(O16*1.08*(K16)/2),IF(U16=40,(O16*1.08*(K16)),IF(U16=0,0))))</f>
        <v>0</v>
      </c>
      <c r="W16" s="403"/>
      <c r="X16" s="25"/>
      <c r="AT16" s="280" t="s">
        <v>122</v>
      </c>
    </row>
    <row r="17" spans="2:46" ht="12.75" customHeight="1" x14ac:dyDescent="0.2">
      <c r="B17" s="21"/>
      <c r="C17" s="36"/>
      <c r="D17" s="97"/>
      <c r="E17" s="153"/>
      <c r="F17" s="153"/>
      <c r="G17" s="44"/>
      <c r="H17" s="426"/>
      <c r="I17" s="154"/>
      <c r="J17" s="44"/>
      <c r="K17" s="427"/>
      <c r="L17" s="105"/>
      <c r="M17" s="428">
        <f t="shared" si="0"/>
        <v>0</v>
      </c>
      <c r="N17" s="403"/>
      <c r="O17" s="430" t="str">
        <f t="shared" si="1"/>
        <v/>
      </c>
      <c r="P17" s="429" t="str">
        <f t="shared" si="2"/>
        <v/>
      </c>
      <c r="Q17" s="616">
        <f t="shared" ref="Q17:Q35" si="5">$Q$14</f>
        <v>0.54</v>
      </c>
      <c r="R17" s="429" t="str">
        <f>IF(E17=0,"",+P17*Q17)</f>
        <v/>
      </c>
      <c r="S17" s="429">
        <f>IF(L17="",0,O17*12*L17*IF(OR(I17&lt;=8,I17="LIOa",I17="LIOb",I17="ID1",I17="ID2",I17="ID3"),1+tab!C$115,1+tab!C$113))</f>
        <v>0</v>
      </c>
      <c r="T17" s="431">
        <f t="shared" si="3"/>
        <v>0</v>
      </c>
      <c r="U17" s="432">
        <f t="shared" ref="U17:U35" si="6">IF(G17&lt;25,0,IF(G17=25,25,IF(G17&lt;40,0,IF(G17=40,40,IF(G17&gt;=40,0)))))</f>
        <v>0</v>
      </c>
      <c r="V17" s="433">
        <f t="shared" si="4"/>
        <v>0</v>
      </c>
      <c r="W17" s="403"/>
      <c r="X17" s="25"/>
      <c r="AT17" s="280" t="s">
        <v>123</v>
      </c>
    </row>
    <row r="18" spans="2:46" ht="12.75" customHeight="1" x14ac:dyDescent="0.2">
      <c r="B18" s="21"/>
      <c r="C18" s="36"/>
      <c r="D18" s="97"/>
      <c r="E18" s="153"/>
      <c r="F18" s="153"/>
      <c r="G18" s="44"/>
      <c r="H18" s="426"/>
      <c r="I18" s="154"/>
      <c r="J18" s="44"/>
      <c r="K18" s="427"/>
      <c r="L18" s="105"/>
      <c r="M18" s="428">
        <f t="shared" si="0"/>
        <v>0</v>
      </c>
      <c r="N18" s="403"/>
      <c r="O18" s="430" t="str">
        <f t="shared" si="1"/>
        <v/>
      </c>
      <c r="P18" s="429" t="str">
        <f t="shared" si="2"/>
        <v/>
      </c>
      <c r="Q18" s="616">
        <f t="shared" si="5"/>
        <v>0.54</v>
      </c>
      <c r="R18" s="429" t="str">
        <f>IF(E18=0,"",+P18*Q18)</f>
        <v/>
      </c>
      <c r="S18" s="429">
        <f>IF(L18="",0,O18*12*L18*IF(OR(I18&lt;=8,I18="LIOa",I18="LIOb",I18="ID1",I18="ID2",I18="ID3"),1+tab!C$115,1+tab!C$113))</f>
        <v>0</v>
      </c>
      <c r="T18" s="431">
        <f t="shared" si="3"/>
        <v>0</v>
      </c>
      <c r="U18" s="432">
        <f t="shared" si="6"/>
        <v>0</v>
      </c>
      <c r="V18" s="433">
        <f t="shared" si="4"/>
        <v>0</v>
      </c>
      <c r="W18" s="403"/>
      <c r="X18" s="25"/>
      <c r="AT18" s="280" t="s">
        <v>124</v>
      </c>
    </row>
    <row r="19" spans="2:46" ht="12.75" customHeight="1" x14ac:dyDescent="0.2">
      <c r="B19" s="21"/>
      <c r="C19" s="36"/>
      <c r="D19" s="97"/>
      <c r="E19" s="153"/>
      <c r="F19" s="153"/>
      <c r="G19" s="44"/>
      <c r="H19" s="426"/>
      <c r="I19" s="154"/>
      <c r="J19" s="44"/>
      <c r="K19" s="427"/>
      <c r="L19" s="105"/>
      <c r="M19" s="428">
        <f t="shared" si="0"/>
        <v>0</v>
      </c>
      <c r="N19" s="403"/>
      <c r="O19" s="430" t="str">
        <f t="shared" si="1"/>
        <v/>
      </c>
      <c r="P19" s="429" t="str">
        <f t="shared" si="2"/>
        <v/>
      </c>
      <c r="Q19" s="616">
        <f t="shared" si="5"/>
        <v>0.54</v>
      </c>
      <c r="R19" s="429" t="str">
        <f>IF(E19=0,"",+P19*Q19)</f>
        <v/>
      </c>
      <c r="S19" s="429">
        <f>IF(L19="",0,O19*12*L19*IF(OR(I19&lt;=8,I19="LIOa",I19="LIOb",I19="ID1",I19="ID2",I19="ID3"),1+tab!C$115,1+tab!C$113))</f>
        <v>0</v>
      </c>
      <c r="T19" s="431">
        <f t="shared" si="3"/>
        <v>0</v>
      </c>
      <c r="U19" s="432">
        <f t="shared" si="6"/>
        <v>0</v>
      </c>
      <c r="V19" s="433">
        <f t="shared" si="4"/>
        <v>0</v>
      </c>
      <c r="W19" s="403"/>
      <c r="X19" s="25"/>
      <c r="AT19" s="280" t="s">
        <v>125</v>
      </c>
    </row>
    <row r="20" spans="2:46" ht="12.75" customHeight="1" x14ac:dyDescent="0.2">
      <c r="B20" s="21"/>
      <c r="C20" s="36"/>
      <c r="D20" s="97"/>
      <c r="E20" s="153"/>
      <c r="F20" s="153"/>
      <c r="G20" s="44"/>
      <c r="H20" s="426"/>
      <c r="I20" s="154"/>
      <c r="J20" s="44"/>
      <c r="K20" s="427"/>
      <c r="L20" s="105"/>
      <c r="M20" s="428">
        <f t="shared" si="0"/>
        <v>0</v>
      </c>
      <c r="N20" s="403"/>
      <c r="O20" s="430" t="str">
        <f t="shared" si="1"/>
        <v/>
      </c>
      <c r="P20" s="429" t="str">
        <f t="shared" si="2"/>
        <v/>
      </c>
      <c r="Q20" s="616">
        <f t="shared" si="5"/>
        <v>0.54</v>
      </c>
      <c r="R20" s="429" t="str">
        <f t="shared" ref="R20:R35" si="7">IF(E20=0,"",+P20*Q20)</f>
        <v/>
      </c>
      <c r="S20" s="429">
        <f>IF(L20="",0,O20*12*L20*IF(OR(I20&lt;=8,I20="LIOa",I20="LIOb",I20="ID1",I20="ID2",I20="ID3"),1+tab!C$115,1+tab!C$113))</f>
        <v>0</v>
      </c>
      <c r="T20" s="431">
        <f t="shared" si="3"/>
        <v>0</v>
      </c>
      <c r="U20" s="432">
        <f t="shared" si="6"/>
        <v>0</v>
      </c>
      <c r="V20" s="433">
        <f t="shared" si="4"/>
        <v>0</v>
      </c>
      <c r="W20" s="403"/>
      <c r="X20" s="25"/>
      <c r="AT20" s="280" t="s">
        <v>126</v>
      </c>
    </row>
    <row r="21" spans="2:46" ht="12.75" customHeight="1" x14ac:dyDescent="0.2">
      <c r="B21" s="21"/>
      <c r="C21" s="36"/>
      <c r="D21" s="97"/>
      <c r="E21" s="153"/>
      <c r="F21" s="153"/>
      <c r="G21" s="44"/>
      <c r="H21" s="426"/>
      <c r="I21" s="154"/>
      <c r="J21" s="44"/>
      <c r="K21" s="427"/>
      <c r="L21" s="105"/>
      <c r="M21" s="428">
        <f t="shared" si="0"/>
        <v>0</v>
      </c>
      <c r="N21" s="403"/>
      <c r="O21" s="430" t="str">
        <f t="shared" si="1"/>
        <v/>
      </c>
      <c r="P21" s="429" t="str">
        <f t="shared" si="2"/>
        <v/>
      </c>
      <c r="Q21" s="616">
        <f t="shared" si="5"/>
        <v>0.54</v>
      </c>
      <c r="R21" s="429" t="str">
        <f t="shared" si="7"/>
        <v/>
      </c>
      <c r="S21" s="429">
        <f>IF(L21="",0,O21*12*L21*IF(OR(I21&lt;=8,I21="LIOa",I21="LIOb",I21="ID1",I21="ID2",I21="ID3"),1+tab!C$115,1+tab!C$113))</f>
        <v>0</v>
      </c>
      <c r="T21" s="431">
        <f t="shared" si="3"/>
        <v>0</v>
      </c>
      <c r="U21" s="432">
        <f t="shared" si="6"/>
        <v>0</v>
      </c>
      <c r="V21" s="433">
        <f t="shared" si="4"/>
        <v>0</v>
      </c>
      <c r="W21" s="403"/>
      <c r="X21" s="25"/>
      <c r="AT21" s="280" t="s">
        <v>127</v>
      </c>
    </row>
    <row r="22" spans="2:46" ht="12.75" customHeight="1" x14ac:dyDescent="0.2">
      <c r="B22" s="21"/>
      <c r="C22" s="36"/>
      <c r="D22" s="97"/>
      <c r="E22" s="153"/>
      <c r="F22" s="153"/>
      <c r="G22" s="44"/>
      <c r="H22" s="426"/>
      <c r="I22" s="154"/>
      <c r="J22" s="44"/>
      <c r="K22" s="427"/>
      <c r="L22" s="105"/>
      <c r="M22" s="428">
        <f t="shared" si="0"/>
        <v>0</v>
      </c>
      <c r="N22" s="403"/>
      <c r="O22" s="430" t="str">
        <f t="shared" si="1"/>
        <v/>
      </c>
      <c r="P22" s="429" t="str">
        <f t="shared" si="2"/>
        <v/>
      </c>
      <c r="Q22" s="616">
        <f t="shared" si="5"/>
        <v>0.54</v>
      </c>
      <c r="R22" s="429" t="str">
        <f t="shared" si="7"/>
        <v/>
      </c>
      <c r="S22" s="429">
        <f>IF(L22="",0,O22*12*L22*IF(OR(I22&lt;=8,I22="LIOa",I22="LIOb",I22="ID1",I22="ID2",I22="ID3"),1+tab!C$115,1+tab!C$113))</f>
        <v>0</v>
      </c>
      <c r="T22" s="431">
        <f t="shared" si="3"/>
        <v>0</v>
      </c>
      <c r="U22" s="432">
        <f t="shared" si="6"/>
        <v>0</v>
      </c>
      <c r="V22" s="433">
        <f t="shared" si="4"/>
        <v>0</v>
      </c>
      <c r="W22" s="403"/>
      <c r="X22" s="25"/>
      <c r="AT22" s="280" t="s">
        <v>128</v>
      </c>
    </row>
    <row r="23" spans="2:46" ht="12.75" customHeight="1" x14ac:dyDescent="0.2">
      <c r="B23" s="21"/>
      <c r="C23" s="36"/>
      <c r="D23" s="97"/>
      <c r="E23" s="153"/>
      <c r="F23" s="153"/>
      <c r="G23" s="44"/>
      <c r="H23" s="426"/>
      <c r="I23" s="154"/>
      <c r="J23" s="44"/>
      <c r="K23" s="427"/>
      <c r="L23" s="105"/>
      <c r="M23" s="428">
        <f t="shared" si="0"/>
        <v>0</v>
      </c>
      <c r="N23" s="403"/>
      <c r="O23" s="430" t="str">
        <f t="shared" si="1"/>
        <v/>
      </c>
      <c r="P23" s="429" t="str">
        <f t="shared" si="2"/>
        <v/>
      </c>
      <c r="Q23" s="616">
        <f t="shared" si="5"/>
        <v>0.54</v>
      </c>
      <c r="R23" s="429" t="str">
        <f t="shared" si="7"/>
        <v/>
      </c>
      <c r="S23" s="429">
        <f>IF(L23="",0,O23*12*L23*IF(OR(I23&lt;=8,I23="LIOa",I23="LIOb",I23="ID1",I23="ID2",I23="ID3"),1+tab!C$115,1+tab!C$113))</f>
        <v>0</v>
      </c>
      <c r="T23" s="431">
        <f t="shared" si="3"/>
        <v>0</v>
      </c>
      <c r="U23" s="432">
        <f t="shared" si="6"/>
        <v>0</v>
      </c>
      <c r="V23" s="433">
        <f t="shared" si="4"/>
        <v>0</v>
      </c>
      <c r="W23" s="403"/>
      <c r="X23" s="25"/>
      <c r="AT23" s="281">
        <v>11</v>
      </c>
    </row>
    <row r="24" spans="2:46" ht="12.75" customHeight="1" x14ac:dyDescent="0.2">
      <c r="B24" s="21"/>
      <c r="C24" s="36"/>
      <c r="D24" s="97"/>
      <c r="E24" s="153"/>
      <c r="F24" s="153"/>
      <c r="G24" s="44"/>
      <c r="H24" s="426"/>
      <c r="I24" s="154"/>
      <c r="J24" s="44"/>
      <c r="K24" s="427"/>
      <c r="L24" s="105"/>
      <c r="M24" s="428">
        <f t="shared" si="0"/>
        <v>0</v>
      </c>
      <c r="N24" s="403"/>
      <c r="O24" s="430" t="str">
        <f t="shared" si="1"/>
        <v/>
      </c>
      <c r="P24" s="429" t="str">
        <f t="shared" si="2"/>
        <v/>
      </c>
      <c r="Q24" s="616">
        <f t="shared" si="5"/>
        <v>0.54</v>
      </c>
      <c r="R24" s="429" t="str">
        <f t="shared" si="7"/>
        <v/>
      </c>
      <c r="S24" s="429">
        <f>IF(L24="",0,O24*12*L24*IF(OR(I24&lt;=8,I24="LIOa",I24="LIOb",I24="ID1",I24="ID2",I24="ID3"),1+tab!C$115,1+tab!C$113))</f>
        <v>0</v>
      </c>
      <c r="T24" s="431">
        <f t="shared" si="3"/>
        <v>0</v>
      </c>
      <c r="U24" s="432">
        <f t="shared" si="6"/>
        <v>0</v>
      </c>
      <c r="V24" s="433">
        <f t="shared" si="4"/>
        <v>0</v>
      </c>
      <c r="W24" s="403"/>
      <c r="X24" s="25"/>
      <c r="AT24" s="281">
        <v>12</v>
      </c>
    </row>
    <row r="25" spans="2:46" ht="12.75" customHeight="1" x14ac:dyDescent="0.2">
      <c r="B25" s="21"/>
      <c r="C25" s="36"/>
      <c r="D25" s="97"/>
      <c r="E25" s="153"/>
      <c r="F25" s="153"/>
      <c r="G25" s="44"/>
      <c r="H25" s="426"/>
      <c r="I25" s="154"/>
      <c r="J25" s="44"/>
      <c r="K25" s="427"/>
      <c r="L25" s="105"/>
      <c r="M25" s="428">
        <f t="shared" si="0"/>
        <v>0</v>
      </c>
      <c r="N25" s="403"/>
      <c r="O25" s="430" t="str">
        <f t="shared" si="1"/>
        <v/>
      </c>
      <c r="P25" s="429" t="str">
        <f t="shared" si="2"/>
        <v/>
      </c>
      <c r="Q25" s="616">
        <f t="shared" si="5"/>
        <v>0.54</v>
      </c>
      <c r="R25" s="429" t="str">
        <f t="shared" si="7"/>
        <v/>
      </c>
      <c r="S25" s="429">
        <f>IF(L25="",0,O25*12*L25*IF(OR(I25&lt;=8,I25="LIOa",I25="LIOb",I25="ID1",I25="ID2",I25="ID3"),1+tab!C$115,1+tab!C$113))</f>
        <v>0</v>
      </c>
      <c r="T25" s="431">
        <f t="shared" si="3"/>
        <v>0</v>
      </c>
      <c r="U25" s="432">
        <f t="shared" si="6"/>
        <v>0</v>
      </c>
      <c r="V25" s="433">
        <f t="shared" si="4"/>
        <v>0</v>
      </c>
      <c r="W25" s="403"/>
      <c r="X25" s="25"/>
      <c r="AT25" s="281">
        <v>13</v>
      </c>
    </row>
    <row r="26" spans="2:46" ht="12.75" customHeight="1" x14ac:dyDescent="0.2">
      <c r="B26" s="21"/>
      <c r="C26" s="36"/>
      <c r="D26" s="97"/>
      <c r="E26" s="153"/>
      <c r="F26" s="153"/>
      <c r="G26" s="44"/>
      <c r="H26" s="426"/>
      <c r="I26" s="154"/>
      <c r="J26" s="44"/>
      <c r="K26" s="427"/>
      <c r="L26" s="105"/>
      <c r="M26" s="428">
        <f t="shared" si="0"/>
        <v>0</v>
      </c>
      <c r="N26" s="403"/>
      <c r="O26" s="430" t="str">
        <f t="shared" si="1"/>
        <v/>
      </c>
      <c r="P26" s="429" t="str">
        <f t="shared" si="2"/>
        <v/>
      </c>
      <c r="Q26" s="616">
        <f t="shared" si="5"/>
        <v>0.54</v>
      </c>
      <c r="R26" s="429" t="str">
        <f t="shared" si="7"/>
        <v/>
      </c>
      <c r="S26" s="429">
        <f>IF(L26="",0,O26*12*L26*IF(OR(I26&lt;=8,I26="LIOa",I26="LIOb",I26="ID1",I26="ID2",I26="ID3"),1+tab!C$115,1+tab!C$113))</f>
        <v>0</v>
      </c>
      <c r="T26" s="431">
        <f t="shared" si="3"/>
        <v>0</v>
      </c>
      <c r="U26" s="432">
        <f t="shared" si="6"/>
        <v>0</v>
      </c>
      <c r="V26" s="433">
        <f t="shared" si="4"/>
        <v>0</v>
      </c>
      <c r="W26" s="403"/>
      <c r="X26" s="25"/>
      <c r="AT26" s="281">
        <v>14</v>
      </c>
    </row>
    <row r="27" spans="2:46" ht="12.75" customHeight="1" x14ac:dyDescent="0.2">
      <c r="B27" s="21"/>
      <c r="C27" s="36"/>
      <c r="D27" s="97"/>
      <c r="E27" s="153"/>
      <c r="F27" s="153"/>
      <c r="G27" s="44"/>
      <c r="H27" s="426"/>
      <c r="I27" s="154"/>
      <c r="J27" s="44"/>
      <c r="K27" s="427"/>
      <c r="L27" s="105"/>
      <c r="M27" s="428">
        <f t="shared" si="0"/>
        <v>0</v>
      </c>
      <c r="N27" s="403"/>
      <c r="O27" s="430" t="str">
        <f t="shared" si="1"/>
        <v/>
      </c>
      <c r="P27" s="429" t="str">
        <f t="shared" si="2"/>
        <v/>
      </c>
      <c r="Q27" s="616">
        <f t="shared" si="5"/>
        <v>0.54</v>
      </c>
      <c r="R27" s="429" t="str">
        <f t="shared" si="7"/>
        <v/>
      </c>
      <c r="S27" s="429">
        <f>IF(L27="",0,O27*12*L27*IF(OR(I27&lt;=8,I27="LIOa",I27="LIOb",I27="ID1",I27="ID2",I27="ID3"),1+tab!C$115,1+tab!C$113))</f>
        <v>0</v>
      </c>
      <c r="T27" s="431">
        <f t="shared" si="3"/>
        <v>0</v>
      </c>
      <c r="U27" s="432">
        <f t="shared" si="6"/>
        <v>0</v>
      </c>
      <c r="V27" s="433">
        <f t="shared" si="4"/>
        <v>0</v>
      </c>
      <c r="W27" s="403"/>
      <c r="X27" s="25"/>
      <c r="AT27" s="281" t="s">
        <v>133</v>
      </c>
    </row>
    <row r="28" spans="2:46" ht="12.75" customHeight="1" x14ac:dyDescent="0.2">
      <c r="B28" s="21"/>
      <c r="C28" s="36"/>
      <c r="D28" s="97"/>
      <c r="E28" s="153"/>
      <c r="F28" s="153"/>
      <c r="G28" s="44"/>
      <c r="H28" s="426"/>
      <c r="I28" s="154"/>
      <c r="J28" s="44"/>
      <c r="K28" s="427"/>
      <c r="L28" s="105"/>
      <c r="M28" s="428">
        <f t="shared" si="0"/>
        <v>0</v>
      </c>
      <c r="N28" s="403"/>
      <c r="O28" s="430" t="str">
        <f t="shared" si="1"/>
        <v/>
      </c>
      <c r="P28" s="429" t="str">
        <f t="shared" si="2"/>
        <v/>
      </c>
      <c r="Q28" s="616">
        <f t="shared" si="5"/>
        <v>0.54</v>
      </c>
      <c r="R28" s="429" t="str">
        <f t="shared" si="7"/>
        <v/>
      </c>
      <c r="S28" s="429">
        <f>IF(L28="",0,O28*12*L28*IF(OR(I28&lt;=8,I28="LIOa",I28="LIOb",I28="ID1",I28="ID2",I28="ID3"),1+tab!C$115,1+tab!C$113))</f>
        <v>0</v>
      </c>
      <c r="T28" s="431">
        <f t="shared" si="3"/>
        <v>0</v>
      </c>
      <c r="U28" s="432">
        <f t="shared" si="6"/>
        <v>0</v>
      </c>
      <c r="V28" s="433">
        <f t="shared" si="4"/>
        <v>0</v>
      </c>
      <c r="W28" s="403"/>
      <c r="X28" s="25"/>
      <c r="AT28" s="281"/>
    </row>
    <row r="29" spans="2:46" ht="12.75" customHeight="1" x14ac:dyDescent="0.2">
      <c r="B29" s="21"/>
      <c r="C29" s="36"/>
      <c r="D29" s="97"/>
      <c r="E29" s="153"/>
      <c r="F29" s="153"/>
      <c r="G29" s="44"/>
      <c r="H29" s="426"/>
      <c r="I29" s="154"/>
      <c r="J29" s="44"/>
      <c r="K29" s="427"/>
      <c r="L29" s="105"/>
      <c r="M29" s="428">
        <f t="shared" si="0"/>
        <v>0</v>
      </c>
      <c r="N29" s="403"/>
      <c r="O29" s="430" t="str">
        <f t="shared" si="1"/>
        <v/>
      </c>
      <c r="P29" s="429" t="str">
        <f t="shared" si="2"/>
        <v/>
      </c>
      <c r="Q29" s="616">
        <f t="shared" si="5"/>
        <v>0.54</v>
      </c>
      <c r="R29" s="429" t="str">
        <f t="shared" si="7"/>
        <v/>
      </c>
      <c r="S29" s="429">
        <f>IF(L29="",0,O29*12*L29*IF(OR(I29&lt;=8,I29="LIOa",I29="LIOb",I29="ID1",I29="ID2",I29="ID3"),1+tab!C$115,1+tab!C$113))</f>
        <v>0</v>
      </c>
      <c r="T29" s="431">
        <f t="shared" si="3"/>
        <v>0</v>
      </c>
      <c r="U29" s="432">
        <f t="shared" si="6"/>
        <v>0</v>
      </c>
      <c r="V29" s="433">
        <f t="shared" si="4"/>
        <v>0</v>
      </c>
      <c r="W29" s="403"/>
      <c r="X29" s="25"/>
      <c r="AT29" s="281"/>
    </row>
    <row r="30" spans="2:46" ht="12.75" customHeight="1" x14ac:dyDescent="0.2">
      <c r="B30" s="21"/>
      <c r="C30" s="36"/>
      <c r="D30" s="97"/>
      <c r="E30" s="153"/>
      <c r="F30" s="153"/>
      <c r="G30" s="44"/>
      <c r="H30" s="426"/>
      <c r="I30" s="154"/>
      <c r="J30" s="44"/>
      <c r="K30" s="427"/>
      <c r="L30" s="105"/>
      <c r="M30" s="428">
        <f t="shared" si="0"/>
        <v>0</v>
      </c>
      <c r="N30" s="403"/>
      <c r="O30" s="430" t="str">
        <f t="shared" si="1"/>
        <v/>
      </c>
      <c r="P30" s="429" t="str">
        <f t="shared" si="2"/>
        <v/>
      </c>
      <c r="Q30" s="616">
        <f t="shared" si="5"/>
        <v>0.54</v>
      </c>
      <c r="R30" s="429" t="str">
        <f t="shared" si="7"/>
        <v/>
      </c>
      <c r="S30" s="429">
        <f>IF(L30="",0,O30*12*L30*IF(OR(I30&lt;=8,I30="LIOa",I30="LIOb",I30="ID1",I30="ID2",I30="ID3"),1+tab!C$115,1+tab!C$113))</f>
        <v>0</v>
      </c>
      <c r="T30" s="431">
        <f t="shared" si="3"/>
        <v>0</v>
      </c>
      <c r="U30" s="432">
        <f t="shared" si="6"/>
        <v>0</v>
      </c>
      <c r="V30" s="433">
        <f t="shared" si="4"/>
        <v>0</v>
      </c>
      <c r="W30" s="403"/>
      <c r="X30" s="25"/>
      <c r="AT30" s="281"/>
    </row>
    <row r="31" spans="2:46" ht="12.75" customHeight="1" x14ac:dyDescent="0.2">
      <c r="B31" s="21"/>
      <c r="C31" s="36"/>
      <c r="D31" s="97"/>
      <c r="E31" s="153"/>
      <c r="F31" s="153"/>
      <c r="G31" s="44"/>
      <c r="H31" s="426"/>
      <c r="I31" s="154"/>
      <c r="J31" s="44"/>
      <c r="K31" s="427"/>
      <c r="L31" s="105"/>
      <c r="M31" s="428">
        <f t="shared" si="0"/>
        <v>0</v>
      </c>
      <c r="N31" s="403"/>
      <c r="O31" s="430" t="str">
        <f t="shared" si="1"/>
        <v/>
      </c>
      <c r="P31" s="429" t="str">
        <f t="shared" si="2"/>
        <v/>
      </c>
      <c r="Q31" s="616">
        <f t="shared" si="5"/>
        <v>0.54</v>
      </c>
      <c r="R31" s="429" t="str">
        <f t="shared" si="7"/>
        <v/>
      </c>
      <c r="S31" s="429">
        <f>IF(L31="",0,O31*12*L31*IF(OR(I31&lt;=8,I31="LIOa",I31="LIOb",I31="ID1",I31="ID2",I31="ID3"),1+tab!C$115,1+tab!C$113))</f>
        <v>0</v>
      </c>
      <c r="T31" s="431">
        <f t="shared" si="3"/>
        <v>0</v>
      </c>
      <c r="U31" s="432">
        <f t="shared" si="6"/>
        <v>0</v>
      </c>
      <c r="V31" s="433">
        <f t="shared" si="4"/>
        <v>0</v>
      </c>
      <c r="W31" s="403"/>
      <c r="X31" s="25"/>
      <c r="AT31" s="281"/>
    </row>
    <row r="32" spans="2:46" ht="12.75" customHeight="1" x14ac:dyDescent="0.2">
      <c r="B32" s="21"/>
      <c r="C32" s="36"/>
      <c r="D32" s="97"/>
      <c r="E32" s="153"/>
      <c r="F32" s="153"/>
      <c r="G32" s="44"/>
      <c r="H32" s="426"/>
      <c r="I32" s="154"/>
      <c r="J32" s="44"/>
      <c r="K32" s="427"/>
      <c r="L32" s="105"/>
      <c r="M32" s="428">
        <f t="shared" si="0"/>
        <v>0</v>
      </c>
      <c r="N32" s="403"/>
      <c r="O32" s="430" t="str">
        <f t="shared" si="1"/>
        <v/>
      </c>
      <c r="P32" s="429" t="str">
        <f t="shared" si="2"/>
        <v/>
      </c>
      <c r="Q32" s="616">
        <f t="shared" si="5"/>
        <v>0.54</v>
      </c>
      <c r="R32" s="429" t="str">
        <f t="shared" si="7"/>
        <v/>
      </c>
      <c r="S32" s="429">
        <f>IF(L32="",0,O32*12*L32*IF(OR(I32&lt;=8,I32="LIOa",I32="LIOb",I32="ID1",I32="ID2",I32="ID3"),1+tab!C$115,1+tab!C$113))</f>
        <v>0</v>
      </c>
      <c r="T32" s="431">
        <f t="shared" si="3"/>
        <v>0</v>
      </c>
      <c r="U32" s="432">
        <f t="shared" si="6"/>
        <v>0</v>
      </c>
      <c r="V32" s="433">
        <f t="shared" si="4"/>
        <v>0</v>
      </c>
      <c r="W32" s="403"/>
      <c r="X32" s="25"/>
      <c r="AT32" s="281"/>
    </row>
    <row r="33" spans="2:46" ht="12.75" customHeight="1" x14ac:dyDescent="0.2">
      <c r="B33" s="21"/>
      <c r="C33" s="36"/>
      <c r="D33" s="97"/>
      <c r="E33" s="153"/>
      <c r="F33" s="153"/>
      <c r="G33" s="44"/>
      <c r="H33" s="426"/>
      <c r="I33" s="154"/>
      <c r="J33" s="44"/>
      <c r="K33" s="427"/>
      <c r="L33" s="105"/>
      <c r="M33" s="428">
        <f t="shared" si="0"/>
        <v>0</v>
      </c>
      <c r="N33" s="403"/>
      <c r="O33" s="430" t="str">
        <f t="shared" si="1"/>
        <v/>
      </c>
      <c r="P33" s="429" t="str">
        <f t="shared" si="2"/>
        <v/>
      </c>
      <c r="Q33" s="616">
        <f t="shared" si="5"/>
        <v>0.54</v>
      </c>
      <c r="R33" s="429" t="str">
        <f t="shared" si="7"/>
        <v/>
      </c>
      <c r="S33" s="429">
        <f>IF(L33="",0,O33*12*L33*IF(OR(I33&lt;=8,I33="LIOa",I33="LIOb",I33="ID1",I33="ID2",I33="ID3"),1+tab!C$115,1+tab!C$113))</f>
        <v>0</v>
      </c>
      <c r="T33" s="431">
        <f t="shared" si="3"/>
        <v>0</v>
      </c>
      <c r="U33" s="432">
        <f t="shared" si="6"/>
        <v>0</v>
      </c>
      <c r="V33" s="433">
        <f t="shared" si="4"/>
        <v>0</v>
      </c>
      <c r="W33" s="403"/>
      <c r="X33" s="25"/>
      <c r="AT33" s="281"/>
    </row>
    <row r="34" spans="2:46" ht="12.75" customHeight="1" x14ac:dyDescent="0.2">
      <c r="B34" s="21"/>
      <c r="C34" s="36"/>
      <c r="D34" s="97"/>
      <c r="E34" s="153"/>
      <c r="F34" s="153"/>
      <c r="G34" s="44"/>
      <c r="H34" s="426"/>
      <c r="I34" s="154"/>
      <c r="J34" s="44"/>
      <c r="K34" s="427"/>
      <c r="L34" s="105"/>
      <c r="M34" s="428">
        <f t="shared" si="0"/>
        <v>0</v>
      </c>
      <c r="N34" s="403"/>
      <c r="O34" s="430" t="str">
        <f t="shared" si="1"/>
        <v/>
      </c>
      <c r="P34" s="429" t="str">
        <f t="shared" si="2"/>
        <v/>
      </c>
      <c r="Q34" s="616">
        <f t="shared" si="5"/>
        <v>0.54</v>
      </c>
      <c r="R34" s="429" t="str">
        <f t="shared" si="7"/>
        <v/>
      </c>
      <c r="S34" s="429">
        <f>IF(L34="",0,O34*12*L34*IF(OR(I34&lt;=8,I34="LIOa",I34="LIOb",I34="ID1",I34="ID2",I34="ID3"),1+tab!C$115,1+tab!C$113))</f>
        <v>0</v>
      </c>
      <c r="T34" s="431">
        <f t="shared" si="3"/>
        <v>0</v>
      </c>
      <c r="U34" s="432">
        <f t="shared" si="6"/>
        <v>0</v>
      </c>
      <c r="V34" s="433">
        <f t="shared" si="4"/>
        <v>0</v>
      </c>
      <c r="W34" s="403"/>
      <c r="X34" s="25"/>
      <c r="AT34" s="281"/>
    </row>
    <row r="35" spans="2:46" ht="12.75" customHeight="1" x14ac:dyDescent="0.2">
      <c r="B35" s="21"/>
      <c r="C35" s="36"/>
      <c r="D35" s="97"/>
      <c r="E35" s="153"/>
      <c r="F35" s="153"/>
      <c r="G35" s="44"/>
      <c r="H35" s="426"/>
      <c r="I35" s="154"/>
      <c r="J35" s="44"/>
      <c r="K35" s="427"/>
      <c r="L35" s="105"/>
      <c r="M35" s="428">
        <f>IF(L35="",K35,K35-L35)</f>
        <v>0</v>
      </c>
      <c r="N35" s="403"/>
      <c r="O35" s="430" t="str">
        <f t="shared" si="1"/>
        <v/>
      </c>
      <c r="P35" s="429" t="str">
        <f t="shared" si="2"/>
        <v/>
      </c>
      <c r="Q35" s="616">
        <f t="shared" si="5"/>
        <v>0.54</v>
      </c>
      <c r="R35" s="429" t="str">
        <f t="shared" si="7"/>
        <v/>
      </c>
      <c r="S35" s="429">
        <f>IF(L35="",0,O35*12*L35*IF(OR(I35&lt;=8,I35="LIOa",I35="LIOb",I35="ID1",I35="ID2",I35="ID3"),1+tab!C$115,1+tab!C$113))</f>
        <v>0</v>
      </c>
      <c r="T35" s="431">
        <f t="shared" si="3"/>
        <v>0</v>
      </c>
      <c r="U35" s="432">
        <f t="shared" si="6"/>
        <v>0</v>
      </c>
      <c r="V35" s="433">
        <f t="shared" si="4"/>
        <v>0</v>
      </c>
      <c r="W35" s="403"/>
      <c r="X35" s="25"/>
      <c r="AT35" s="281"/>
    </row>
    <row r="36" spans="2:46" ht="12.75" customHeight="1" x14ac:dyDescent="0.2">
      <c r="B36" s="21"/>
      <c r="C36" s="36"/>
      <c r="D36" s="404"/>
      <c r="E36" s="404"/>
      <c r="F36" s="404"/>
      <c r="G36" s="195"/>
      <c r="H36" s="405"/>
      <c r="I36" s="195"/>
      <c r="J36" s="406"/>
      <c r="K36" s="434">
        <f>SUM(K16:K35)</f>
        <v>0</v>
      </c>
      <c r="L36" s="434">
        <f>SUM(L16:L35)</f>
        <v>0</v>
      </c>
      <c r="M36" s="434">
        <f>SUM(M16:M35)</f>
        <v>0</v>
      </c>
      <c r="N36" s="407"/>
      <c r="O36" s="435">
        <f>SUM(O16:O35)</f>
        <v>4100.75</v>
      </c>
      <c r="P36" s="435">
        <f>SUM(P16:P35)</f>
        <v>0</v>
      </c>
      <c r="Q36" s="408"/>
      <c r="R36" s="435">
        <f>SUM(R16:R35)</f>
        <v>0</v>
      </c>
      <c r="S36" s="435">
        <f>SUM(S16:S35)</f>
        <v>0</v>
      </c>
      <c r="T36" s="436">
        <f>SUM(T16:T35)</f>
        <v>0</v>
      </c>
      <c r="U36" s="437">
        <f>SUM(U16:U35)</f>
        <v>0</v>
      </c>
      <c r="V36" s="438">
        <f>SUM(V16:V35)</f>
        <v>0</v>
      </c>
      <c r="W36" s="384"/>
      <c r="X36" s="25"/>
      <c r="AT36" s="281"/>
    </row>
    <row r="37" spans="2:46" ht="12.75" customHeight="1" x14ac:dyDescent="0.2">
      <c r="B37" s="21"/>
      <c r="C37" s="36"/>
      <c r="D37" s="190"/>
      <c r="E37" s="190"/>
      <c r="F37" s="190"/>
      <c r="G37" s="189"/>
      <c r="H37" s="196"/>
      <c r="I37" s="189"/>
      <c r="J37" s="384"/>
      <c r="K37" s="385"/>
      <c r="L37" s="384"/>
      <c r="M37" s="385"/>
      <c r="N37" s="384"/>
      <c r="O37" s="384"/>
      <c r="P37" s="408"/>
      <c r="Q37" s="408"/>
      <c r="R37" s="408"/>
      <c r="S37" s="408"/>
      <c r="T37" s="388"/>
      <c r="U37" s="409"/>
      <c r="V37" s="410"/>
      <c r="W37" s="384"/>
      <c r="X37" s="25"/>
    </row>
    <row r="38" spans="2:46" ht="12.75" customHeight="1" x14ac:dyDescent="0.2">
      <c r="B38" s="21"/>
      <c r="C38" s="22"/>
      <c r="D38" s="312"/>
      <c r="E38" s="312"/>
      <c r="F38" s="312"/>
      <c r="G38" s="24"/>
      <c r="H38" s="313"/>
      <c r="I38" s="24"/>
      <c r="J38" s="314"/>
      <c r="K38" s="369"/>
      <c r="L38" s="315"/>
      <c r="M38" s="315"/>
      <c r="N38" s="22"/>
      <c r="O38" s="370"/>
      <c r="P38" s="371"/>
      <c r="Q38" s="371"/>
      <c r="R38" s="371"/>
      <c r="S38" s="371"/>
      <c r="T38" s="372"/>
      <c r="U38" s="373"/>
      <c r="V38" s="368"/>
      <c r="W38" s="22"/>
      <c r="X38" s="25"/>
    </row>
    <row r="39" spans="2:46" ht="12.75" customHeight="1" x14ac:dyDescent="0.2">
      <c r="B39" s="21"/>
      <c r="C39" s="22"/>
      <c r="D39" s="312"/>
      <c r="E39" s="312"/>
      <c r="F39" s="312"/>
      <c r="G39" s="24"/>
      <c r="H39" s="313"/>
      <c r="I39" s="24"/>
      <c r="J39" s="314"/>
      <c r="K39" s="369"/>
      <c r="L39" s="315"/>
      <c r="M39" s="315"/>
      <c r="N39" s="22"/>
      <c r="O39" s="370"/>
      <c r="P39" s="371"/>
      <c r="Q39" s="371"/>
      <c r="R39" s="371"/>
      <c r="S39" s="371"/>
      <c r="T39" s="372"/>
      <c r="U39" s="373"/>
      <c r="V39" s="368"/>
      <c r="W39" s="22"/>
      <c r="X39" s="1063"/>
    </row>
    <row r="40" spans="2:46" s="252" customFormat="1" ht="12.75" customHeight="1" x14ac:dyDescent="0.25">
      <c r="B40" s="348"/>
      <c r="C40" s="22" t="s">
        <v>165</v>
      </c>
      <c r="D40" s="312"/>
      <c r="E40" s="362" t="str">
        <f>tab!D2</f>
        <v>2013/14</v>
      </c>
      <c r="F40" s="351"/>
      <c r="G40" s="352"/>
      <c r="H40" s="353"/>
      <c r="I40" s="354"/>
      <c r="J40" s="354"/>
      <c r="K40" s="355"/>
      <c r="L40" s="354"/>
      <c r="M40" s="356"/>
      <c r="N40" s="349"/>
      <c r="O40" s="357"/>
      <c r="P40" s="349"/>
      <c r="Q40" s="349"/>
      <c r="R40" s="349"/>
      <c r="S40" s="349"/>
      <c r="T40" s="358"/>
      <c r="U40" s="359"/>
      <c r="V40" s="360"/>
      <c r="W40" s="349"/>
      <c r="X40" s="361"/>
      <c r="AC40" s="256"/>
      <c r="AD40" s="257"/>
      <c r="AE40" s="256"/>
      <c r="AF40" s="256"/>
      <c r="AG40" s="256"/>
      <c r="AH40" s="256"/>
      <c r="AI40" s="254"/>
      <c r="AJ40" s="253"/>
      <c r="AK40" s="255"/>
      <c r="AL40" s="258"/>
      <c r="AM40" s="254"/>
    </row>
    <row r="41" spans="2:46" ht="12.75" customHeight="1" x14ac:dyDescent="0.2">
      <c r="B41" s="21"/>
      <c r="C41" s="22" t="s">
        <v>166</v>
      </c>
      <c r="D41" s="312"/>
      <c r="E41" s="362">
        <f>tab!E3</f>
        <v>41548</v>
      </c>
      <c r="F41" s="54"/>
      <c r="G41" s="55"/>
      <c r="H41" s="363"/>
      <c r="I41" s="314"/>
      <c r="J41" s="314"/>
      <c r="K41" s="315"/>
      <c r="L41" s="314"/>
      <c r="M41" s="316"/>
      <c r="N41" s="22"/>
      <c r="O41" s="317"/>
      <c r="P41" s="22"/>
      <c r="Q41" s="22"/>
      <c r="R41" s="22"/>
      <c r="S41" s="22"/>
      <c r="T41" s="318"/>
      <c r="U41" s="319"/>
      <c r="V41" s="320"/>
      <c r="W41" s="22"/>
      <c r="X41" s="25"/>
      <c r="AC41" s="250"/>
      <c r="AD41" s="251"/>
      <c r="AE41" s="250"/>
      <c r="AF41" s="250"/>
      <c r="AG41" s="250"/>
      <c r="AH41" s="250"/>
      <c r="AI41" s="229"/>
      <c r="AJ41" s="228"/>
      <c r="AK41" s="230"/>
      <c r="AL41" s="14"/>
      <c r="AM41" s="229"/>
    </row>
    <row r="42" spans="2:46" ht="12.75" customHeight="1" x14ac:dyDescent="0.25">
      <c r="B42" s="21"/>
      <c r="C42" s="525" t="s">
        <v>654</v>
      </c>
      <c r="D42" s="350"/>
      <c r="E42" s="364"/>
      <c r="F42" s="54"/>
      <c r="G42" s="55"/>
      <c r="H42" s="363"/>
      <c r="I42" s="314"/>
      <c r="J42" s="314"/>
      <c r="K42" s="315"/>
      <c r="L42" s="314"/>
      <c r="M42" s="316"/>
      <c r="N42" s="22"/>
      <c r="O42" s="317"/>
      <c r="P42" s="22"/>
      <c r="Q42" s="22"/>
      <c r="R42" s="22"/>
      <c r="S42" s="22"/>
      <c r="T42" s="318"/>
      <c r="U42" s="319"/>
      <c r="V42" s="320"/>
      <c r="W42" s="22"/>
      <c r="X42" s="25"/>
      <c r="AC42" s="260"/>
      <c r="AD42" s="261"/>
      <c r="AE42" s="260"/>
      <c r="AF42" s="260"/>
      <c r="AG42" s="260"/>
      <c r="AH42" s="250"/>
      <c r="AI42" s="262"/>
      <c r="AJ42" s="263"/>
      <c r="AK42" s="264"/>
      <c r="AL42" s="265"/>
      <c r="AM42" s="262"/>
    </row>
    <row r="43" spans="2:46" ht="12.75" customHeight="1" x14ac:dyDescent="0.2">
      <c r="B43" s="21"/>
      <c r="C43" s="36"/>
      <c r="D43" s="190"/>
      <c r="E43" s="94"/>
      <c r="F43" s="190"/>
      <c r="G43" s="189"/>
      <c r="H43" s="196"/>
      <c r="I43" s="384"/>
      <c r="J43" s="384"/>
      <c r="K43" s="385"/>
      <c r="L43" s="384"/>
      <c r="M43" s="386"/>
      <c r="N43" s="36"/>
      <c r="O43" s="387"/>
      <c r="P43" s="36"/>
      <c r="Q43" s="36"/>
      <c r="R43" s="36"/>
      <c r="S43" s="36"/>
      <c r="T43" s="388"/>
      <c r="U43" s="389"/>
      <c r="V43" s="390"/>
      <c r="W43" s="36"/>
      <c r="X43" s="25"/>
      <c r="AC43" s="260"/>
      <c r="AD43" s="261"/>
      <c r="AE43" s="260"/>
      <c r="AF43" s="260"/>
      <c r="AG43" s="260"/>
      <c r="AH43" s="250"/>
      <c r="AI43" s="262"/>
      <c r="AJ43" s="263"/>
      <c r="AK43" s="264"/>
      <c r="AL43" s="265"/>
      <c r="AM43" s="262"/>
    </row>
    <row r="44" spans="2:46" s="215" customFormat="1" ht="12.75" customHeight="1" x14ac:dyDescent="0.2">
      <c r="B44" s="218"/>
      <c r="C44" s="391"/>
      <c r="D44" s="1684" t="s">
        <v>167</v>
      </c>
      <c r="E44" s="1685"/>
      <c r="F44" s="1685"/>
      <c r="G44" s="1685"/>
      <c r="H44" s="1685"/>
      <c r="I44" s="1685"/>
      <c r="J44" s="1685"/>
      <c r="K44" s="1685"/>
      <c r="L44" s="1685"/>
      <c r="M44" s="1685"/>
      <c r="N44" s="411"/>
      <c r="O44" s="1684" t="s">
        <v>324</v>
      </c>
      <c r="P44" s="1685"/>
      <c r="Q44" s="1685"/>
      <c r="R44" s="1685"/>
      <c r="S44" s="1685"/>
      <c r="T44" s="1685"/>
      <c r="U44" s="412"/>
      <c r="V44" s="413"/>
      <c r="W44" s="392"/>
      <c r="X44" s="365"/>
      <c r="Y44" s="266"/>
      <c r="Z44" s="267"/>
      <c r="AA44" s="268"/>
      <c r="AB44" s="267"/>
      <c r="AN44" s="266"/>
      <c r="AO44" s="266"/>
    </row>
    <row r="45" spans="2:46" s="215" customFormat="1" ht="12.75" customHeight="1" x14ac:dyDescent="0.2">
      <c r="B45" s="218"/>
      <c r="C45" s="391"/>
      <c r="D45" s="414" t="s">
        <v>168</v>
      </c>
      <c r="E45" s="414" t="s">
        <v>169</v>
      </c>
      <c r="F45" s="414" t="s">
        <v>170</v>
      </c>
      <c r="G45" s="415" t="s">
        <v>171</v>
      </c>
      <c r="H45" s="416" t="s">
        <v>172</v>
      </c>
      <c r="I45" s="415" t="s">
        <v>134</v>
      </c>
      <c r="J45" s="415" t="s">
        <v>173</v>
      </c>
      <c r="K45" s="417" t="s">
        <v>175</v>
      </c>
      <c r="L45" s="418" t="s">
        <v>176</v>
      </c>
      <c r="M45" s="417" t="s">
        <v>175</v>
      </c>
      <c r="N45" s="419"/>
      <c r="O45" s="420" t="s">
        <v>174</v>
      </c>
      <c r="P45" s="420" t="s">
        <v>325</v>
      </c>
      <c r="Q45" s="420" t="s">
        <v>177</v>
      </c>
      <c r="R45" s="419"/>
      <c r="S45" s="421" t="s">
        <v>176</v>
      </c>
      <c r="T45" s="420" t="s">
        <v>178</v>
      </c>
      <c r="U45" s="422" t="s">
        <v>180</v>
      </c>
      <c r="V45" s="413" t="s">
        <v>339</v>
      </c>
      <c r="W45" s="393"/>
      <c r="X45" s="366"/>
      <c r="Y45" s="270"/>
      <c r="Z45" s="271"/>
      <c r="AA45" s="272"/>
      <c r="AB45" s="271"/>
      <c r="AN45" s="266"/>
      <c r="AO45" s="270"/>
    </row>
    <row r="46" spans="2:46" s="215" customFormat="1" ht="12.75" customHeight="1" x14ac:dyDescent="0.2">
      <c r="B46" s="218"/>
      <c r="C46" s="391"/>
      <c r="D46" s="423"/>
      <c r="E46" s="414"/>
      <c r="F46" s="424"/>
      <c r="G46" s="415" t="s">
        <v>182</v>
      </c>
      <c r="H46" s="416" t="s">
        <v>183</v>
      </c>
      <c r="I46" s="415"/>
      <c r="J46" s="415"/>
      <c r="K46" s="417"/>
      <c r="L46" s="418"/>
      <c r="M46" s="417" t="s">
        <v>185</v>
      </c>
      <c r="N46" s="419"/>
      <c r="O46" s="420" t="s">
        <v>184</v>
      </c>
      <c r="P46" s="420" t="s">
        <v>326</v>
      </c>
      <c r="Q46" s="425">
        <f>+tab!D111</f>
        <v>0.55000000000000004</v>
      </c>
      <c r="R46" s="419" t="s">
        <v>340</v>
      </c>
      <c r="S46" s="421" t="s">
        <v>179</v>
      </c>
      <c r="T46" s="420" t="s">
        <v>113</v>
      </c>
      <c r="U46" s="422"/>
      <c r="V46" s="421" t="s">
        <v>179</v>
      </c>
      <c r="W46" s="391"/>
      <c r="X46" s="220"/>
      <c r="AO46" s="273"/>
    </row>
    <row r="47" spans="2:46" ht="12.75" customHeight="1" x14ac:dyDescent="0.2">
      <c r="B47" s="21"/>
      <c r="C47" s="36"/>
      <c r="D47" s="190"/>
      <c r="E47" s="190"/>
      <c r="F47" s="190"/>
      <c r="G47" s="189"/>
      <c r="H47" s="196"/>
      <c r="I47" s="394"/>
      <c r="J47" s="394"/>
      <c r="K47" s="395"/>
      <c r="L47" s="396"/>
      <c r="M47" s="395"/>
      <c r="N47" s="397"/>
      <c r="O47" s="398"/>
      <c r="P47" s="399"/>
      <c r="Q47" s="399"/>
      <c r="R47" s="399"/>
      <c r="S47" s="399"/>
      <c r="T47" s="400"/>
      <c r="U47" s="401"/>
      <c r="V47" s="402"/>
      <c r="W47" s="397"/>
      <c r="X47" s="25"/>
      <c r="AC47" s="6"/>
      <c r="AD47" s="6"/>
      <c r="AL47" s="6"/>
      <c r="AM47" s="6"/>
      <c r="AO47" s="279"/>
    </row>
    <row r="48" spans="2:46" ht="12.75" customHeight="1" x14ac:dyDescent="0.2">
      <c r="B48" s="21"/>
      <c r="C48" s="36"/>
      <c r="D48" s="998" t="str">
        <f t="shared" ref="D48:D67" si="8">IF(D16=0,"",D16)</f>
        <v/>
      </c>
      <c r="E48" s="998" t="str">
        <f t="shared" ref="E48:E67" si="9">IF(E16="","",E16)</f>
        <v>x</v>
      </c>
      <c r="F48" s="998" t="str">
        <f t="shared" ref="F48:F67" si="10">IF(F16=0,"",F16)</f>
        <v/>
      </c>
      <c r="G48" s="999" t="str">
        <f t="shared" ref="G48:G67" si="11">IF(G16="","",G16+1)</f>
        <v/>
      </c>
      <c r="H48" s="1000" t="str">
        <f t="shared" ref="H48" si="12">IF(H16=0,"",H16)</f>
        <v/>
      </c>
      <c r="I48" s="1001" t="str">
        <f>IF(I16=0,"",I16)</f>
        <v>LD</v>
      </c>
      <c r="J48" s="999">
        <f t="shared" ref="J48:J67" si="13">IF(E48="","",IF(J16&gt;VLOOKUP(I48,tabelsalaris2013VO,19,FALSE),J16-1,IF((J16+1)&gt;VLOOKUP(I48,tabelsalaris2013VO,19,FALSE),J16,J16+1)))</f>
        <v>11</v>
      </c>
      <c r="K48" s="1002">
        <f t="shared" ref="K48:L48" si="14">IF(K16="","",K16)</f>
        <v>0</v>
      </c>
      <c r="L48" s="1003">
        <f t="shared" si="14"/>
        <v>0</v>
      </c>
      <c r="M48" s="428">
        <f t="shared" ref="M48:M66" si="15">IF(L48="",K48,K48-L48)</f>
        <v>0</v>
      </c>
      <c r="N48" s="403"/>
      <c r="O48" s="430">
        <f t="shared" ref="O48:O67" si="16">IF(I48="","",VLOOKUP(I48,tabelsalaris2013VO,J48+2,FALSE)*5/12+VLOOKUP(I48,tabelsalaris2014VO,IF((J48+2)&gt;VLOOKUP(I48,tabelsalaris2014VO,19,FALSE),J48+1,J48+2),FALSE)*7/12)</f>
        <v>4358.166666666667</v>
      </c>
      <c r="P48" s="429">
        <f>IF(E48="","",(O48*M48*12))</f>
        <v>0</v>
      </c>
      <c r="Q48" s="616">
        <f>$Q$46</f>
        <v>0.55000000000000004</v>
      </c>
      <c r="R48" s="429">
        <f>IF(E48="","",+P48*Q48)</f>
        <v>0</v>
      </c>
      <c r="S48" s="429">
        <f>IF(L48="",0,O48*12*L48*IF(OR(I48&lt;=8,I48="LIOa",I48="LIOb",I48="ID1",I48="ID2",I48="ID3"),1+tab!D$115,1+tab!D$113))</f>
        <v>0</v>
      </c>
      <c r="T48" s="431">
        <f t="shared" ref="T48:T67" si="17">IF(E48="",0,(P48+R48+S48))</f>
        <v>0</v>
      </c>
      <c r="U48" s="432">
        <f>IF(G48&lt;25,0,IF(G48=25,25,IF(G48&lt;40,0,IF(G48=40,40,IF(G48&gt;=40,0)))))</f>
        <v>0</v>
      </c>
      <c r="V48" s="433">
        <f t="shared" ref="V48:V67" si="18">IF(E48="",0,IF(U48=25,(O48*1.08*(K48)/2),IF(U48=40,(O48*1.08*(K48)),IF(U48=0,0))))</f>
        <v>0</v>
      </c>
      <c r="W48" s="403"/>
      <c r="X48" s="25"/>
      <c r="AT48" s="280" t="s">
        <v>122</v>
      </c>
    </row>
    <row r="49" spans="2:46" ht="12.75" customHeight="1" x14ac:dyDescent="0.2">
      <c r="B49" s="21"/>
      <c r="C49" s="36"/>
      <c r="D49" s="998" t="str">
        <f t="shared" si="8"/>
        <v/>
      </c>
      <c r="E49" s="998" t="str">
        <f t="shared" si="9"/>
        <v/>
      </c>
      <c r="F49" s="998" t="str">
        <f t="shared" si="10"/>
        <v/>
      </c>
      <c r="G49" s="999" t="str">
        <f t="shared" si="11"/>
        <v/>
      </c>
      <c r="H49" s="1000" t="str">
        <f t="shared" ref="H49:I49" si="19">IF(H17=0,"",H17)</f>
        <v/>
      </c>
      <c r="I49" s="1001" t="str">
        <f t="shared" si="19"/>
        <v/>
      </c>
      <c r="J49" s="999" t="str">
        <f t="shared" si="13"/>
        <v/>
      </c>
      <c r="K49" s="1002" t="str">
        <f t="shared" ref="K49:L49" si="20">IF(K17="","",K17)</f>
        <v/>
      </c>
      <c r="L49" s="1003" t="str">
        <f t="shared" si="20"/>
        <v/>
      </c>
      <c r="M49" s="428" t="str">
        <f t="shared" si="15"/>
        <v/>
      </c>
      <c r="N49" s="403"/>
      <c r="O49" s="430" t="str">
        <f t="shared" si="16"/>
        <v/>
      </c>
      <c r="P49" s="429" t="str">
        <f>IF(E49="","",(O49*M49*12))</f>
        <v/>
      </c>
      <c r="Q49" s="616">
        <f t="shared" ref="Q49:Q67" si="21">$Q$46</f>
        <v>0.55000000000000004</v>
      </c>
      <c r="R49" s="429" t="str">
        <f>IF(E49="","",+P49*Q49)</f>
        <v/>
      </c>
      <c r="S49" s="429">
        <f>IF(L49="",0,O49*12*L49*IF(OR(I49&lt;=8,I49="LIOa",I49="LIOb",I49="ID1",I49="ID2",I49="ID3"),1+tab!D$115,1+tab!D$113))</f>
        <v>0</v>
      </c>
      <c r="T49" s="431">
        <f t="shared" si="17"/>
        <v>0</v>
      </c>
      <c r="U49" s="432">
        <f t="shared" ref="U49:U67" si="22">IF(G49&lt;25,0,IF(G49=25,25,IF(G49&lt;40,0,IF(G49=40,40,IF(G49&gt;=40,0)))))</f>
        <v>0</v>
      </c>
      <c r="V49" s="433">
        <f t="shared" si="18"/>
        <v>0</v>
      </c>
      <c r="W49" s="403"/>
      <c r="X49" s="25"/>
      <c r="AT49" s="280" t="s">
        <v>123</v>
      </c>
    </row>
    <row r="50" spans="2:46" ht="12.75" customHeight="1" x14ac:dyDescent="0.2">
      <c r="B50" s="21"/>
      <c r="C50" s="36"/>
      <c r="D50" s="998" t="str">
        <f t="shared" si="8"/>
        <v/>
      </c>
      <c r="E50" s="998" t="str">
        <f t="shared" si="9"/>
        <v/>
      </c>
      <c r="F50" s="998" t="str">
        <f t="shared" si="10"/>
        <v/>
      </c>
      <c r="G50" s="999" t="str">
        <f t="shared" si="11"/>
        <v/>
      </c>
      <c r="H50" s="1000" t="str">
        <f t="shared" ref="H50:I50" si="23">IF(H18=0,"",H18)</f>
        <v/>
      </c>
      <c r="I50" s="1001" t="str">
        <f t="shared" si="23"/>
        <v/>
      </c>
      <c r="J50" s="999" t="str">
        <f t="shared" si="13"/>
        <v/>
      </c>
      <c r="K50" s="1002" t="str">
        <f t="shared" ref="K50:L50" si="24">IF(K18="","",K18)</f>
        <v/>
      </c>
      <c r="L50" s="1003" t="str">
        <f t="shared" si="24"/>
        <v/>
      </c>
      <c r="M50" s="428" t="str">
        <f t="shared" si="15"/>
        <v/>
      </c>
      <c r="N50" s="403"/>
      <c r="O50" s="430" t="str">
        <f t="shared" si="16"/>
        <v/>
      </c>
      <c r="P50" s="429" t="str">
        <f t="shared" ref="P50:P67" si="25">IF(E50="","",(O50*M50*12))</f>
        <v/>
      </c>
      <c r="Q50" s="616">
        <f t="shared" si="21"/>
        <v>0.55000000000000004</v>
      </c>
      <c r="R50" s="429" t="str">
        <f t="shared" ref="R50:R67" si="26">IF(E50="","",+P50*Q50)</f>
        <v/>
      </c>
      <c r="S50" s="429">
        <f>IF(L50="",0,O50*12*L50*IF(OR(I50&lt;=8,I50="LIOa",I50="LIOb",I50="ID1",I50="ID2",I50="ID3"),1+tab!D$115,1+tab!D$113))</f>
        <v>0</v>
      </c>
      <c r="T50" s="431">
        <f t="shared" si="17"/>
        <v>0</v>
      </c>
      <c r="U50" s="432">
        <f t="shared" si="22"/>
        <v>0</v>
      </c>
      <c r="V50" s="433">
        <f t="shared" si="18"/>
        <v>0</v>
      </c>
      <c r="W50" s="403"/>
      <c r="X50" s="25"/>
      <c r="AT50" s="280" t="s">
        <v>124</v>
      </c>
    </row>
    <row r="51" spans="2:46" ht="12.75" customHeight="1" x14ac:dyDescent="0.2">
      <c r="B51" s="21"/>
      <c r="C51" s="36"/>
      <c r="D51" s="998" t="str">
        <f t="shared" si="8"/>
        <v/>
      </c>
      <c r="E51" s="998" t="str">
        <f t="shared" si="9"/>
        <v/>
      </c>
      <c r="F51" s="998" t="str">
        <f t="shared" si="10"/>
        <v/>
      </c>
      <c r="G51" s="999" t="str">
        <f t="shared" si="11"/>
        <v/>
      </c>
      <c r="H51" s="1000" t="str">
        <f t="shared" ref="H51:I51" si="27">IF(H19=0,"",H19)</f>
        <v/>
      </c>
      <c r="I51" s="1001" t="str">
        <f t="shared" si="27"/>
        <v/>
      </c>
      <c r="J51" s="999" t="str">
        <f t="shared" si="13"/>
        <v/>
      </c>
      <c r="K51" s="1002" t="str">
        <f t="shared" ref="K51:L51" si="28">IF(K19="","",K19)</f>
        <v/>
      </c>
      <c r="L51" s="1003" t="str">
        <f t="shared" si="28"/>
        <v/>
      </c>
      <c r="M51" s="428" t="str">
        <f t="shared" si="15"/>
        <v/>
      </c>
      <c r="N51" s="403"/>
      <c r="O51" s="430" t="str">
        <f t="shared" si="16"/>
        <v/>
      </c>
      <c r="P51" s="429" t="str">
        <f t="shared" si="25"/>
        <v/>
      </c>
      <c r="Q51" s="616">
        <f t="shared" si="21"/>
        <v>0.55000000000000004</v>
      </c>
      <c r="R51" s="429" t="str">
        <f t="shared" si="26"/>
        <v/>
      </c>
      <c r="S51" s="429">
        <f>IF(L51="",0,O51*12*L51*IF(OR(I51&lt;=8,I51="LIOa",I51="LIOb",I51="ID1",I51="ID2",I51="ID3"),1+tab!D$115,1+tab!D$113))</f>
        <v>0</v>
      </c>
      <c r="T51" s="431">
        <f t="shared" si="17"/>
        <v>0</v>
      </c>
      <c r="U51" s="432">
        <f t="shared" si="22"/>
        <v>0</v>
      </c>
      <c r="V51" s="433">
        <f t="shared" si="18"/>
        <v>0</v>
      </c>
      <c r="W51" s="403"/>
      <c r="X51" s="25"/>
      <c r="AT51" s="280" t="s">
        <v>125</v>
      </c>
    </row>
    <row r="52" spans="2:46" ht="12.75" customHeight="1" x14ac:dyDescent="0.2">
      <c r="B52" s="21"/>
      <c r="C52" s="36"/>
      <c r="D52" s="998" t="str">
        <f t="shared" si="8"/>
        <v/>
      </c>
      <c r="E52" s="998" t="str">
        <f t="shared" si="9"/>
        <v/>
      </c>
      <c r="F52" s="998" t="str">
        <f t="shared" si="10"/>
        <v/>
      </c>
      <c r="G52" s="999" t="str">
        <f t="shared" si="11"/>
        <v/>
      </c>
      <c r="H52" s="1000" t="str">
        <f t="shared" ref="H52:I52" si="29">IF(H20=0,"",H20)</f>
        <v/>
      </c>
      <c r="I52" s="1001" t="str">
        <f t="shared" si="29"/>
        <v/>
      </c>
      <c r="J52" s="999" t="str">
        <f t="shared" si="13"/>
        <v/>
      </c>
      <c r="K52" s="1002" t="str">
        <f t="shared" ref="K52:L52" si="30">IF(K20="","",K20)</f>
        <v/>
      </c>
      <c r="L52" s="1003" t="str">
        <f t="shared" si="30"/>
        <v/>
      </c>
      <c r="M52" s="428" t="str">
        <f t="shared" si="15"/>
        <v/>
      </c>
      <c r="N52" s="403"/>
      <c r="O52" s="430" t="str">
        <f t="shared" si="16"/>
        <v/>
      </c>
      <c r="P52" s="429" t="str">
        <f t="shared" si="25"/>
        <v/>
      </c>
      <c r="Q52" s="616">
        <f t="shared" si="21"/>
        <v>0.55000000000000004</v>
      </c>
      <c r="R52" s="429" t="str">
        <f t="shared" si="26"/>
        <v/>
      </c>
      <c r="S52" s="429">
        <f>IF(L52="",0,O52*12*L52*IF(OR(I52&lt;=8,I52="LIOa",I52="LIOb",I52="ID1",I52="ID2",I52="ID3"),1+tab!D$115,1+tab!D$113))</f>
        <v>0</v>
      </c>
      <c r="T52" s="431">
        <f t="shared" si="17"/>
        <v>0</v>
      </c>
      <c r="U52" s="432">
        <f t="shared" si="22"/>
        <v>0</v>
      </c>
      <c r="V52" s="433">
        <f t="shared" si="18"/>
        <v>0</v>
      </c>
      <c r="W52" s="403"/>
      <c r="X52" s="25"/>
      <c r="AT52" s="280" t="s">
        <v>126</v>
      </c>
    </row>
    <row r="53" spans="2:46" ht="12.75" customHeight="1" x14ac:dyDescent="0.2">
      <c r="B53" s="21"/>
      <c r="C53" s="36"/>
      <c r="D53" s="998" t="str">
        <f t="shared" si="8"/>
        <v/>
      </c>
      <c r="E53" s="998" t="str">
        <f t="shared" si="9"/>
        <v/>
      </c>
      <c r="F53" s="998" t="str">
        <f t="shared" si="10"/>
        <v/>
      </c>
      <c r="G53" s="999" t="str">
        <f t="shared" si="11"/>
        <v/>
      </c>
      <c r="H53" s="1000" t="str">
        <f t="shared" ref="H53:I53" si="31">IF(H21=0,"",H21)</f>
        <v/>
      </c>
      <c r="I53" s="1001" t="str">
        <f t="shared" si="31"/>
        <v/>
      </c>
      <c r="J53" s="999" t="str">
        <f t="shared" si="13"/>
        <v/>
      </c>
      <c r="K53" s="1002" t="str">
        <f t="shared" ref="K53:L53" si="32">IF(K21="","",K21)</f>
        <v/>
      </c>
      <c r="L53" s="1003" t="str">
        <f t="shared" si="32"/>
        <v/>
      </c>
      <c r="M53" s="428" t="str">
        <f t="shared" si="15"/>
        <v/>
      </c>
      <c r="N53" s="403"/>
      <c r="O53" s="430" t="str">
        <f t="shared" si="16"/>
        <v/>
      </c>
      <c r="P53" s="429" t="str">
        <f t="shared" si="25"/>
        <v/>
      </c>
      <c r="Q53" s="616">
        <f t="shared" si="21"/>
        <v>0.55000000000000004</v>
      </c>
      <c r="R53" s="429" t="str">
        <f t="shared" si="26"/>
        <v/>
      </c>
      <c r="S53" s="429">
        <f>IF(L53="",0,O53*12*L53*IF(OR(I53&lt;=8,I53="LIOa",I53="LIOb",I53="ID1",I53="ID2",I53="ID3"),1+tab!D$115,1+tab!D$113))</f>
        <v>0</v>
      </c>
      <c r="T53" s="431">
        <f t="shared" si="17"/>
        <v>0</v>
      </c>
      <c r="U53" s="432">
        <f t="shared" si="22"/>
        <v>0</v>
      </c>
      <c r="V53" s="433">
        <f t="shared" si="18"/>
        <v>0</v>
      </c>
      <c r="W53" s="403"/>
      <c r="X53" s="25"/>
      <c r="AT53" s="280" t="s">
        <v>127</v>
      </c>
    </row>
    <row r="54" spans="2:46" ht="12.75" customHeight="1" x14ac:dyDescent="0.2">
      <c r="B54" s="21"/>
      <c r="C54" s="36"/>
      <c r="D54" s="998" t="str">
        <f t="shared" si="8"/>
        <v/>
      </c>
      <c r="E54" s="998" t="str">
        <f t="shared" si="9"/>
        <v/>
      </c>
      <c r="F54" s="998" t="str">
        <f t="shared" si="10"/>
        <v/>
      </c>
      <c r="G54" s="999" t="str">
        <f t="shared" si="11"/>
        <v/>
      </c>
      <c r="H54" s="1000" t="str">
        <f t="shared" ref="H54:I54" si="33">IF(H22=0,"",H22)</f>
        <v/>
      </c>
      <c r="I54" s="1001" t="str">
        <f t="shared" si="33"/>
        <v/>
      </c>
      <c r="J54" s="999" t="str">
        <f t="shared" si="13"/>
        <v/>
      </c>
      <c r="K54" s="1002" t="str">
        <f t="shared" ref="K54:L54" si="34">IF(K22="","",K22)</f>
        <v/>
      </c>
      <c r="L54" s="1003" t="str">
        <f t="shared" si="34"/>
        <v/>
      </c>
      <c r="M54" s="428" t="str">
        <f t="shared" si="15"/>
        <v/>
      </c>
      <c r="N54" s="403"/>
      <c r="O54" s="430" t="str">
        <f t="shared" si="16"/>
        <v/>
      </c>
      <c r="P54" s="429" t="str">
        <f t="shared" si="25"/>
        <v/>
      </c>
      <c r="Q54" s="616">
        <f t="shared" si="21"/>
        <v>0.55000000000000004</v>
      </c>
      <c r="R54" s="429" t="str">
        <f t="shared" si="26"/>
        <v/>
      </c>
      <c r="S54" s="429">
        <f>IF(L54="",0,O54*12*L54*IF(OR(I54&lt;=8,I54="LIOa",I54="LIOb",I54="ID1",I54="ID2",I54="ID3"),1+tab!D$115,1+tab!D$113))</f>
        <v>0</v>
      </c>
      <c r="T54" s="431">
        <f t="shared" si="17"/>
        <v>0</v>
      </c>
      <c r="U54" s="432">
        <f t="shared" si="22"/>
        <v>0</v>
      </c>
      <c r="V54" s="433">
        <f t="shared" si="18"/>
        <v>0</v>
      </c>
      <c r="W54" s="403"/>
      <c r="X54" s="25"/>
      <c r="AT54" s="280" t="s">
        <v>128</v>
      </c>
    </row>
    <row r="55" spans="2:46" ht="12.75" customHeight="1" x14ac:dyDescent="0.2">
      <c r="B55" s="21"/>
      <c r="C55" s="36"/>
      <c r="D55" s="998" t="str">
        <f t="shared" si="8"/>
        <v/>
      </c>
      <c r="E55" s="998" t="str">
        <f t="shared" si="9"/>
        <v/>
      </c>
      <c r="F55" s="998" t="str">
        <f t="shared" si="10"/>
        <v/>
      </c>
      <c r="G55" s="999" t="str">
        <f t="shared" si="11"/>
        <v/>
      </c>
      <c r="H55" s="1000" t="str">
        <f t="shared" ref="H55:I55" si="35">IF(H23=0,"",H23)</f>
        <v/>
      </c>
      <c r="I55" s="1001" t="str">
        <f t="shared" si="35"/>
        <v/>
      </c>
      <c r="J55" s="999" t="str">
        <f t="shared" si="13"/>
        <v/>
      </c>
      <c r="K55" s="1002" t="str">
        <f t="shared" ref="K55:L55" si="36">IF(K23="","",K23)</f>
        <v/>
      </c>
      <c r="L55" s="1003" t="str">
        <f t="shared" si="36"/>
        <v/>
      </c>
      <c r="M55" s="428" t="str">
        <f t="shared" si="15"/>
        <v/>
      </c>
      <c r="N55" s="403"/>
      <c r="O55" s="430" t="str">
        <f t="shared" si="16"/>
        <v/>
      </c>
      <c r="P55" s="429" t="str">
        <f t="shared" si="25"/>
        <v/>
      </c>
      <c r="Q55" s="616">
        <f t="shared" si="21"/>
        <v>0.55000000000000004</v>
      </c>
      <c r="R55" s="429" t="str">
        <f t="shared" si="26"/>
        <v/>
      </c>
      <c r="S55" s="429">
        <f>IF(L55="",0,O55*12*L55*IF(OR(I55&lt;=8,I55="LIOa",I55="LIOb",I55="ID1",I55="ID2",I55="ID3"),1+tab!D$115,1+tab!D$113))</f>
        <v>0</v>
      </c>
      <c r="T55" s="431">
        <f t="shared" si="17"/>
        <v>0</v>
      </c>
      <c r="U55" s="432">
        <f t="shared" si="22"/>
        <v>0</v>
      </c>
      <c r="V55" s="433">
        <f t="shared" si="18"/>
        <v>0</v>
      </c>
      <c r="W55" s="403"/>
      <c r="X55" s="25"/>
      <c r="AT55" s="281">
        <v>11</v>
      </c>
    </row>
    <row r="56" spans="2:46" ht="12.75" customHeight="1" x14ac:dyDescent="0.2">
      <c r="B56" s="21"/>
      <c r="C56" s="36"/>
      <c r="D56" s="998" t="str">
        <f t="shared" si="8"/>
        <v/>
      </c>
      <c r="E56" s="998" t="str">
        <f t="shared" si="9"/>
        <v/>
      </c>
      <c r="F56" s="998" t="str">
        <f t="shared" si="10"/>
        <v/>
      </c>
      <c r="G56" s="999" t="str">
        <f t="shared" si="11"/>
        <v/>
      </c>
      <c r="H56" s="1000" t="str">
        <f t="shared" ref="H56:I56" si="37">IF(H24=0,"",H24)</f>
        <v/>
      </c>
      <c r="I56" s="1001" t="str">
        <f t="shared" si="37"/>
        <v/>
      </c>
      <c r="J56" s="999" t="str">
        <f t="shared" si="13"/>
        <v/>
      </c>
      <c r="K56" s="1002" t="str">
        <f t="shared" ref="K56:L56" si="38">IF(K24="","",K24)</f>
        <v/>
      </c>
      <c r="L56" s="1003" t="str">
        <f t="shared" si="38"/>
        <v/>
      </c>
      <c r="M56" s="428" t="str">
        <f t="shared" si="15"/>
        <v/>
      </c>
      <c r="N56" s="403"/>
      <c r="O56" s="430" t="str">
        <f t="shared" si="16"/>
        <v/>
      </c>
      <c r="P56" s="429" t="str">
        <f t="shared" si="25"/>
        <v/>
      </c>
      <c r="Q56" s="616">
        <f t="shared" si="21"/>
        <v>0.55000000000000004</v>
      </c>
      <c r="R56" s="429" t="str">
        <f t="shared" si="26"/>
        <v/>
      </c>
      <c r="S56" s="429">
        <f>IF(L56="",0,O56*12*L56*IF(OR(I56&lt;=8,I56="LIOa",I56="LIOb",I56="ID1",I56="ID2",I56="ID3"),1+tab!D$115,1+tab!D$113))</f>
        <v>0</v>
      </c>
      <c r="T56" s="431">
        <f t="shared" si="17"/>
        <v>0</v>
      </c>
      <c r="U56" s="432">
        <f t="shared" si="22"/>
        <v>0</v>
      </c>
      <c r="V56" s="433">
        <f t="shared" si="18"/>
        <v>0</v>
      </c>
      <c r="W56" s="403"/>
      <c r="X56" s="25"/>
      <c r="AT56" s="281">
        <v>12</v>
      </c>
    </row>
    <row r="57" spans="2:46" ht="12.75" customHeight="1" x14ac:dyDescent="0.2">
      <c r="B57" s="21"/>
      <c r="C57" s="36"/>
      <c r="D57" s="998" t="str">
        <f t="shared" si="8"/>
        <v/>
      </c>
      <c r="E57" s="998" t="str">
        <f t="shared" si="9"/>
        <v/>
      </c>
      <c r="F57" s="998" t="str">
        <f t="shared" si="10"/>
        <v/>
      </c>
      <c r="G57" s="999" t="str">
        <f t="shared" si="11"/>
        <v/>
      </c>
      <c r="H57" s="1000" t="str">
        <f t="shared" ref="H57:I57" si="39">IF(H25=0,"",H25)</f>
        <v/>
      </c>
      <c r="I57" s="1001" t="str">
        <f t="shared" si="39"/>
        <v/>
      </c>
      <c r="J57" s="999" t="str">
        <f t="shared" si="13"/>
        <v/>
      </c>
      <c r="K57" s="1002" t="str">
        <f t="shared" ref="K57:L57" si="40">IF(K25="","",K25)</f>
        <v/>
      </c>
      <c r="L57" s="1003" t="str">
        <f t="shared" si="40"/>
        <v/>
      </c>
      <c r="M57" s="428" t="str">
        <f t="shared" si="15"/>
        <v/>
      </c>
      <c r="N57" s="403"/>
      <c r="O57" s="430" t="str">
        <f t="shared" si="16"/>
        <v/>
      </c>
      <c r="P57" s="429" t="str">
        <f t="shared" si="25"/>
        <v/>
      </c>
      <c r="Q57" s="616">
        <f t="shared" si="21"/>
        <v>0.55000000000000004</v>
      </c>
      <c r="R57" s="429" t="str">
        <f t="shared" si="26"/>
        <v/>
      </c>
      <c r="S57" s="429">
        <f>IF(L57="",0,O57*12*L57*IF(OR(I57&lt;=8,I57="LIOa",I57="LIOb",I57="ID1",I57="ID2",I57="ID3"),1+tab!D$115,1+tab!D$113))</f>
        <v>0</v>
      </c>
      <c r="T57" s="431">
        <f t="shared" si="17"/>
        <v>0</v>
      </c>
      <c r="U57" s="432">
        <f t="shared" si="22"/>
        <v>0</v>
      </c>
      <c r="V57" s="433">
        <f t="shared" si="18"/>
        <v>0</v>
      </c>
      <c r="W57" s="403"/>
      <c r="X57" s="25"/>
      <c r="AT57" s="281">
        <v>13</v>
      </c>
    </row>
    <row r="58" spans="2:46" ht="12.75" customHeight="1" x14ac:dyDescent="0.2">
      <c r="B58" s="21"/>
      <c r="C58" s="36"/>
      <c r="D58" s="998" t="str">
        <f t="shared" si="8"/>
        <v/>
      </c>
      <c r="E58" s="998" t="str">
        <f t="shared" si="9"/>
        <v/>
      </c>
      <c r="F58" s="998" t="str">
        <f t="shared" si="10"/>
        <v/>
      </c>
      <c r="G58" s="999" t="str">
        <f t="shared" si="11"/>
        <v/>
      </c>
      <c r="H58" s="1000" t="str">
        <f t="shared" ref="H58:I58" si="41">IF(H26=0,"",H26)</f>
        <v/>
      </c>
      <c r="I58" s="1001" t="str">
        <f t="shared" si="41"/>
        <v/>
      </c>
      <c r="J58" s="999" t="str">
        <f t="shared" si="13"/>
        <v/>
      </c>
      <c r="K58" s="1002" t="str">
        <f t="shared" ref="K58:L58" si="42">IF(K26="","",K26)</f>
        <v/>
      </c>
      <c r="L58" s="1003" t="str">
        <f t="shared" si="42"/>
        <v/>
      </c>
      <c r="M58" s="428" t="str">
        <f t="shared" si="15"/>
        <v/>
      </c>
      <c r="N58" s="403"/>
      <c r="O58" s="430" t="str">
        <f t="shared" si="16"/>
        <v/>
      </c>
      <c r="P58" s="429" t="str">
        <f t="shared" si="25"/>
        <v/>
      </c>
      <c r="Q58" s="616">
        <f t="shared" si="21"/>
        <v>0.55000000000000004</v>
      </c>
      <c r="R58" s="429" t="str">
        <f t="shared" si="26"/>
        <v/>
      </c>
      <c r="S58" s="429">
        <f>IF(L58="",0,O58*12*L58*IF(OR(I58&lt;=8,I58="LIOa",I58="LIOb",I58="ID1",I58="ID2",I58="ID3"),1+tab!D$115,1+tab!D$113))</f>
        <v>0</v>
      </c>
      <c r="T58" s="431">
        <f t="shared" si="17"/>
        <v>0</v>
      </c>
      <c r="U58" s="432">
        <f t="shared" si="22"/>
        <v>0</v>
      </c>
      <c r="V58" s="433">
        <f t="shared" si="18"/>
        <v>0</v>
      </c>
      <c r="W58" s="403"/>
      <c r="X58" s="25"/>
      <c r="AT58" s="281">
        <v>14</v>
      </c>
    </row>
    <row r="59" spans="2:46" ht="12.75" customHeight="1" x14ac:dyDescent="0.2">
      <c r="B59" s="21"/>
      <c r="C59" s="36"/>
      <c r="D59" s="998" t="str">
        <f t="shared" si="8"/>
        <v/>
      </c>
      <c r="E59" s="998" t="str">
        <f t="shared" si="9"/>
        <v/>
      </c>
      <c r="F59" s="998" t="str">
        <f t="shared" si="10"/>
        <v/>
      </c>
      <c r="G59" s="999" t="str">
        <f t="shared" si="11"/>
        <v/>
      </c>
      <c r="H59" s="1000" t="str">
        <f t="shared" ref="H59:I59" si="43">IF(H27=0,"",H27)</f>
        <v/>
      </c>
      <c r="I59" s="1001" t="str">
        <f t="shared" si="43"/>
        <v/>
      </c>
      <c r="J59" s="999" t="str">
        <f t="shared" si="13"/>
        <v/>
      </c>
      <c r="K59" s="1002" t="str">
        <f t="shared" ref="K59:L59" si="44">IF(K27="","",K27)</f>
        <v/>
      </c>
      <c r="L59" s="1003" t="str">
        <f t="shared" si="44"/>
        <v/>
      </c>
      <c r="M59" s="428" t="str">
        <f t="shared" si="15"/>
        <v/>
      </c>
      <c r="N59" s="403"/>
      <c r="O59" s="430" t="str">
        <f t="shared" si="16"/>
        <v/>
      </c>
      <c r="P59" s="429" t="str">
        <f t="shared" si="25"/>
        <v/>
      </c>
      <c r="Q59" s="616">
        <f t="shared" si="21"/>
        <v>0.55000000000000004</v>
      </c>
      <c r="R59" s="429" t="str">
        <f t="shared" si="26"/>
        <v/>
      </c>
      <c r="S59" s="429">
        <f>IF(L59="",0,O59*12*L59*IF(OR(I59&lt;=8,I59="LIOa",I59="LIOb",I59="ID1",I59="ID2",I59="ID3"),1+tab!D$115,1+tab!D$113))</f>
        <v>0</v>
      </c>
      <c r="T59" s="431">
        <f t="shared" si="17"/>
        <v>0</v>
      </c>
      <c r="U59" s="432">
        <f t="shared" si="22"/>
        <v>0</v>
      </c>
      <c r="V59" s="433">
        <f t="shared" si="18"/>
        <v>0</v>
      </c>
      <c r="W59" s="403"/>
      <c r="X59" s="25"/>
      <c r="AT59" s="281" t="s">
        <v>133</v>
      </c>
    </row>
    <row r="60" spans="2:46" ht="12.75" customHeight="1" x14ac:dyDescent="0.2">
      <c r="B60" s="21"/>
      <c r="C60" s="36"/>
      <c r="D60" s="998" t="str">
        <f t="shared" si="8"/>
        <v/>
      </c>
      <c r="E60" s="998" t="str">
        <f t="shared" si="9"/>
        <v/>
      </c>
      <c r="F60" s="998" t="str">
        <f t="shared" si="10"/>
        <v/>
      </c>
      <c r="G60" s="999" t="str">
        <f t="shared" si="11"/>
        <v/>
      </c>
      <c r="H60" s="1000" t="str">
        <f t="shared" ref="H60:I60" si="45">IF(H28=0,"",H28)</f>
        <v/>
      </c>
      <c r="I60" s="1001" t="str">
        <f t="shared" si="45"/>
        <v/>
      </c>
      <c r="J60" s="999" t="str">
        <f t="shared" si="13"/>
        <v/>
      </c>
      <c r="K60" s="1002" t="str">
        <f t="shared" ref="K60:L60" si="46">IF(K28="","",K28)</f>
        <v/>
      </c>
      <c r="L60" s="1003" t="str">
        <f t="shared" si="46"/>
        <v/>
      </c>
      <c r="M60" s="428" t="str">
        <f t="shared" si="15"/>
        <v/>
      </c>
      <c r="N60" s="403"/>
      <c r="O60" s="430" t="str">
        <f t="shared" si="16"/>
        <v/>
      </c>
      <c r="P60" s="429" t="str">
        <f t="shared" si="25"/>
        <v/>
      </c>
      <c r="Q60" s="616">
        <f t="shared" si="21"/>
        <v>0.55000000000000004</v>
      </c>
      <c r="R60" s="429" t="str">
        <f t="shared" si="26"/>
        <v/>
      </c>
      <c r="S60" s="429">
        <f>IF(L60="",0,O60*12*L60*IF(OR(I60&lt;=8,I60="LIOa",I60="LIOb",I60="ID1",I60="ID2",I60="ID3"),1+tab!D$115,1+tab!D$113))</f>
        <v>0</v>
      </c>
      <c r="T60" s="431">
        <f t="shared" si="17"/>
        <v>0</v>
      </c>
      <c r="U60" s="432">
        <f t="shared" si="22"/>
        <v>0</v>
      </c>
      <c r="V60" s="433">
        <f t="shared" si="18"/>
        <v>0</v>
      </c>
      <c r="W60" s="403"/>
      <c r="X60" s="25"/>
      <c r="AT60" s="281"/>
    </row>
    <row r="61" spans="2:46" ht="12.75" customHeight="1" x14ac:dyDescent="0.2">
      <c r="B61" s="21"/>
      <c r="C61" s="36"/>
      <c r="D61" s="998" t="str">
        <f t="shared" si="8"/>
        <v/>
      </c>
      <c r="E61" s="998" t="str">
        <f t="shared" si="9"/>
        <v/>
      </c>
      <c r="F61" s="998" t="str">
        <f t="shared" si="10"/>
        <v/>
      </c>
      <c r="G61" s="999" t="str">
        <f t="shared" si="11"/>
        <v/>
      </c>
      <c r="H61" s="1000" t="str">
        <f t="shared" ref="H61:I61" si="47">IF(H29=0,"",H29)</f>
        <v/>
      </c>
      <c r="I61" s="1001" t="str">
        <f t="shared" si="47"/>
        <v/>
      </c>
      <c r="J61" s="999" t="str">
        <f t="shared" si="13"/>
        <v/>
      </c>
      <c r="K61" s="1002" t="str">
        <f t="shared" ref="K61:L61" si="48">IF(K29="","",K29)</f>
        <v/>
      </c>
      <c r="L61" s="1003" t="str">
        <f t="shared" si="48"/>
        <v/>
      </c>
      <c r="M61" s="428" t="str">
        <f t="shared" si="15"/>
        <v/>
      </c>
      <c r="N61" s="403"/>
      <c r="O61" s="430" t="str">
        <f t="shared" si="16"/>
        <v/>
      </c>
      <c r="P61" s="429" t="str">
        <f t="shared" si="25"/>
        <v/>
      </c>
      <c r="Q61" s="616">
        <f t="shared" si="21"/>
        <v>0.55000000000000004</v>
      </c>
      <c r="R61" s="429" t="str">
        <f t="shared" si="26"/>
        <v/>
      </c>
      <c r="S61" s="429">
        <f>IF(L61="",0,O61*12*L61*IF(OR(I61&lt;=8,I61="LIOa",I61="LIOb",I61="ID1",I61="ID2",I61="ID3"),1+tab!D$115,1+tab!D$113))</f>
        <v>0</v>
      </c>
      <c r="T61" s="431">
        <f t="shared" si="17"/>
        <v>0</v>
      </c>
      <c r="U61" s="432">
        <f t="shared" si="22"/>
        <v>0</v>
      </c>
      <c r="V61" s="433">
        <f t="shared" si="18"/>
        <v>0</v>
      </c>
      <c r="W61" s="403"/>
      <c r="X61" s="25"/>
      <c r="AT61" s="281"/>
    </row>
    <row r="62" spans="2:46" ht="12.75" customHeight="1" x14ac:dyDescent="0.2">
      <c r="B62" s="21"/>
      <c r="C62" s="36"/>
      <c r="D62" s="998" t="str">
        <f t="shared" si="8"/>
        <v/>
      </c>
      <c r="E62" s="998" t="str">
        <f t="shared" si="9"/>
        <v/>
      </c>
      <c r="F62" s="998" t="str">
        <f t="shared" si="10"/>
        <v/>
      </c>
      <c r="G62" s="999" t="str">
        <f t="shared" si="11"/>
        <v/>
      </c>
      <c r="H62" s="1000" t="str">
        <f t="shared" ref="H62:I62" si="49">IF(H30=0,"",H30)</f>
        <v/>
      </c>
      <c r="I62" s="1001" t="str">
        <f t="shared" si="49"/>
        <v/>
      </c>
      <c r="J62" s="999" t="str">
        <f t="shared" si="13"/>
        <v/>
      </c>
      <c r="K62" s="1002" t="str">
        <f t="shared" ref="K62:L62" si="50">IF(K30="","",K30)</f>
        <v/>
      </c>
      <c r="L62" s="1003" t="str">
        <f t="shared" si="50"/>
        <v/>
      </c>
      <c r="M62" s="428" t="str">
        <f t="shared" si="15"/>
        <v/>
      </c>
      <c r="N62" s="403"/>
      <c r="O62" s="430" t="str">
        <f t="shared" si="16"/>
        <v/>
      </c>
      <c r="P62" s="429" t="str">
        <f t="shared" si="25"/>
        <v/>
      </c>
      <c r="Q62" s="616">
        <f t="shared" si="21"/>
        <v>0.55000000000000004</v>
      </c>
      <c r="R62" s="429" t="str">
        <f t="shared" si="26"/>
        <v/>
      </c>
      <c r="S62" s="429">
        <f>IF(L62="",0,O62*12*L62*IF(OR(I62&lt;=8,I62="LIOa",I62="LIOb",I62="ID1",I62="ID2",I62="ID3"),1+tab!D$115,1+tab!D$113))</f>
        <v>0</v>
      </c>
      <c r="T62" s="431">
        <f t="shared" si="17"/>
        <v>0</v>
      </c>
      <c r="U62" s="432">
        <f t="shared" si="22"/>
        <v>0</v>
      </c>
      <c r="V62" s="433">
        <f t="shared" si="18"/>
        <v>0</v>
      </c>
      <c r="W62" s="403"/>
      <c r="X62" s="25"/>
      <c r="AT62" s="281"/>
    </row>
    <row r="63" spans="2:46" ht="12.75" customHeight="1" x14ac:dyDescent="0.2">
      <c r="B63" s="21"/>
      <c r="C63" s="36"/>
      <c r="D63" s="998" t="str">
        <f t="shared" si="8"/>
        <v/>
      </c>
      <c r="E63" s="998" t="str">
        <f t="shared" si="9"/>
        <v/>
      </c>
      <c r="F63" s="998" t="str">
        <f t="shared" si="10"/>
        <v/>
      </c>
      <c r="G63" s="999" t="str">
        <f t="shared" si="11"/>
        <v/>
      </c>
      <c r="H63" s="1000" t="str">
        <f t="shared" ref="H63:I63" si="51">IF(H31=0,"",H31)</f>
        <v/>
      </c>
      <c r="I63" s="1001" t="str">
        <f t="shared" si="51"/>
        <v/>
      </c>
      <c r="J63" s="999" t="str">
        <f t="shared" si="13"/>
        <v/>
      </c>
      <c r="K63" s="1002" t="str">
        <f t="shared" ref="K63:L63" si="52">IF(K31="","",K31)</f>
        <v/>
      </c>
      <c r="L63" s="1003" t="str">
        <f t="shared" si="52"/>
        <v/>
      </c>
      <c r="M63" s="428" t="str">
        <f t="shared" si="15"/>
        <v/>
      </c>
      <c r="N63" s="403"/>
      <c r="O63" s="430" t="str">
        <f t="shared" si="16"/>
        <v/>
      </c>
      <c r="P63" s="429" t="str">
        <f t="shared" si="25"/>
        <v/>
      </c>
      <c r="Q63" s="616">
        <f t="shared" si="21"/>
        <v>0.55000000000000004</v>
      </c>
      <c r="R63" s="429" t="str">
        <f t="shared" si="26"/>
        <v/>
      </c>
      <c r="S63" s="429">
        <f>IF(L63="",0,O63*12*L63*IF(OR(I63&lt;=8,I63="LIOa",I63="LIOb",I63="ID1",I63="ID2",I63="ID3"),1+tab!D$115,1+tab!D$113))</f>
        <v>0</v>
      </c>
      <c r="T63" s="431">
        <f t="shared" si="17"/>
        <v>0</v>
      </c>
      <c r="U63" s="432">
        <f t="shared" si="22"/>
        <v>0</v>
      </c>
      <c r="V63" s="433">
        <f t="shared" si="18"/>
        <v>0</v>
      </c>
      <c r="W63" s="403"/>
      <c r="X63" s="25"/>
      <c r="AT63" s="281"/>
    </row>
    <row r="64" spans="2:46" ht="12.75" customHeight="1" x14ac:dyDescent="0.2">
      <c r="B64" s="21"/>
      <c r="C64" s="36"/>
      <c r="D64" s="998" t="str">
        <f t="shared" si="8"/>
        <v/>
      </c>
      <c r="E64" s="998" t="str">
        <f t="shared" si="9"/>
        <v/>
      </c>
      <c r="F64" s="998" t="str">
        <f t="shared" si="10"/>
        <v/>
      </c>
      <c r="G64" s="999" t="str">
        <f t="shared" si="11"/>
        <v/>
      </c>
      <c r="H64" s="1000" t="str">
        <f t="shared" ref="H64:I64" si="53">IF(H32=0,"",H32)</f>
        <v/>
      </c>
      <c r="I64" s="1001" t="str">
        <f t="shared" si="53"/>
        <v/>
      </c>
      <c r="J64" s="999" t="str">
        <f t="shared" si="13"/>
        <v/>
      </c>
      <c r="K64" s="1002" t="str">
        <f t="shared" ref="K64:L64" si="54">IF(K32="","",K32)</f>
        <v/>
      </c>
      <c r="L64" s="1003" t="str">
        <f t="shared" si="54"/>
        <v/>
      </c>
      <c r="M64" s="428" t="str">
        <f t="shared" si="15"/>
        <v/>
      </c>
      <c r="N64" s="403"/>
      <c r="O64" s="430" t="str">
        <f t="shared" si="16"/>
        <v/>
      </c>
      <c r="P64" s="429" t="str">
        <f t="shared" si="25"/>
        <v/>
      </c>
      <c r="Q64" s="616">
        <f t="shared" si="21"/>
        <v>0.55000000000000004</v>
      </c>
      <c r="R64" s="429" t="str">
        <f t="shared" si="26"/>
        <v/>
      </c>
      <c r="S64" s="429">
        <f>IF(L64="",0,O64*12*L64*IF(OR(I64&lt;=8,I64="LIOa",I64="LIOb",I64="ID1",I64="ID2",I64="ID3"),1+tab!D$115,1+tab!D$113))</f>
        <v>0</v>
      </c>
      <c r="T64" s="431">
        <f t="shared" si="17"/>
        <v>0</v>
      </c>
      <c r="U64" s="432">
        <f t="shared" si="22"/>
        <v>0</v>
      </c>
      <c r="V64" s="433">
        <f t="shared" si="18"/>
        <v>0</v>
      </c>
      <c r="W64" s="403"/>
      <c r="X64" s="25"/>
      <c r="AT64" s="281"/>
    </row>
    <row r="65" spans="2:46" ht="12.75" customHeight="1" x14ac:dyDescent="0.2">
      <c r="B65" s="21"/>
      <c r="C65" s="36"/>
      <c r="D65" s="998" t="str">
        <f t="shared" si="8"/>
        <v/>
      </c>
      <c r="E65" s="998" t="str">
        <f t="shared" si="9"/>
        <v/>
      </c>
      <c r="F65" s="998" t="str">
        <f t="shared" si="10"/>
        <v/>
      </c>
      <c r="G65" s="999" t="str">
        <f t="shared" si="11"/>
        <v/>
      </c>
      <c r="H65" s="1000" t="str">
        <f t="shared" ref="H65:I65" si="55">IF(H33=0,"",H33)</f>
        <v/>
      </c>
      <c r="I65" s="1001" t="str">
        <f t="shared" si="55"/>
        <v/>
      </c>
      <c r="J65" s="999" t="str">
        <f t="shared" si="13"/>
        <v/>
      </c>
      <c r="K65" s="1002" t="str">
        <f t="shared" ref="K65:L65" si="56">IF(K33="","",K33)</f>
        <v/>
      </c>
      <c r="L65" s="1003" t="str">
        <f t="shared" si="56"/>
        <v/>
      </c>
      <c r="M65" s="428" t="str">
        <f t="shared" si="15"/>
        <v/>
      </c>
      <c r="N65" s="403"/>
      <c r="O65" s="430" t="str">
        <f t="shared" si="16"/>
        <v/>
      </c>
      <c r="P65" s="429" t="str">
        <f t="shared" si="25"/>
        <v/>
      </c>
      <c r="Q65" s="616">
        <f t="shared" si="21"/>
        <v>0.55000000000000004</v>
      </c>
      <c r="R65" s="429" t="str">
        <f t="shared" si="26"/>
        <v/>
      </c>
      <c r="S65" s="429">
        <f>IF(L65="",0,O65*12*L65*IF(OR(I65&lt;=8,I65="LIOa",I65="LIOb",I65="ID1",I65="ID2",I65="ID3"),1+tab!D$115,1+tab!D$113))</f>
        <v>0</v>
      </c>
      <c r="T65" s="431">
        <f t="shared" si="17"/>
        <v>0</v>
      </c>
      <c r="U65" s="432">
        <f t="shared" si="22"/>
        <v>0</v>
      </c>
      <c r="V65" s="433">
        <f t="shared" si="18"/>
        <v>0</v>
      </c>
      <c r="W65" s="403"/>
      <c r="X65" s="25"/>
      <c r="AT65" s="281"/>
    </row>
    <row r="66" spans="2:46" ht="12.75" customHeight="1" x14ac:dyDescent="0.2">
      <c r="B66" s="21"/>
      <c r="C66" s="36"/>
      <c r="D66" s="998" t="str">
        <f t="shared" si="8"/>
        <v/>
      </c>
      <c r="E66" s="998" t="str">
        <f t="shared" si="9"/>
        <v/>
      </c>
      <c r="F66" s="998" t="str">
        <f t="shared" si="10"/>
        <v/>
      </c>
      <c r="G66" s="999" t="str">
        <f t="shared" si="11"/>
        <v/>
      </c>
      <c r="H66" s="1000" t="str">
        <f t="shared" ref="H66:I66" si="57">IF(H34=0,"",H34)</f>
        <v/>
      </c>
      <c r="I66" s="1001" t="str">
        <f t="shared" si="57"/>
        <v/>
      </c>
      <c r="J66" s="999" t="str">
        <f t="shared" si="13"/>
        <v/>
      </c>
      <c r="K66" s="1002" t="str">
        <f t="shared" ref="K66:L66" si="58">IF(K34="","",K34)</f>
        <v/>
      </c>
      <c r="L66" s="1003" t="str">
        <f t="shared" si="58"/>
        <v/>
      </c>
      <c r="M66" s="428" t="str">
        <f t="shared" si="15"/>
        <v/>
      </c>
      <c r="N66" s="403"/>
      <c r="O66" s="430" t="str">
        <f t="shared" si="16"/>
        <v/>
      </c>
      <c r="P66" s="429" t="str">
        <f t="shared" si="25"/>
        <v/>
      </c>
      <c r="Q66" s="616">
        <f t="shared" si="21"/>
        <v>0.55000000000000004</v>
      </c>
      <c r="R66" s="429" t="str">
        <f t="shared" si="26"/>
        <v/>
      </c>
      <c r="S66" s="429">
        <f>IF(L66="",0,O66*12*L66*IF(OR(I66&lt;=8,I66="LIOa",I66="LIOb",I66="ID1",I66="ID2",I66="ID3"),1+tab!D$115,1+tab!D$113))</f>
        <v>0</v>
      </c>
      <c r="T66" s="431">
        <f t="shared" si="17"/>
        <v>0</v>
      </c>
      <c r="U66" s="432">
        <f t="shared" si="22"/>
        <v>0</v>
      </c>
      <c r="V66" s="433">
        <f t="shared" si="18"/>
        <v>0</v>
      </c>
      <c r="W66" s="403"/>
      <c r="X66" s="25"/>
      <c r="AT66" s="281"/>
    </row>
    <row r="67" spans="2:46" ht="12.75" customHeight="1" x14ac:dyDescent="0.2">
      <c r="B67" s="21"/>
      <c r="C67" s="36"/>
      <c r="D67" s="998" t="str">
        <f t="shared" si="8"/>
        <v/>
      </c>
      <c r="E67" s="998" t="str">
        <f t="shared" si="9"/>
        <v/>
      </c>
      <c r="F67" s="998" t="str">
        <f t="shared" si="10"/>
        <v/>
      </c>
      <c r="G67" s="999" t="str">
        <f t="shared" si="11"/>
        <v/>
      </c>
      <c r="H67" s="1000" t="str">
        <f t="shared" ref="H67:I67" si="59">IF(H35=0,"",H35)</f>
        <v/>
      </c>
      <c r="I67" s="1001" t="str">
        <f t="shared" si="59"/>
        <v/>
      </c>
      <c r="J67" s="999" t="str">
        <f t="shared" si="13"/>
        <v/>
      </c>
      <c r="K67" s="1002" t="str">
        <f t="shared" ref="K67:L67" si="60">IF(K35="","",K35)</f>
        <v/>
      </c>
      <c r="L67" s="1003" t="str">
        <f t="shared" si="60"/>
        <v/>
      </c>
      <c r="M67" s="428" t="str">
        <f>IF(L67="",K67,K67-L67)</f>
        <v/>
      </c>
      <c r="N67" s="403"/>
      <c r="O67" s="430" t="str">
        <f t="shared" si="16"/>
        <v/>
      </c>
      <c r="P67" s="429" t="str">
        <f t="shared" si="25"/>
        <v/>
      </c>
      <c r="Q67" s="616">
        <f t="shared" si="21"/>
        <v>0.55000000000000004</v>
      </c>
      <c r="R67" s="429" t="str">
        <f t="shared" si="26"/>
        <v/>
      </c>
      <c r="S67" s="429">
        <f>IF(L67="",0,O67*12*L67*IF(OR(I67&lt;=8,I67="LIOa",I67="LIOb",I67="ID1",I67="ID2",I67="ID3"),1+tab!D$115,1+tab!D$113))</f>
        <v>0</v>
      </c>
      <c r="T67" s="431">
        <f t="shared" si="17"/>
        <v>0</v>
      </c>
      <c r="U67" s="432">
        <f t="shared" si="22"/>
        <v>0</v>
      </c>
      <c r="V67" s="433">
        <f t="shared" si="18"/>
        <v>0</v>
      </c>
      <c r="W67" s="403"/>
      <c r="X67" s="25"/>
      <c r="AT67" s="281"/>
    </row>
    <row r="68" spans="2:46" ht="12.75" customHeight="1" x14ac:dyDescent="0.2">
      <c r="B68" s="21"/>
      <c r="C68" s="36"/>
      <c r="D68" s="404"/>
      <c r="E68" s="404"/>
      <c r="F68" s="404"/>
      <c r="G68" s="195"/>
      <c r="H68" s="405"/>
      <c r="I68" s="195"/>
      <c r="J68" s="406"/>
      <c r="K68" s="434">
        <f>SUM(K48:K67)</f>
        <v>0</v>
      </c>
      <c r="L68" s="434">
        <f>SUM(L48:L67)</f>
        <v>0</v>
      </c>
      <c r="M68" s="434">
        <f>SUM(M48:M67)</f>
        <v>0</v>
      </c>
      <c r="N68" s="407"/>
      <c r="O68" s="435">
        <f>SUM(O48:O67)</f>
        <v>4358.166666666667</v>
      </c>
      <c r="P68" s="435">
        <f>SUM(P48:P67)</f>
        <v>0</v>
      </c>
      <c r="Q68" s="408"/>
      <c r="R68" s="435">
        <f>SUM(R48:R67)</f>
        <v>0</v>
      </c>
      <c r="S68" s="435">
        <f>SUM(S48:S67)</f>
        <v>0</v>
      </c>
      <c r="T68" s="436">
        <f>SUM(T48:T67)</f>
        <v>0</v>
      </c>
      <c r="U68" s="437">
        <f>SUM(U48:U67)</f>
        <v>0</v>
      </c>
      <c r="V68" s="438">
        <f>SUM(V48:V67)</f>
        <v>0</v>
      </c>
      <c r="W68" s="384"/>
      <c r="X68" s="25"/>
      <c r="AT68" s="281"/>
    </row>
    <row r="69" spans="2:46" ht="12.75" customHeight="1" x14ac:dyDescent="0.2">
      <c r="B69" s="21"/>
      <c r="C69" s="36"/>
      <c r="D69" s="190"/>
      <c r="E69" s="190"/>
      <c r="F69" s="190"/>
      <c r="G69" s="189"/>
      <c r="H69" s="196"/>
      <c r="I69" s="189"/>
      <c r="J69" s="384"/>
      <c r="K69" s="385"/>
      <c r="L69" s="384"/>
      <c r="M69" s="385"/>
      <c r="N69" s="384"/>
      <c r="O69" s="384"/>
      <c r="P69" s="408"/>
      <c r="Q69" s="408"/>
      <c r="R69" s="408"/>
      <c r="S69" s="408"/>
      <c r="T69" s="388"/>
      <c r="U69" s="409"/>
      <c r="V69" s="410"/>
      <c r="W69" s="384"/>
      <c r="X69" s="25"/>
    </row>
    <row r="70" spans="2:46" ht="12.75" customHeight="1" x14ac:dyDescent="0.2">
      <c r="B70" s="21"/>
      <c r="C70" s="22"/>
      <c r="D70" s="312"/>
      <c r="E70" s="312"/>
      <c r="F70" s="312"/>
      <c r="G70" s="24"/>
      <c r="H70" s="313"/>
      <c r="I70" s="24"/>
      <c r="J70" s="314"/>
      <c r="K70" s="369"/>
      <c r="L70" s="315"/>
      <c r="M70" s="315"/>
      <c r="N70" s="22"/>
      <c r="O70" s="370"/>
      <c r="P70" s="371"/>
      <c r="Q70" s="371"/>
      <c r="R70" s="371"/>
      <c r="S70" s="371"/>
      <c r="T70" s="372"/>
      <c r="U70" s="373"/>
      <c r="V70" s="368"/>
      <c r="W70" s="22"/>
      <c r="X70" s="25"/>
    </row>
    <row r="71" spans="2:46" ht="12.75" customHeight="1" x14ac:dyDescent="0.2">
      <c r="B71" s="21"/>
      <c r="C71" s="22"/>
      <c r="D71" s="312"/>
      <c r="E71" s="312"/>
      <c r="F71" s="312"/>
      <c r="G71" s="24"/>
      <c r="H71" s="313"/>
      <c r="I71" s="24"/>
      <c r="J71" s="314"/>
      <c r="K71" s="369"/>
      <c r="L71" s="315"/>
      <c r="M71" s="315"/>
      <c r="N71" s="22"/>
      <c r="O71" s="370"/>
      <c r="P71" s="371"/>
      <c r="Q71" s="371"/>
      <c r="R71" s="371"/>
      <c r="S71" s="371"/>
      <c r="T71" s="372"/>
      <c r="U71" s="373"/>
      <c r="V71" s="368"/>
      <c r="W71" s="22"/>
      <c r="X71" s="1063"/>
    </row>
    <row r="72" spans="2:46" s="252" customFormat="1" ht="12.75" customHeight="1" x14ac:dyDescent="0.25">
      <c r="B72" s="348"/>
      <c r="C72" s="22" t="s">
        <v>165</v>
      </c>
      <c r="D72" s="312"/>
      <c r="E72" s="362" t="str">
        <f>tab!E2</f>
        <v>2014/15</v>
      </c>
      <c r="F72" s="351"/>
      <c r="G72" s="352"/>
      <c r="H72" s="353"/>
      <c r="I72" s="354"/>
      <c r="J72" s="354"/>
      <c r="K72" s="355"/>
      <c r="L72" s="354"/>
      <c r="M72" s="356"/>
      <c r="N72" s="349"/>
      <c r="O72" s="357"/>
      <c r="P72" s="349"/>
      <c r="Q72" s="349"/>
      <c r="R72" s="349"/>
      <c r="S72" s="349"/>
      <c r="T72" s="358"/>
      <c r="U72" s="359"/>
      <c r="V72" s="360"/>
      <c r="W72" s="349"/>
      <c r="X72" s="361"/>
      <c r="AC72" s="256"/>
      <c r="AD72" s="257"/>
      <c r="AE72" s="256"/>
      <c r="AF72" s="256"/>
      <c r="AG72" s="256"/>
      <c r="AH72" s="256"/>
      <c r="AI72" s="254"/>
      <c r="AJ72" s="253"/>
      <c r="AK72" s="255"/>
      <c r="AL72" s="258"/>
      <c r="AM72" s="254"/>
    </row>
    <row r="73" spans="2:46" ht="12.75" customHeight="1" x14ac:dyDescent="0.2">
      <c r="B73" s="21"/>
      <c r="C73" s="22" t="s">
        <v>166</v>
      </c>
      <c r="D73" s="312"/>
      <c r="E73" s="362">
        <f>tab!F3</f>
        <v>41913</v>
      </c>
      <c r="F73" s="54"/>
      <c r="G73" s="55"/>
      <c r="H73" s="363"/>
      <c r="I73" s="314"/>
      <c r="J73" s="314"/>
      <c r="K73" s="315"/>
      <c r="L73" s="314"/>
      <c r="M73" s="316"/>
      <c r="N73" s="22"/>
      <c r="O73" s="317"/>
      <c r="P73" s="22"/>
      <c r="Q73" s="22"/>
      <c r="R73" s="22"/>
      <c r="S73" s="22"/>
      <c r="T73" s="318"/>
      <c r="U73" s="319"/>
      <c r="V73" s="320"/>
      <c r="W73" s="22"/>
      <c r="X73" s="25"/>
      <c r="AC73" s="250"/>
      <c r="AD73" s="251"/>
      <c r="AE73" s="250"/>
      <c r="AF73" s="250"/>
      <c r="AG73" s="250"/>
      <c r="AH73" s="250"/>
      <c r="AI73" s="229"/>
      <c r="AJ73" s="228"/>
      <c r="AK73" s="230"/>
      <c r="AL73" s="14"/>
      <c r="AM73" s="229"/>
    </row>
    <row r="74" spans="2:46" ht="12.75" customHeight="1" x14ac:dyDescent="0.25">
      <c r="B74" s="21"/>
      <c r="C74" s="525" t="s">
        <v>654</v>
      </c>
      <c r="D74" s="350"/>
      <c r="E74" s="364"/>
      <c r="F74" s="54"/>
      <c r="G74" s="55"/>
      <c r="H74" s="363"/>
      <c r="I74" s="314"/>
      <c r="J74" s="314"/>
      <c r="K74" s="315"/>
      <c r="L74" s="314"/>
      <c r="M74" s="316"/>
      <c r="N74" s="22"/>
      <c r="O74" s="317"/>
      <c r="P74" s="22"/>
      <c r="Q74" s="22"/>
      <c r="R74" s="22"/>
      <c r="S74" s="22"/>
      <c r="T74" s="318"/>
      <c r="U74" s="319"/>
      <c r="V74" s="320"/>
      <c r="W74" s="22"/>
      <c r="X74" s="25"/>
      <c r="AC74" s="260"/>
      <c r="AD74" s="261"/>
      <c r="AE74" s="260"/>
      <c r="AF74" s="260"/>
      <c r="AG74" s="260"/>
      <c r="AH74" s="250"/>
      <c r="AI74" s="262"/>
      <c r="AJ74" s="263"/>
      <c r="AK74" s="264"/>
      <c r="AL74" s="265"/>
      <c r="AM74" s="262"/>
    </row>
    <row r="75" spans="2:46" ht="12.75" customHeight="1" x14ac:dyDescent="0.2">
      <c r="B75" s="21"/>
      <c r="C75" s="36"/>
      <c r="D75" s="190"/>
      <c r="E75" s="94"/>
      <c r="F75" s="190"/>
      <c r="G75" s="189"/>
      <c r="H75" s="196"/>
      <c r="I75" s="384"/>
      <c r="J75" s="384"/>
      <c r="K75" s="385"/>
      <c r="L75" s="384"/>
      <c r="M75" s="386"/>
      <c r="N75" s="36"/>
      <c r="O75" s="387"/>
      <c r="P75" s="36"/>
      <c r="Q75" s="36"/>
      <c r="R75" s="36"/>
      <c r="S75" s="36"/>
      <c r="T75" s="388"/>
      <c r="U75" s="389"/>
      <c r="V75" s="390"/>
      <c r="W75" s="36"/>
      <c r="X75" s="25"/>
      <c r="AC75" s="260"/>
      <c r="AD75" s="261"/>
      <c r="AE75" s="260"/>
      <c r="AF75" s="260"/>
      <c r="AG75" s="260"/>
      <c r="AH75" s="250"/>
      <c r="AI75" s="262"/>
      <c r="AJ75" s="263"/>
      <c r="AK75" s="264"/>
      <c r="AL75" s="265"/>
      <c r="AM75" s="262"/>
    </row>
    <row r="76" spans="2:46" s="215" customFormat="1" ht="12.75" customHeight="1" x14ac:dyDescent="0.2">
      <c r="B76" s="218"/>
      <c r="C76" s="391"/>
      <c r="D76" s="1684" t="s">
        <v>167</v>
      </c>
      <c r="E76" s="1685"/>
      <c r="F76" s="1685"/>
      <c r="G76" s="1685"/>
      <c r="H76" s="1685"/>
      <c r="I76" s="1685"/>
      <c r="J76" s="1685"/>
      <c r="K76" s="1685"/>
      <c r="L76" s="1685"/>
      <c r="M76" s="1685"/>
      <c r="N76" s="411"/>
      <c r="O76" s="1684" t="s">
        <v>324</v>
      </c>
      <c r="P76" s="1685"/>
      <c r="Q76" s="1685"/>
      <c r="R76" s="1685"/>
      <c r="S76" s="1685"/>
      <c r="T76" s="1685"/>
      <c r="U76" s="412"/>
      <c r="V76" s="413"/>
      <c r="W76" s="392"/>
      <c r="X76" s="365"/>
      <c r="Y76" s="266"/>
      <c r="Z76" s="267"/>
      <c r="AA76" s="268"/>
      <c r="AB76" s="267"/>
      <c r="AN76" s="266"/>
      <c r="AO76" s="266"/>
    </row>
    <row r="77" spans="2:46" s="215" customFormat="1" ht="12.75" customHeight="1" x14ac:dyDescent="0.2">
      <c r="B77" s="218"/>
      <c r="C77" s="391"/>
      <c r="D77" s="414" t="s">
        <v>168</v>
      </c>
      <c r="E77" s="414" t="s">
        <v>169</v>
      </c>
      <c r="F77" s="414" t="s">
        <v>170</v>
      </c>
      <c r="G77" s="415" t="s">
        <v>171</v>
      </c>
      <c r="H77" s="416" t="s">
        <v>172</v>
      </c>
      <c r="I77" s="415" t="s">
        <v>134</v>
      </c>
      <c r="J77" s="415" t="s">
        <v>173</v>
      </c>
      <c r="K77" s="417" t="s">
        <v>175</v>
      </c>
      <c r="L77" s="418" t="s">
        <v>176</v>
      </c>
      <c r="M77" s="417" t="s">
        <v>175</v>
      </c>
      <c r="N77" s="419"/>
      <c r="O77" s="420" t="s">
        <v>174</v>
      </c>
      <c r="P77" s="420" t="s">
        <v>325</v>
      </c>
      <c r="Q77" s="420" t="s">
        <v>177</v>
      </c>
      <c r="R77" s="419"/>
      <c r="S77" s="421" t="s">
        <v>176</v>
      </c>
      <c r="T77" s="420" t="s">
        <v>178</v>
      </c>
      <c r="U77" s="422" t="s">
        <v>180</v>
      </c>
      <c r="V77" s="413" t="s">
        <v>339</v>
      </c>
      <c r="W77" s="393"/>
      <c r="X77" s="366"/>
      <c r="Y77" s="270"/>
      <c r="Z77" s="271"/>
      <c r="AA77" s="272"/>
      <c r="AB77" s="271"/>
      <c r="AN77" s="266"/>
      <c r="AO77" s="270"/>
    </row>
    <row r="78" spans="2:46" s="215" customFormat="1" ht="12.75" customHeight="1" x14ac:dyDescent="0.2">
      <c r="B78" s="218"/>
      <c r="C78" s="391"/>
      <c r="D78" s="423"/>
      <c r="E78" s="414"/>
      <c r="F78" s="424"/>
      <c r="G78" s="415" t="s">
        <v>182</v>
      </c>
      <c r="H78" s="416" t="s">
        <v>183</v>
      </c>
      <c r="I78" s="415"/>
      <c r="J78" s="415"/>
      <c r="K78" s="417"/>
      <c r="L78" s="418"/>
      <c r="M78" s="417" t="s">
        <v>185</v>
      </c>
      <c r="N78" s="419"/>
      <c r="O78" s="420" t="s">
        <v>184</v>
      </c>
      <c r="P78" s="420" t="s">
        <v>326</v>
      </c>
      <c r="Q78" s="425">
        <f>+tab!E111</f>
        <v>0.55000000000000004</v>
      </c>
      <c r="R78" s="419" t="s">
        <v>340</v>
      </c>
      <c r="S78" s="421" t="s">
        <v>179</v>
      </c>
      <c r="T78" s="420" t="s">
        <v>113</v>
      </c>
      <c r="U78" s="422"/>
      <c r="V78" s="421" t="s">
        <v>179</v>
      </c>
      <c r="W78" s="391"/>
      <c r="X78" s="220"/>
      <c r="AO78" s="273"/>
    </row>
    <row r="79" spans="2:46" ht="12.75" customHeight="1" x14ac:dyDescent="0.2">
      <c r="B79" s="21"/>
      <c r="C79" s="36"/>
      <c r="D79" s="190"/>
      <c r="E79" s="190"/>
      <c r="F79" s="190"/>
      <c r="G79" s="189"/>
      <c r="H79" s="196"/>
      <c r="I79" s="394"/>
      <c r="J79" s="394"/>
      <c r="K79" s="395"/>
      <c r="L79" s="396"/>
      <c r="M79" s="395"/>
      <c r="N79" s="397"/>
      <c r="O79" s="398"/>
      <c r="P79" s="399"/>
      <c r="Q79" s="399"/>
      <c r="R79" s="399"/>
      <c r="S79" s="399"/>
      <c r="T79" s="400"/>
      <c r="U79" s="401"/>
      <c r="V79" s="402"/>
      <c r="W79" s="397"/>
      <c r="X79" s="25"/>
      <c r="AC79" s="6"/>
      <c r="AD79" s="6"/>
      <c r="AL79" s="6"/>
      <c r="AM79" s="6"/>
      <c r="AO79" s="279"/>
    </row>
    <row r="80" spans="2:46" ht="12.75" customHeight="1" x14ac:dyDescent="0.2">
      <c r="B80" s="21"/>
      <c r="C80" s="36"/>
      <c r="D80" s="998" t="str">
        <f t="shared" ref="D80:D99" si="61">IF(D48=0,"",D48)</f>
        <v/>
      </c>
      <c r="E80" s="998" t="str">
        <f t="shared" ref="E80:E99" si="62">IF(E48="","",E48)</f>
        <v>x</v>
      </c>
      <c r="F80" s="998" t="str">
        <f t="shared" ref="F80:F99" si="63">IF(F48=0,"",F48)</f>
        <v/>
      </c>
      <c r="G80" s="999" t="str">
        <f t="shared" ref="G80:G99" si="64">IF(G48="","",G48+1)</f>
        <v/>
      </c>
      <c r="H80" s="1000" t="str">
        <f t="shared" ref="H80" si="65">IF(H48=0,"",H48)</f>
        <v/>
      </c>
      <c r="I80" s="1001" t="str">
        <f>IF(I48=0,"",I48)</f>
        <v>LD</v>
      </c>
      <c r="J80" s="999">
        <f>IF(E80="","",IF(J48&gt;VLOOKUP(I80,tabelsalaris2014VO,19,FALSE),J48-1,IF((J48+1)&lt;=VLOOKUP(I80,tabelsalaris2014VO,19,FALSE),J48+1,J48)))</f>
        <v>12</v>
      </c>
      <c r="K80" s="1002">
        <f t="shared" ref="K80:L80" si="66">IF(K48="","",K48)</f>
        <v>0</v>
      </c>
      <c r="L80" s="1003">
        <f t="shared" si="66"/>
        <v>0</v>
      </c>
      <c r="M80" s="428">
        <f t="shared" ref="M80:M86" si="67">IF(L80="",K80,K80-L80)</f>
        <v>0</v>
      </c>
      <c r="N80" s="403"/>
      <c r="O80" s="430">
        <f t="shared" ref="O80:O99" si="68">IF(I80="","",VLOOKUP(I80,tabelsalaris2014VO,J80+2,FALSE))</f>
        <v>4962</v>
      </c>
      <c r="P80" s="429">
        <f>IF(E80="","",(O80*M80*12))</f>
        <v>0</v>
      </c>
      <c r="Q80" s="616">
        <f>$Q$78</f>
        <v>0.55000000000000004</v>
      </c>
      <c r="R80" s="429">
        <f>IF(E80="","",+P80*Q80)</f>
        <v>0</v>
      </c>
      <c r="S80" s="429">
        <f>IF(L80="",0,O80*12*L80*IF(OR(I80&lt;=8,I80="LIOa",I80="LIOb",I80="ID1",I80="ID2",I80="ID3"),1+tab!E$115,1+tab!E$113))</f>
        <v>0</v>
      </c>
      <c r="T80" s="431">
        <f t="shared" ref="T80:T99" si="69">IF(E80="",0,(P80+R80+S80))</f>
        <v>0</v>
      </c>
      <c r="U80" s="432">
        <f>IF(G80&lt;25,0,IF(G80=25,25,IF(G80&lt;40,0,IF(G80=40,40,IF(G80&gt;=40,0)))))</f>
        <v>0</v>
      </c>
      <c r="V80" s="433">
        <f t="shared" ref="V80:V99" si="70">IF(E80="",0,IF(U80=25,(O80*1.08*(K80)/2),IF(U80=40,(O80*1.08*(K80)),IF(U80=0,0))))</f>
        <v>0</v>
      </c>
      <c r="W80" s="403"/>
      <c r="X80" s="25"/>
      <c r="AT80" s="280" t="s">
        <v>122</v>
      </c>
    </row>
    <row r="81" spans="2:46" ht="12.75" customHeight="1" x14ac:dyDescent="0.2">
      <c r="B81" s="21"/>
      <c r="C81" s="36"/>
      <c r="D81" s="998" t="str">
        <f t="shared" si="61"/>
        <v/>
      </c>
      <c r="E81" s="998" t="str">
        <f t="shared" si="62"/>
        <v/>
      </c>
      <c r="F81" s="998" t="str">
        <f t="shared" si="63"/>
        <v/>
      </c>
      <c r="G81" s="999" t="str">
        <f t="shared" si="64"/>
        <v/>
      </c>
      <c r="H81" s="1000" t="str">
        <f t="shared" ref="H81:I81" si="71">IF(H49=0,"",H49)</f>
        <v/>
      </c>
      <c r="I81" s="1001" t="str">
        <f t="shared" si="71"/>
        <v/>
      </c>
      <c r="J81" s="999" t="str">
        <f t="shared" ref="J81:J99" si="72">IF(E81="","",(IF((J49+1)&gt;VLOOKUP(I81,tabelsalaris2013VO,19,FALSE),J49,J49+1)))</f>
        <v/>
      </c>
      <c r="K81" s="1002" t="str">
        <f t="shared" ref="K81:L81" si="73">IF(K49="","",K49)</f>
        <v/>
      </c>
      <c r="L81" s="1003" t="str">
        <f t="shared" si="73"/>
        <v/>
      </c>
      <c r="M81" s="428" t="str">
        <f t="shared" si="67"/>
        <v/>
      </c>
      <c r="N81" s="403"/>
      <c r="O81" s="430" t="str">
        <f t="shared" si="68"/>
        <v/>
      </c>
      <c r="P81" s="429" t="str">
        <f>IF(E81="","",(O81*M81*12))</f>
        <v/>
      </c>
      <c r="Q81" s="616">
        <f t="shared" ref="Q81:Q99" si="74">$Q$78</f>
        <v>0.55000000000000004</v>
      </c>
      <c r="R81" s="429" t="str">
        <f>IF(E81="","",+P81*Q81)</f>
        <v/>
      </c>
      <c r="S81" s="429">
        <f>IF(L81="",0,O81*12*L81*IF(OR(I81&lt;=8,I81="LIOa",I81="LIOb",I81="ID1",I81="ID2",I81="ID3"),1+tab!E$115,1+tab!E$113))</f>
        <v>0</v>
      </c>
      <c r="T81" s="431">
        <f t="shared" si="69"/>
        <v>0</v>
      </c>
      <c r="U81" s="432">
        <f t="shared" ref="U81:U99" si="75">IF(G81&lt;25,0,IF(G81=25,25,IF(G81&lt;40,0,IF(G81=40,40,IF(G81&gt;=40,0)))))</f>
        <v>0</v>
      </c>
      <c r="V81" s="433">
        <f t="shared" si="70"/>
        <v>0</v>
      </c>
      <c r="W81" s="403"/>
      <c r="X81" s="25"/>
      <c r="AT81" s="280" t="s">
        <v>123</v>
      </c>
    </row>
    <row r="82" spans="2:46" ht="12.75" customHeight="1" x14ac:dyDescent="0.2">
      <c r="B82" s="21"/>
      <c r="C82" s="36"/>
      <c r="D82" s="998" t="str">
        <f t="shared" si="61"/>
        <v/>
      </c>
      <c r="E82" s="998" t="str">
        <f t="shared" si="62"/>
        <v/>
      </c>
      <c r="F82" s="998" t="str">
        <f t="shared" si="63"/>
        <v/>
      </c>
      <c r="G82" s="999" t="str">
        <f t="shared" si="64"/>
        <v/>
      </c>
      <c r="H82" s="1000" t="str">
        <f t="shared" ref="H82:I82" si="76">IF(H50=0,"",H50)</f>
        <v/>
      </c>
      <c r="I82" s="1001" t="str">
        <f t="shared" si="76"/>
        <v/>
      </c>
      <c r="J82" s="999" t="str">
        <f t="shared" si="72"/>
        <v/>
      </c>
      <c r="K82" s="1002" t="str">
        <f t="shared" ref="K82:L82" si="77">IF(K50="","",K50)</f>
        <v/>
      </c>
      <c r="L82" s="1003" t="str">
        <f t="shared" si="77"/>
        <v/>
      </c>
      <c r="M82" s="428" t="str">
        <f t="shared" si="67"/>
        <v/>
      </c>
      <c r="N82" s="403"/>
      <c r="O82" s="430" t="str">
        <f t="shared" si="68"/>
        <v/>
      </c>
      <c r="P82" s="429" t="str">
        <f t="shared" ref="P82:P99" si="78">IF(E82="","",(O82*M82*12))</f>
        <v/>
      </c>
      <c r="Q82" s="616">
        <f t="shared" si="74"/>
        <v>0.55000000000000004</v>
      </c>
      <c r="R82" s="429" t="str">
        <f t="shared" ref="R82:R99" si="79">IF(E82="","",+P82*Q82)</f>
        <v/>
      </c>
      <c r="S82" s="429">
        <f>IF(L82="",0,O82*12*L82*IF(OR(I82&lt;=8,I82="LIOa",I82="LIOb",I82="ID1",I82="ID2",I82="ID3"),1+tab!E$115,1+tab!E$113))</f>
        <v>0</v>
      </c>
      <c r="T82" s="431">
        <f t="shared" si="69"/>
        <v>0</v>
      </c>
      <c r="U82" s="432">
        <f t="shared" si="75"/>
        <v>0</v>
      </c>
      <c r="V82" s="433">
        <f t="shared" si="70"/>
        <v>0</v>
      </c>
      <c r="W82" s="403"/>
      <c r="X82" s="25"/>
      <c r="AT82" s="280" t="s">
        <v>124</v>
      </c>
    </row>
    <row r="83" spans="2:46" ht="12.75" customHeight="1" x14ac:dyDescent="0.2">
      <c r="B83" s="21"/>
      <c r="C83" s="36"/>
      <c r="D83" s="998" t="str">
        <f t="shared" si="61"/>
        <v/>
      </c>
      <c r="E83" s="998" t="str">
        <f t="shared" si="62"/>
        <v/>
      </c>
      <c r="F83" s="998" t="str">
        <f t="shared" si="63"/>
        <v/>
      </c>
      <c r="G83" s="999" t="str">
        <f t="shared" si="64"/>
        <v/>
      </c>
      <c r="H83" s="1000" t="str">
        <f t="shared" ref="H83:I83" si="80">IF(H51=0,"",H51)</f>
        <v/>
      </c>
      <c r="I83" s="1001" t="str">
        <f t="shared" si="80"/>
        <v/>
      </c>
      <c r="J83" s="999" t="str">
        <f t="shared" si="72"/>
        <v/>
      </c>
      <c r="K83" s="1002" t="str">
        <f t="shared" ref="K83:L83" si="81">IF(K51="","",K51)</f>
        <v/>
      </c>
      <c r="L83" s="1003" t="str">
        <f t="shared" si="81"/>
        <v/>
      </c>
      <c r="M83" s="428" t="str">
        <f t="shared" si="67"/>
        <v/>
      </c>
      <c r="N83" s="403"/>
      <c r="O83" s="430" t="str">
        <f t="shared" si="68"/>
        <v/>
      </c>
      <c r="P83" s="429" t="str">
        <f t="shared" si="78"/>
        <v/>
      </c>
      <c r="Q83" s="616">
        <f t="shared" si="74"/>
        <v>0.55000000000000004</v>
      </c>
      <c r="R83" s="429" t="str">
        <f t="shared" si="79"/>
        <v/>
      </c>
      <c r="S83" s="429">
        <f>IF(L83="",0,O83*12*L83*IF(OR(I83&lt;=8,I83="LIOa",I83="LIOb",I83="ID1",I83="ID2",I83="ID3"),1+tab!E$115,1+tab!E$113))</f>
        <v>0</v>
      </c>
      <c r="T83" s="431">
        <f t="shared" si="69"/>
        <v>0</v>
      </c>
      <c r="U83" s="432">
        <f t="shared" si="75"/>
        <v>0</v>
      </c>
      <c r="V83" s="433">
        <f t="shared" si="70"/>
        <v>0</v>
      </c>
      <c r="W83" s="403"/>
      <c r="X83" s="25"/>
      <c r="AT83" s="280" t="s">
        <v>125</v>
      </c>
    </row>
    <row r="84" spans="2:46" ht="12.75" customHeight="1" x14ac:dyDescent="0.2">
      <c r="B84" s="21"/>
      <c r="C84" s="36"/>
      <c r="D84" s="998" t="str">
        <f t="shared" si="61"/>
        <v/>
      </c>
      <c r="E84" s="998" t="str">
        <f t="shared" si="62"/>
        <v/>
      </c>
      <c r="F84" s="998" t="str">
        <f t="shared" si="63"/>
        <v/>
      </c>
      <c r="G84" s="999" t="str">
        <f t="shared" si="64"/>
        <v/>
      </c>
      <c r="H84" s="1000" t="str">
        <f t="shared" ref="H84:I84" si="82">IF(H52=0,"",H52)</f>
        <v/>
      </c>
      <c r="I84" s="1001" t="str">
        <f t="shared" si="82"/>
        <v/>
      </c>
      <c r="J84" s="999" t="str">
        <f t="shared" si="72"/>
        <v/>
      </c>
      <c r="K84" s="1002" t="str">
        <f t="shared" ref="K84:L84" si="83">IF(K52="","",K52)</f>
        <v/>
      </c>
      <c r="L84" s="1003" t="str">
        <f t="shared" si="83"/>
        <v/>
      </c>
      <c r="M84" s="428" t="str">
        <f t="shared" si="67"/>
        <v/>
      </c>
      <c r="N84" s="403"/>
      <c r="O84" s="430" t="str">
        <f t="shared" si="68"/>
        <v/>
      </c>
      <c r="P84" s="429" t="str">
        <f t="shared" si="78"/>
        <v/>
      </c>
      <c r="Q84" s="616">
        <f t="shared" si="74"/>
        <v>0.55000000000000004</v>
      </c>
      <c r="R84" s="429" t="str">
        <f t="shared" si="79"/>
        <v/>
      </c>
      <c r="S84" s="429">
        <f>IF(L84="",0,O84*12*L84*IF(OR(I84&lt;=8,I84="LIOa",I84="LIOb",I84="ID1",I84="ID2",I84="ID3"),1+tab!E$115,1+tab!E$113))</f>
        <v>0</v>
      </c>
      <c r="T84" s="431">
        <f t="shared" si="69"/>
        <v>0</v>
      </c>
      <c r="U84" s="432">
        <f t="shared" si="75"/>
        <v>0</v>
      </c>
      <c r="V84" s="433">
        <f t="shared" si="70"/>
        <v>0</v>
      </c>
      <c r="W84" s="403"/>
      <c r="X84" s="25"/>
      <c r="AT84" s="280" t="s">
        <v>126</v>
      </c>
    </row>
    <row r="85" spans="2:46" ht="12.75" customHeight="1" x14ac:dyDescent="0.2">
      <c r="B85" s="21"/>
      <c r="C85" s="36"/>
      <c r="D85" s="998" t="str">
        <f t="shared" si="61"/>
        <v/>
      </c>
      <c r="E85" s="998" t="str">
        <f t="shared" si="62"/>
        <v/>
      </c>
      <c r="F85" s="998" t="str">
        <f t="shared" si="63"/>
        <v/>
      </c>
      <c r="G85" s="999" t="str">
        <f t="shared" si="64"/>
        <v/>
      </c>
      <c r="H85" s="1000" t="str">
        <f t="shared" ref="H85:I85" si="84">IF(H53=0,"",H53)</f>
        <v/>
      </c>
      <c r="I85" s="1001" t="str">
        <f t="shared" si="84"/>
        <v/>
      </c>
      <c r="J85" s="999" t="str">
        <f t="shared" si="72"/>
        <v/>
      </c>
      <c r="K85" s="1002" t="str">
        <f t="shared" ref="K85:L85" si="85">IF(K53="","",K53)</f>
        <v/>
      </c>
      <c r="L85" s="1003" t="str">
        <f t="shared" si="85"/>
        <v/>
      </c>
      <c r="M85" s="428" t="str">
        <f t="shared" si="67"/>
        <v/>
      </c>
      <c r="N85" s="403"/>
      <c r="O85" s="430" t="str">
        <f t="shared" si="68"/>
        <v/>
      </c>
      <c r="P85" s="429" t="str">
        <f t="shared" si="78"/>
        <v/>
      </c>
      <c r="Q85" s="616">
        <f t="shared" si="74"/>
        <v>0.55000000000000004</v>
      </c>
      <c r="R85" s="429" t="str">
        <f t="shared" si="79"/>
        <v/>
      </c>
      <c r="S85" s="429">
        <f>IF(L85="",0,O85*12*L85*IF(OR(I85&lt;=8,I85="LIOa",I85="LIOb",I85="ID1",I85="ID2",I85="ID3"),1+tab!E$115,1+tab!E$113))</f>
        <v>0</v>
      </c>
      <c r="T85" s="431">
        <f t="shared" si="69"/>
        <v>0</v>
      </c>
      <c r="U85" s="432">
        <f t="shared" si="75"/>
        <v>0</v>
      </c>
      <c r="V85" s="433">
        <f t="shared" si="70"/>
        <v>0</v>
      </c>
      <c r="W85" s="403"/>
      <c r="X85" s="25"/>
      <c r="AT85" s="280" t="s">
        <v>127</v>
      </c>
    </row>
    <row r="86" spans="2:46" ht="12.75" customHeight="1" x14ac:dyDescent="0.2">
      <c r="B86" s="21"/>
      <c r="C86" s="36"/>
      <c r="D86" s="998" t="str">
        <f t="shared" si="61"/>
        <v/>
      </c>
      <c r="E86" s="998" t="str">
        <f t="shared" si="62"/>
        <v/>
      </c>
      <c r="F86" s="998" t="str">
        <f t="shared" si="63"/>
        <v/>
      </c>
      <c r="G86" s="999" t="str">
        <f t="shared" si="64"/>
        <v/>
      </c>
      <c r="H86" s="1000" t="str">
        <f t="shared" ref="H86:I86" si="86">IF(H54=0,"",H54)</f>
        <v/>
      </c>
      <c r="I86" s="1001" t="str">
        <f t="shared" si="86"/>
        <v/>
      </c>
      <c r="J86" s="999" t="str">
        <f t="shared" si="72"/>
        <v/>
      </c>
      <c r="K86" s="1002" t="str">
        <f t="shared" ref="K86:L86" si="87">IF(K54="","",K54)</f>
        <v/>
      </c>
      <c r="L86" s="1003" t="str">
        <f t="shared" si="87"/>
        <v/>
      </c>
      <c r="M86" s="428" t="str">
        <f t="shared" si="67"/>
        <v/>
      </c>
      <c r="N86" s="403"/>
      <c r="O86" s="430" t="str">
        <f t="shared" si="68"/>
        <v/>
      </c>
      <c r="P86" s="429" t="str">
        <f t="shared" si="78"/>
        <v/>
      </c>
      <c r="Q86" s="616">
        <f t="shared" si="74"/>
        <v>0.55000000000000004</v>
      </c>
      <c r="R86" s="429" t="str">
        <f t="shared" si="79"/>
        <v/>
      </c>
      <c r="S86" s="429">
        <f>IF(L86="",0,O86*12*L86*IF(OR(I86&lt;=8,I86="LIOa",I86="LIOb",I86="ID1",I86="ID2",I86="ID3"),1+tab!E$115,1+tab!E$113))</f>
        <v>0</v>
      </c>
      <c r="T86" s="431">
        <f t="shared" si="69"/>
        <v>0</v>
      </c>
      <c r="U86" s="432">
        <f t="shared" si="75"/>
        <v>0</v>
      </c>
      <c r="V86" s="433">
        <f t="shared" si="70"/>
        <v>0</v>
      </c>
      <c r="W86" s="403"/>
      <c r="X86" s="25"/>
      <c r="AT86" s="280" t="s">
        <v>128</v>
      </c>
    </row>
    <row r="87" spans="2:46" ht="12.75" customHeight="1" x14ac:dyDescent="0.2">
      <c r="B87" s="21"/>
      <c r="C87" s="36"/>
      <c r="D87" s="998" t="str">
        <f t="shared" si="61"/>
        <v/>
      </c>
      <c r="E87" s="998" t="str">
        <f t="shared" si="62"/>
        <v/>
      </c>
      <c r="F87" s="998" t="str">
        <f t="shared" si="63"/>
        <v/>
      </c>
      <c r="G87" s="999" t="str">
        <f t="shared" si="64"/>
        <v/>
      </c>
      <c r="H87" s="1000" t="str">
        <f t="shared" ref="H87:I87" si="88">IF(H55=0,"",H55)</f>
        <v/>
      </c>
      <c r="I87" s="1001" t="str">
        <f t="shared" si="88"/>
        <v/>
      </c>
      <c r="J87" s="999" t="str">
        <f t="shared" si="72"/>
        <v/>
      </c>
      <c r="K87" s="1002" t="str">
        <f t="shared" ref="K87:L87" si="89">IF(K55="","",K55)</f>
        <v/>
      </c>
      <c r="L87" s="1003" t="str">
        <f t="shared" si="89"/>
        <v/>
      </c>
      <c r="M87" s="428" t="str">
        <f t="shared" ref="M87:M98" si="90">IF(L87="",K87,K87-L87)</f>
        <v/>
      </c>
      <c r="N87" s="403"/>
      <c r="O87" s="430" t="str">
        <f t="shared" si="68"/>
        <v/>
      </c>
      <c r="P87" s="429" t="str">
        <f t="shared" si="78"/>
        <v/>
      </c>
      <c r="Q87" s="616">
        <f t="shared" si="74"/>
        <v>0.55000000000000004</v>
      </c>
      <c r="R87" s="429" t="str">
        <f t="shared" si="79"/>
        <v/>
      </c>
      <c r="S87" s="429">
        <f>IF(L87="",0,O87*12*L87*IF(OR(I87&lt;=8,I87="LIOa",I87="LIOb",I87="ID1",I87="ID2",I87="ID3"),1+tab!E$115,1+tab!E$113))</f>
        <v>0</v>
      </c>
      <c r="T87" s="431">
        <f t="shared" si="69"/>
        <v>0</v>
      </c>
      <c r="U87" s="432">
        <f t="shared" si="75"/>
        <v>0</v>
      </c>
      <c r="V87" s="433">
        <f t="shared" si="70"/>
        <v>0</v>
      </c>
      <c r="W87" s="403"/>
      <c r="X87" s="25"/>
      <c r="AT87" s="281">
        <v>11</v>
      </c>
    </row>
    <row r="88" spans="2:46" ht="12.75" customHeight="1" x14ac:dyDescent="0.2">
      <c r="B88" s="21"/>
      <c r="C88" s="36"/>
      <c r="D88" s="998" t="str">
        <f t="shared" si="61"/>
        <v/>
      </c>
      <c r="E88" s="998" t="str">
        <f t="shared" si="62"/>
        <v/>
      </c>
      <c r="F88" s="998" t="str">
        <f t="shared" si="63"/>
        <v/>
      </c>
      <c r="G88" s="999" t="str">
        <f t="shared" si="64"/>
        <v/>
      </c>
      <c r="H88" s="1000" t="str">
        <f t="shared" ref="H88:I88" si="91">IF(H56=0,"",H56)</f>
        <v/>
      </c>
      <c r="I88" s="1001" t="str">
        <f t="shared" si="91"/>
        <v/>
      </c>
      <c r="J88" s="999" t="str">
        <f t="shared" si="72"/>
        <v/>
      </c>
      <c r="K88" s="1002" t="str">
        <f t="shared" ref="K88:L88" si="92">IF(K56="","",K56)</f>
        <v/>
      </c>
      <c r="L88" s="1003" t="str">
        <f t="shared" si="92"/>
        <v/>
      </c>
      <c r="M88" s="428" t="str">
        <f t="shared" si="90"/>
        <v/>
      </c>
      <c r="N88" s="403"/>
      <c r="O88" s="430" t="str">
        <f t="shared" si="68"/>
        <v/>
      </c>
      <c r="P88" s="429" t="str">
        <f t="shared" si="78"/>
        <v/>
      </c>
      <c r="Q88" s="616">
        <f t="shared" si="74"/>
        <v>0.55000000000000004</v>
      </c>
      <c r="R88" s="429" t="str">
        <f t="shared" si="79"/>
        <v/>
      </c>
      <c r="S88" s="429">
        <f>IF(L88="",0,O88*12*L88*IF(OR(I88&lt;=8,I88="LIOa",I88="LIOb",I88="ID1",I88="ID2",I88="ID3"),1+tab!E$115,1+tab!E$113))</f>
        <v>0</v>
      </c>
      <c r="T88" s="431">
        <f t="shared" si="69"/>
        <v>0</v>
      </c>
      <c r="U88" s="432">
        <f t="shared" si="75"/>
        <v>0</v>
      </c>
      <c r="V88" s="433">
        <f t="shared" si="70"/>
        <v>0</v>
      </c>
      <c r="W88" s="403"/>
      <c r="X88" s="25"/>
      <c r="AT88" s="281">
        <v>12</v>
      </c>
    </row>
    <row r="89" spans="2:46" ht="12.75" customHeight="1" x14ac:dyDescent="0.2">
      <c r="B89" s="21"/>
      <c r="C89" s="36"/>
      <c r="D89" s="998" t="str">
        <f t="shared" si="61"/>
        <v/>
      </c>
      <c r="E89" s="998" t="str">
        <f t="shared" si="62"/>
        <v/>
      </c>
      <c r="F89" s="998" t="str">
        <f t="shared" si="63"/>
        <v/>
      </c>
      <c r="G89" s="999" t="str">
        <f t="shared" si="64"/>
        <v/>
      </c>
      <c r="H89" s="1000" t="str">
        <f t="shared" ref="H89:I89" si="93">IF(H57=0,"",H57)</f>
        <v/>
      </c>
      <c r="I89" s="1001" t="str">
        <f t="shared" si="93"/>
        <v/>
      </c>
      <c r="J89" s="999" t="str">
        <f t="shared" si="72"/>
        <v/>
      </c>
      <c r="K89" s="1002" t="str">
        <f t="shared" ref="K89:L89" si="94">IF(K57="","",K57)</f>
        <v/>
      </c>
      <c r="L89" s="1003" t="str">
        <f t="shared" si="94"/>
        <v/>
      </c>
      <c r="M89" s="428" t="str">
        <f t="shared" si="90"/>
        <v/>
      </c>
      <c r="N89" s="403"/>
      <c r="O89" s="430" t="str">
        <f t="shared" si="68"/>
        <v/>
      </c>
      <c r="P89" s="429" t="str">
        <f t="shared" si="78"/>
        <v/>
      </c>
      <c r="Q89" s="616">
        <f t="shared" si="74"/>
        <v>0.55000000000000004</v>
      </c>
      <c r="R89" s="429" t="str">
        <f t="shared" si="79"/>
        <v/>
      </c>
      <c r="S89" s="429">
        <f>IF(L89="",0,O89*12*L89*IF(OR(I89&lt;=8,I89="LIOa",I89="LIOb",I89="ID1",I89="ID2",I89="ID3"),1+tab!E$115,1+tab!E$113))</f>
        <v>0</v>
      </c>
      <c r="T89" s="431">
        <f t="shared" si="69"/>
        <v>0</v>
      </c>
      <c r="U89" s="432">
        <f t="shared" si="75"/>
        <v>0</v>
      </c>
      <c r="V89" s="433">
        <f t="shared" si="70"/>
        <v>0</v>
      </c>
      <c r="W89" s="403"/>
      <c r="X89" s="25"/>
      <c r="AT89" s="281">
        <v>13</v>
      </c>
    </row>
    <row r="90" spans="2:46" ht="12.75" customHeight="1" x14ac:dyDescent="0.2">
      <c r="B90" s="21"/>
      <c r="C90" s="36"/>
      <c r="D90" s="998" t="str">
        <f t="shared" si="61"/>
        <v/>
      </c>
      <c r="E90" s="998" t="str">
        <f t="shared" si="62"/>
        <v/>
      </c>
      <c r="F90" s="998" t="str">
        <f t="shared" si="63"/>
        <v/>
      </c>
      <c r="G90" s="999" t="str">
        <f t="shared" si="64"/>
        <v/>
      </c>
      <c r="H90" s="1000" t="str">
        <f t="shared" ref="H90:I90" si="95">IF(H58=0,"",H58)</f>
        <v/>
      </c>
      <c r="I90" s="1001" t="str">
        <f t="shared" si="95"/>
        <v/>
      </c>
      <c r="J90" s="999" t="str">
        <f t="shared" si="72"/>
        <v/>
      </c>
      <c r="K90" s="1002" t="str">
        <f t="shared" ref="K90:L90" si="96">IF(K58="","",K58)</f>
        <v/>
      </c>
      <c r="L90" s="1003" t="str">
        <f t="shared" si="96"/>
        <v/>
      </c>
      <c r="M90" s="428" t="str">
        <f t="shared" si="90"/>
        <v/>
      </c>
      <c r="N90" s="403"/>
      <c r="O90" s="430" t="str">
        <f t="shared" si="68"/>
        <v/>
      </c>
      <c r="P90" s="429" t="str">
        <f t="shared" si="78"/>
        <v/>
      </c>
      <c r="Q90" s="616">
        <f t="shared" si="74"/>
        <v>0.55000000000000004</v>
      </c>
      <c r="R90" s="429" t="str">
        <f t="shared" si="79"/>
        <v/>
      </c>
      <c r="S90" s="429">
        <f>IF(L90="",0,O90*12*L90*IF(OR(I90&lt;=8,I90="LIOa",I90="LIOb",I90="ID1",I90="ID2",I90="ID3"),1+tab!E$115,1+tab!E$113))</f>
        <v>0</v>
      </c>
      <c r="T90" s="431">
        <f t="shared" si="69"/>
        <v>0</v>
      </c>
      <c r="U90" s="432">
        <f t="shared" si="75"/>
        <v>0</v>
      </c>
      <c r="V90" s="433">
        <f t="shared" si="70"/>
        <v>0</v>
      </c>
      <c r="W90" s="403"/>
      <c r="X90" s="25"/>
      <c r="AT90" s="281">
        <v>14</v>
      </c>
    </row>
    <row r="91" spans="2:46" ht="12.75" customHeight="1" x14ac:dyDescent="0.2">
      <c r="B91" s="21"/>
      <c r="C91" s="36"/>
      <c r="D91" s="998" t="str">
        <f t="shared" si="61"/>
        <v/>
      </c>
      <c r="E91" s="998" t="str">
        <f t="shared" si="62"/>
        <v/>
      </c>
      <c r="F91" s="998" t="str">
        <f t="shared" si="63"/>
        <v/>
      </c>
      <c r="G91" s="999" t="str">
        <f t="shared" si="64"/>
        <v/>
      </c>
      <c r="H91" s="1000" t="str">
        <f t="shared" ref="H91:I91" si="97">IF(H59=0,"",H59)</f>
        <v/>
      </c>
      <c r="I91" s="1001" t="str">
        <f t="shared" si="97"/>
        <v/>
      </c>
      <c r="J91" s="999" t="str">
        <f t="shared" si="72"/>
        <v/>
      </c>
      <c r="K91" s="1002" t="str">
        <f t="shared" ref="K91:L91" si="98">IF(K59="","",K59)</f>
        <v/>
      </c>
      <c r="L91" s="1003" t="str">
        <f t="shared" si="98"/>
        <v/>
      </c>
      <c r="M91" s="428" t="str">
        <f t="shared" si="90"/>
        <v/>
      </c>
      <c r="N91" s="403"/>
      <c r="O91" s="430" t="str">
        <f t="shared" si="68"/>
        <v/>
      </c>
      <c r="P91" s="429" t="str">
        <f t="shared" si="78"/>
        <v/>
      </c>
      <c r="Q91" s="616">
        <f t="shared" si="74"/>
        <v>0.55000000000000004</v>
      </c>
      <c r="R91" s="429" t="str">
        <f t="shared" si="79"/>
        <v/>
      </c>
      <c r="S91" s="429">
        <f>IF(L91="",0,O91*12*L91*IF(OR(I91&lt;=8,I91="LIOa",I91="LIOb",I91="ID1",I91="ID2",I91="ID3"),1+tab!E$115,1+tab!E$113))</f>
        <v>0</v>
      </c>
      <c r="T91" s="431">
        <f t="shared" si="69"/>
        <v>0</v>
      </c>
      <c r="U91" s="432">
        <f t="shared" si="75"/>
        <v>0</v>
      </c>
      <c r="V91" s="433">
        <f t="shared" si="70"/>
        <v>0</v>
      </c>
      <c r="W91" s="403"/>
      <c r="X91" s="25"/>
      <c r="AT91" s="281" t="s">
        <v>133</v>
      </c>
    </row>
    <row r="92" spans="2:46" ht="12.75" customHeight="1" x14ac:dyDescent="0.2">
      <c r="B92" s="21"/>
      <c r="C92" s="36"/>
      <c r="D92" s="998" t="str">
        <f t="shared" si="61"/>
        <v/>
      </c>
      <c r="E92" s="998" t="str">
        <f t="shared" si="62"/>
        <v/>
      </c>
      <c r="F92" s="998" t="str">
        <f t="shared" si="63"/>
        <v/>
      </c>
      <c r="G92" s="999" t="str">
        <f t="shared" si="64"/>
        <v/>
      </c>
      <c r="H92" s="1000" t="str">
        <f t="shared" ref="H92:I92" si="99">IF(H60=0,"",H60)</f>
        <v/>
      </c>
      <c r="I92" s="1001" t="str">
        <f t="shared" si="99"/>
        <v/>
      </c>
      <c r="J92" s="999" t="str">
        <f t="shared" si="72"/>
        <v/>
      </c>
      <c r="K92" s="1002" t="str">
        <f t="shared" ref="K92:L92" si="100">IF(K60="","",K60)</f>
        <v/>
      </c>
      <c r="L92" s="1003" t="str">
        <f t="shared" si="100"/>
        <v/>
      </c>
      <c r="M92" s="428" t="str">
        <f t="shared" si="90"/>
        <v/>
      </c>
      <c r="N92" s="403"/>
      <c r="O92" s="430" t="str">
        <f t="shared" si="68"/>
        <v/>
      </c>
      <c r="P92" s="429" t="str">
        <f t="shared" si="78"/>
        <v/>
      </c>
      <c r="Q92" s="616">
        <f t="shared" si="74"/>
        <v>0.55000000000000004</v>
      </c>
      <c r="R92" s="429" t="str">
        <f t="shared" si="79"/>
        <v/>
      </c>
      <c r="S92" s="429">
        <f>IF(L92="",0,O92*12*L92*IF(OR(I92&lt;=8,I92="LIOa",I92="LIOb",I92="ID1",I92="ID2",I92="ID3"),1+tab!E$115,1+tab!E$113))</f>
        <v>0</v>
      </c>
      <c r="T92" s="431">
        <f t="shared" si="69"/>
        <v>0</v>
      </c>
      <c r="U92" s="432">
        <f t="shared" si="75"/>
        <v>0</v>
      </c>
      <c r="V92" s="433">
        <f t="shared" si="70"/>
        <v>0</v>
      </c>
      <c r="W92" s="403"/>
      <c r="X92" s="25"/>
      <c r="AT92" s="281"/>
    </row>
    <row r="93" spans="2:46" ht="12.75" customHeight="1" x14ac:dyDescent="0.2">
      <c r="B93" s="21"/>
      <c r="C93" s="36"/>
      <c r="D93" s="998" t="str">
        <f t="shared" si="61"/>
        <v/>
      </c>
      <c r="E93" s="998" t="str">
        <f t="shared" si="62"/>
        <v/>
      </c>
      <c r="F93" s="998" t="str">
        <f t="shared" si="63"/>
        <v/>
      </c>
      <c r="G93" s="999" t="str">
        <f t="shared" si="64"/>
        <v/>
      </c>
      <c r="H93" s="1000" t="str">
        <f t="shared" ref="H93:I93" si="101">IF(H61=0,"",H61)</f>
        <v/>
      </c>
      <c r="I93" s="1001" t="str">
        <f t="shared" si="101"/>
        <v/>
      </c>
      <c r="J93" s="999" t="str">
        <f t="shared" si="72"/>
        <v/>
      </c>
      <c r="K93" s="1002" t="str">
        <f t="shared" ref="K93:L93" si="102">IF(K61="","",K61)</f>
        <v/>
      </c>
      <c r="L93" s="1003" t="str">
        <f t="shared" si="102"/>
        <v/>
      </c>
      <c r="M93" s="428" t="str">
        <f t="shared" si="90"/>
        <v/>
      </c>
      <c r="N93" s="403"/>
      <c r="O93" s="430" t="str">
        <f t="shared" si="68"/>
        <v/>
      </c>
      <c r="P93" s="429" t="str">
        <f t="shared" si="78"/>
        <v/>
      </c>
      <c r="Q93" s="616">
        <f t="shared" si="74"/>
        <v>0.55000000000000004</v>
      </c>
      <c r="R93" s="429" t="str">
        <f t="shared" si="79"/>
        <v/>
      </c>
      <c r="S93" s="429">
        <f>IF(L93="",0,O93*12*L93*IF(OR(I93&lt;=8,I93="LIOa",I93="LIOb",I93="ID1",I93="ID2",I93="ID3"),1+tab!E$115,1+tab!E$113))</f>
        <v>0</v>
      </c>
      <c r="T93" s="431">
        <f t="shared" si="69"/>
        <v>0</v>
      </c>
      <c r="U93" s="432">
        <f t="shared" si="75"/>
        <v>0</v>
      </c>
      <c r="V93" s="433">
        <f t="shared" si="70"/>
        <v>0</v>
      </c>
      <c r="W93" s="403"/>
      <c r="X93" s="25"/>
      <c r="AT93" s="281"/>
    </row>
    <row r="94" spans="2:46" ht="12.75" customHeight="1" x14ac:dyDescent="0.2">
      <c r="B94" s="21"/>
      <c r="C94" s="36"/>
      <c r="D94" s="998" t="str">
        <f t="shared" si="61"/>
        <v/>
      </c>
      <c r="E94" s="998" t="str">
        <f t="shared" si="62"/>
        <v/>
      </c>
      <c r="F94" s="998" t="str">
        <f t="shared" si="63"/>
        <v/>
      </c>
      <c r="G94" s="999" t="str">
        <f t="shared" si="64"/>
        <v/>
      </c>
      <c r="H94" s="1000" t="str">
        <f t="shared" ref="H94:I94" si="103">IF(H62=0,"",H62)</f>
        <v/>
      </c>
      <c r="I94" s="1001" t="str">
        <f t="shared" si="103"/>
        <v/>
      </c>
      <c r="J94" s="999" t="str">
        <f t="shared" si="72"/>
        <v/>
      </c>
      <c r="K94" s="1002" t="str">
        <f t="shared" ref="K94:L94" si="104">IF(K62="","",K62)</f>
        <v/>
      </c>
      <c r="L94" s="1003" t="str">
        <f t="shared" si="104"/>
        <v/>
      </c>
      <c r="M94" s="428" t="str">
        <f t="shared" si="90"/>
        <v/>
      </c>
      <c r="N94" s="403"/>
      <c r="O94" s="430" t="str">
        <f t="shared" si="68"/>
        <v/>
      </c>
      <c r="P94" s="429" t="str">
        <f t="shared" si="78"/>
        <v/>
      </c>
      <c r="Q94" s="616">
        <f t="shared" si="74"/>
        <v>0.55000000000000004</v>
      </c>
      <c r="R94" s="429" t="str">
        <f t="shared" si="79"/>
        <v/>
      </c>
      <c r="S94" s="429">
        <f>IF(L94="",0,O94*12*L94*IF(OR(I94&lt;=8,I94="LIOa",I94="LIOb",I94="ID1",I94="ID2",I94="ID3"),1+tab!E$115,1+tab!E$113))</f>
        <v>0</v>
      </c>
      <c r="T94" s="431">
        <f t="shared" si="69"/>
        <v>0</v>
      </c>
      <c r="U94" s="432">
        <f t="shared" si="75"/>
        <v>0</v>
      </c>
      <c r="V94" s="433">
        <f t="shared" si="70"/>
        <v>0</v>
      </c>
      <c r="W94" s="403"/>
      <c r="X94" s="25"/>
      <c r="AT94" s="281"/>
    </row>
    <row r="95" spans="2:46" ht="12.75" customHeight="1" x14ac:dyDescent="0.2">
      <c r="B95" s="21"/>
      <c r="C95" s="36"/>
      <c r="D95" s="998" t="str">
        <f t="shared" si="61"/>
        <v/>
      </c>
      <c r="E95" s="998" t="str">
        <f t="shared" si="62"/>
        <v/>
      </c>
      <c r="F95" s="998" t="str">
        <f t="shared" si="63"/>
        <v/>
      </c>
      <c r="G95" s="999" t="str">
        <f t="shared" si="64"/>
        <v/>
      </c>
      <c r="H95" s="1000" t="str">
        <f t="shared" ref="H95:I95" si="105">IF(H63=0,"",H63)</f>
        <v/>
      </c>
      <c r="I95" s="1001" t="str">
        <f t="shared" si="105"/>
        <v/>
      </c>
      <c r="J95" s="999" t="str">
        <f t="shared" si="72"/>
        <v/>
      </c>
      <c r="K95" s="1002" t="str">
        <f t="shared" ref="K95:L95" si="106">IF(K63="","",K63)</f>
        <v/>
      </c>
      <c r="L95" s="1003" t="str">
        <f t="shared" si="106"/>
        <v/>
      </c>
      <c r="M95" s="428" t="str">
        <f t="shared" si="90"/>
        <v/>
      </c>
      <c r="N95" s="403"/>
      <c r="O95" s="430" t="str">
        <f t="shared" si="68"/>
        <v/>
      </c>
      <c r="P95" s="429" t="str">
        <f t="shared" si="78"/>
        <v/>
      </c>
      <c r="Q95" s="616">
        <f t="shared" si="74"/>
        <v>0.55000000000000004</v>
      </c>
      <c r="R95" s="429" t="str">
        <f t="shared" si="79"/>
        <v/>
      </c>
      <c r="S95" s="429">
        <f>IF(L95="",0,O95*12*L95*IF(OR(I95&lt;=8,I95="LIOa",I95="LIOb",I95="ID1",I95="ID2",I95="ID3"),1+tab!E$115,1+tab!E$113))</f>
        <v>0</v>
      </c>
      <c r="T95" s="431">
        <f t="shared" si="69"/>
        <v>0</v>
      </c>
      <c r="U95" s="432">
        <f t="shared" si="75"/>
        <v>0</v>
      </c>
      <c r="V95" s="433">
        <f t="shared" si="70"/>
        <v>0</v>
      </c>
      <c r="W95" s="403"/>
      <c r="X95" s="25"/>
      <c r="AT95" s="281"/>
    </row>
    <row r="96" spans="2:46" ht="12.75" customHeight="1" x14ac:dyDescent="0.2">
      <c r="B96" s="21"/>
      <c r="C96" s="36"/>
      <c r="D96" s="998" t="str">
        <f t="shared" si="61"/>
        <v/>
      </c>
      <c r="E96" s="998" t="str">
        <f t="shared" si="62"/>
        <v/>
      </c>
      <c r="F96" s="998" t="str">
        <f t="shared" si="63"/>
        <v/>
      </c>
      <c r="G96" s="999" t="str">
        <f t="shared" si="64"/>
        <v/>
      </c>
      <c r="H96" s="1000" t="str">
        <f t="shared" ref="H96:I96" si="107">IF(H64=0,"",H64)</f>
        <v/>
      </c>
      <c r="I96" s="1001" t="str">
        <f t="shared" si="107"/>
        <v/>
      </c>
      <c r="J96" s="999" t="str">
        <f t="shared" si="72"/>
        <v/>
      </c>
      <c r="K96" s="1002" t="str">
        <f t="shared" ref="K96:L96" si="108">IF(K64="","",K64)</f>
        <v/>
      </c>
      <c r="L96" s="1003" t="str">
        <f t="shared" si="108"/>
        <v/>
      </c>
      <c r="M96" s="428" t="str">
        <f t="shared" si="90"/>
        <v/>
      </c>
      <c r="N96" s="403"/>
      <c r="O96" s="430" t="str">
        <f t="shared" si="68"/>
        <v/>
      </c>
      <c r="P96" s="429" t="str">
        <f t="shared" si="78"/>
        <v/>
      </c>
      <c r="Q96" s="616">
        <f t="shared" si="74"/>
        <v>0.55000000000000004</v>
      </c>
      <c r="R96" s="429" t="str">
        <f t="shared" si="79"/>
        <v/>
      </c>
      <c r="S96" s="429">
        <f>IF(L96="",0,O96*12*L96*IF(OR(I96&lt;=8,I96="LIOa",I96="LIOb",I96="ID1",I96="ID2",I96="ID3"),1+tab!E$115,1+tab!E$113))</f>
        <v>0</v>
      </c>
      <c r="T96" s="431">
        <f t="shared" si="69"/>
        <v>0</v>
      </c>
      <c r="U96" s="432">
        <f t="shared" si="75"/>
        <v>0</v>
      </c>
      <c r="V96" s="433">
        <f t="shared" si="70"/>
        <v>0</v>
      </c>
      <c r="W96" s="403"/>
      <c r="X96" s="25"/>
      <c r="AT96" s="281"/>
    </row>
    <row r="97" spans="2:46" ht="12.75" customHeight="1" x14ac:dyDescent="0.2">
      <c r="B97" s="21"/>
      <c r="C97" s="36"/>
      <c r="D97" s="998" t="str">
        <f t="shared" si="61"/>
        <v/>
      </c>
      <c r="E97" s="998" t="str">
        <f t="shared" si="62"/>
        <v/>
      </c>
      <c r="F97" s="998" t="str">
        <f t="shared" si="63"/>
        <v/>
      </c>
      <c r="G97" s="999" t="str">
        <f t="shared" si="64"/>
        <v/>
      </c>
      <c r="H97" s="1000" t="str">
        <f t="shared" ref="H97:I97" si="109">IF(H65=0,"",H65)</f>
        <v/>
      </c>
      <c r="I97" s="1001" t="str">
        <f t="shared" si="109"/>
        <v/>
      </c>
      <c r="J97" s="999" t="str">
        <f t="shared" si="72"/>
        <v/>
      </c>
      <c r="K97" s="1002" t="str">
        <f t="shared" ref="K97:L97" si="110">IF(K65="","",K65)</f>
        <v/>
      </c>
      <c r="L97" s="1003" t="str">
        <f t="shared" si="110"/>
        <v/>
      </c>
      <c r="M97" s="428" t="str">
        <f t="shared" si="90"/>
        <v/>
      </c>
      <c r="N97" s="403"/>
      <c r="O97" s="430" t="str">
        <f t="shared" si="68"/>
        <v/>
      </c>
      <c r="P97" s="429" t="str">
        <f t="shared" si="78"/>
        <v/>
      </c>
      <c r="Q97" s="616">
        <f t="shared" si="74"/>
        <v>0.55000000000000004</v>
      </c>
      <c r="R97" s="429" t="str">
        <f t="shared" si="79"/>
        <v/>
      </c>
      <c r="S97" s="429">
        <f>IF(L97="",0,O97*12*L97*IF(OR(I97&lt;=8,I97="LIOa",I97="LIOb",I97="ID1",I97="ID2",I97="ID3"),1+tab!E$115,1+tab!E$113))</f>
        <v>0</v>
      </c>
      <c r="T97" s="431">
        <f t="shared" si="69"/>
        <v>0</v>
      </c>
      <c r="U97" s="432">
        <f t="shared" si="75"/>
        <v>0</v>
      </c>
      <c r="V97" s="433">
        <f t="shared" si="70"/>
        <v>0</v>
      </c>
      <c r="W97" s="403"/>
      <c r="X97" s="25"/>
      <c r="AT97" s="281"/>
    </row>
    <row r="98" spans="2:46" ht="12.75" customHeight="1" x14ac:dyDescent="0.2">
      <c r="B98" s="21"/>
      <c r="C98" s="36"/>
      <c r="D98" s="998" t="str">
        <f t="shared" si="61"/>
        <v/>
      </c>
      <c r="E98" s="998" t="str">
        <f t="shared" si="62"/>
        <v/>
      </c>
      <c r="F98" s="998" t="str">
        <f t="shared" si="63"/>
        <v/>
      </c>
      <c r="G98" s="999" t="str">
        <f t="shared" si="64"/>
        <v/>
      </c>
      <c r="H98" s="1000" t="str">
        <f t="shared" ref="H98:I98" si="111">IF(H66=0,"",H66)</f>
        <v/>
      </c>
      <c r="I98" s="1001" t="str">
        <f t="shared" si="111"/>
        <v/>
      </c>
      <c r="J98" s="999" t="str">
        <f t="shared" si="72"/>
        <v/>
      </c>
      <c r="K98" s="1002" t="str">
        <f t="shared" ref="K98:L98" si="112">IF(K66="","",K66)</f>
        <v/>
      </c>
      <c r="L98" s="1003" t="str">
        <f t="shared" si="112"/>
        <v/>
      </c>
      <c r="M98" s="428" t="str">
        <f t="shared" si="90"/>
        <v/>
      </c>
      <c r="N98" s="403"/>
      <c r="O98" s="430" t="str">
        <f t="shared" si="68"/>
        <v/>
      </c>
      <c r="P98" s="429" t="str">
        <f t="shared" si="78"/>
        <v/>
      </c>
      <c r="Q98" s="616">
        <f t="shared" si="74"/>
        <v>0.55000000000000004</v>
      </c>
      <c r="R98" s="429" t="str">
        <f t="shared" si="79"/>
        <v/>
      </c>
      <c r="S98" s="429">
        <f>IF(L98="",0,O98*12*L98*IF(OR(I98&lt;=8,I98="LIOa",I98="LIOb",I98="ID1",I98="ID2",I98="ID3"),1+tab!E$115,1+tab!E$113))</f>
        <v>0</v>
      </c>
      <c r="T98" s="431">
        <f t="shared" si="69"/>
        <v>0</v>
      </c>
      <c r="U98" s="432">
        <f t="shared" si="75"/>
        <v>0</v>
      </c>
      <c r="V98" s="433">
        <f t="shared" si="70"/>
        <v>0</v>
      </c>
      <c r="W98" s="403"/>
      <c r="X98" s="25"/>
      <c r="AT98" s="281"/>
    </row>
    <row r="99" spans="2:46" ht="12.75" customHeight="1" x14ac:dyDescent="0.2">
      <c r="B99" s="21"/>
      <c r="C99" s="36"/>
      <c r="D99" s="998" t="str">
        <f t="shared" si="61"/>
        <v/>
      </c>
      <c r="E99" s="998" t="str">
        <f t="shared" si="62"/>
        <v/>
      </c>
      <c r="F99" s="998" t="str">
        <f t="shared" si="63"/>
        <v/>
      </c>
      <c r="G99" s="999" t="str">
        <f t="shared" si="64"/>
        <v/>
      </c>
      <c r="H99" s="1000" t="str">
        <f t="shared" ref="H99:I99" si="113">IF(H67=0,"",H67)</f>
        <v/>
      </c>
      <c r="I99" s="1001" t="str">
        <f t="shared" si="113"/>
        <v/>
      </c>
      <c r="J99" s="999" t="str">
        <f t="shared" si="72"/>
        <v/>
      </c>
      <c r="K99" s="1002" t="str">
        <f t="shared" ref="K99:L99" si="114">IF(K67="","",K67)</f>
        <v/>
      </c>
      <c r="L99" s="1003" t="str">
        <f t="shared" si="114"/>
        <v/>
      </c>
      <c r="M99" s="428" t="str">
        <f>IF(L99="",K99,K99-L99)</f>
        <v/>
      </c>
      <c r="N99" s="403"/>
      <c r="O99" s="430" t="str">
        <f t="shared" si="68"/>
        <v/>
      </c>
      <c r="P99" s="429" t="str">
        <f t="shared" si="78"/>
        <v/>
      </c>
      <c r="Q99" s="616">
        <f t="shared" si="74"/>
        <v>0.55000000000000004</v>
      </c>
      <c r="R99" s="429" t="str">
        <f t="shared" si="79"/>
        <v/>
      </c>
      <c r="S99" s="429">
        <f>IF(L99="",0,O99*12*L99*IF(OR(I99&lt;=8,I99="LIOa",I99="LIOb",I99="ID1",I99="ID2",I99="ID3"),1+tab!E$115,1+tab!E$113))</f>
        <v>0</v>
      </c>
      <c r="T99" s="431">
        <f t="shared" si="69"/>
        <v>0</v>
      </c>
      <c r="U99" s="432">
        <f t="shared" si="75"/>
        <v>0</v>
      </c>
      <c r="V99" s="433">
        <f t="shared" si="70"/>
        <v>0</v>
      </c>
      <c r="W99" s="403"/>
      <c r="X99" s="25"/>
      <c r="AT99" s="281"/>
    </row>
    <row r="100" spans="2:46" ht="12.75" customHeight="1" x14ac:dyDescent="0.2">
      <c r="B100" s="21"/>
      <c r="C100" s="36"/>
      <c r="D100" s="404"/>
      <c r="E100" s="404"/>
      <c r="F100" s="404"/>
      <c r="G100" s="195"/>
      <c r="H100" s="405"/>
      <c r="I100" s="195"/>
      <c r="J100" s="406"/>
      <c r="K100" s="434">
        <f>SUM(K80:K99)</f>
        <v>0</v>
      </c>
      <c r="L100" s="434">
        <f>SUM(L80:L99)</f>
        <v>0</v>
      </c>
      <c r="M100" s="434">
        <f>SUM(M80:M99)</f>
        <v>0</v>
      </c>
      <c r="N100" s="407"/>
      <c r="O100" s="435">
        <f t="shared" ref="O100:V100" si="115">SUM(O80:O99)</f>
        <v>4962</v>
      </c>
      <c r="P100" s="435">
        <f t="shared" si="115"/>
        <v>0</v>
      </c>
      <c r="Q100" s="408"/>
      <c r="R100" s="435">
        <f>SUM(R80:R99)</f>
        <v>0</v>
      </c>
      <c r="S100" s="435">
        <f t="shared" si="115"/>
        <v>0</v>
      </c>
      <c r="T100" s="436">
        <f t="shared" si="115"/>
        <v>0</v>
      </c>
      <c r="U100" s="437">
        <f t="shared" si="115"/>
        <v>0</v>
      </c>
      <c r="V100" s="438">
        <f t="shared" si="115"/>
        <v>0</v>
      </c>
      <c r="W100" s="384"/>
      <c r="X100" s="25"/>
      <c r="AT100" s="281"/>
    </row>
    <row r="101" spans="2:46" ht="12.75" customHeight="1" x14ac:dyDescent="0.2">
      <c r="B101" s="21"/>
      <c r="C101" s="36"/>
      <c r="D101" s="190"/>
      <c r="E101" s="190"/>
      <c r="F101" s="190"/>
      <c r="G101" s="189"/>
      <c r="H101" s="196"/>
      <c r="I101" s="189"/>
      <c r="J101" s="384"/>
      <c r="K101" s="385"/>
      <c r="L101" s="384"/>
      <c r="M101" s="385"/>
      <c r="N101" s="384"/>
      <c r="O101" s="384"/>
      <c r="P101" s="408"/>
      <c r="Q101" s="408"/>
      <c r="R101" s="408"/>
      <c r="S101" s="408"/>
      <c r="T101" s="388"/>
      <c r="U101" s="409"/>
      <c r="V101" s="410"/>
      <c r="W101" s="384"/>
      <c r="X101" s="25"/>
    </row>
    <row r="102" spans="2:46" ht="12.75" customHeight="1" x14ac:dyDescent="0.2">
      <c r="B102" s="21"/>
      <c r="C102" s="22"/>
      <c r="D102" s="312"/>
      <c r="E102" s="312"/>
      <c r="F102" s="312"/>
      <c r="G102" s="24"/>
      <c r="H102" s="313"/>
      <c r="I102" s="24"/>
      <c r="J102" s="314"/>
      <c r="K102" s="369"/>
      <c r="L102" s="315"/>
      <c r="M102" s="315"/>
      <c r="N102" s="22"/>
      <c r="O102" s="370"/>
      <c r="P102" s="371"/>
      <c r="Q102" s="371"/>
      <c r="R102" s="371"/>
      <c r="S102" s="371"/>
      <c r="T102" s="372"/>
      <c r="U102" s="373"/>
      <c r="V102" s="368"/>
      <c r="W102" s="22"/>
      <c r="X102" s="25"/>
    </row>
    <row r="103" spans="2:46" ht="12.75" customHeight="1" x14ac:dyDescent="0.2">
      <c r="B103" s="21"/>
      <c r="C103" s="22"/>
      <c r="D103" s="312"/>
      <c r="E103" s="312"/>
      <c r="F103" s="312"/>
      <c r="G103" s="24"/>
      <c r="H103" s="313"/>
      <c r="I103" s="24"/>
      <c r="J103" s="314"/>
      <c r="K103" s="369"/>
      <c r="L103" s="315"/>
      <c r="M103" s="315"/>
      <c r="N103" s="22"/>
      <c r="O103" s="370"/>
      <c r="P103" s="371"/>
      <c r="Q103" s="371"/>
      <c r="R103" s="371"/>
      <c r="S103" s="371"/>
      <c r="T103" s="372"/>
      <c r="U103" s="373"/>
      <c r="V103" s="368"/>
      <c r="W103" s="22"/>
      <c r="X103" s="25"/>
    </row>
    <row r="104" spans="2:46" ht="12.75" customHeight="1" x14ac:dyDescent="0.2">
      <c r="B104" s="21"/>
      <c r="C104" s="22" t="s">
        <v>165</v>
      </c>
      <c r="D104" s="312"/>
      <c r="E104" s="362" t="str">
        <f>tab!F2</f>
        <v>2015/16</v>
      </c>
      <c r="F104" s="312"/>
      <c r="G104" s="24"/>
      <c r="H104" s="313"/>
      <c r="I104" s="24"/>
      <c r="J104" s="314"/>
      <c r="K104" s="369"/>
      <c r="L104" s="315"/>
      <c r="M104" s="315"/>
      <c r="N104" s="22"/>
      <c r="O104" s="370"/>
      <c r="P104" s="371"/>
      <c r="Q104" s="371"/>
      <c r="R104" s="371"/>
      <c r="S104" s="371"/>
      <c r="T104" s="372"/>
      <c r="U104" s="373"/>
      <c r="V104" s="368"/>
      <c r="W104" s="22"/>
      <c r="X104" s="25"/>
    </row>
    <row r="105" spans="2:46" ht="12.75" customHeight="1" x14ac:dyDescent="0.2">
      <c r="B105" s="21"/>
      <c r="C105" s="22" t="s">
        <v>166</v>
      </c>
      <c r="D105" s="312"/>
      <c r="E105" s="362">
        <f>tab!G3</f>
        <v>42278</v>
      </c>
      <c r="F105" s="312"/>
      <c r="G105" s="24"/>
      <c r="H105" s="313"/>
      <c r="I105" s="24"/>
      <c r="J105" s="314"/>
      <c r="K105" s="369"/>
      <c r="L105" s="315"/>
      <c r="M105" s="315"/>
      <c r="N105" s="22"/>
      <c r="O105" s="370"/>
      <c r="P105" s="371"/>
      <c r="Q105" s="371"/>
      <c r="R105" s="371"/>
      <c r="S105" s="371"/>
      <c r="T105" s="372"/>
      <c r="U105" s="373"/>
      <c r="V105" s="368"/>
      <c r="W105" s="22"/>
      <c r="X105" s="25"/>
    </row>
    <row r="106" spans="2:46" ht="12.75" customHeight="1" x14ac:dyDescent="0.2">
      <c r="B106" s="21"/>
      <c r="C106" s="525" t="s">
        <v>654</v>
      </c>
      <c r="D106" s="312"/>
      <c r="E106" s="312"/>
      <c r="F106" s="312"/>
      <c r="G106" s="24"/>
      <c r="H106" s="313"/>
      <c r="I106" s="24"/>
      <c r="J106" s="314"/>
      <c r="K106" s="369"/>
      <c r="L106" s="315"/>
      <c r="M106" s="315"/>
      <c r="N106" s="22"/>
      <c r="O106" s="370"/>
      <c r="P106" s="371"/>
      <c r="Q106" s="371"/>
      <c r="R106" s="371"/>
      <c r="S106" s="371"/>
      <c r="T106" s="372"/>
      <c r="U106" s="373"/>
      <c r="V106" s="368"/>
      <c r="W106" s="22"/>
      <c r="X106" s="25"/>
    </row>
    <row r="107" spans="2:46" ht="12.75" customHeight="1" x14ac:dyDescent="0.2">
      <c r="B107" s="21"/>
      <c r="C107" s="36"/>
      <c r="D107" s="190"/>
      <c r="E107" s="94"/>
      <c r="F107" s="190"/>
      <c r="G107" s="189"/>
      <c r="H107" s="196"/>
      <c r="I107" s="384"/>
      <c r="J107" s="384"/>
      <c r="K107" s="385"/>
      <c r="L107" s="384"/>
      <c r="M107" s="386"/>
      <c r="N107" s="36"/>
      <c r="O107" s="387"/>
      <c r="P107" s="36"/>
      <c r="Q107" s="36"/>
      <c r="R107" s="36"/>
      <c r="S107" s="36"/>
      <c r="T107" s="388"/>
      <c r="U107" s="389"/>
      <c r="V107" s="390"/>
      <c r="W107" s="36"/>
      <c r="X107" s="25"/>
      <c r="AC107" s="260"/>
      <c r="AD107" s="261"/>
      <c r="AE107" s="260"/>
      <c r="AF107" s="260"/>
      <c r="AG107" s="260"/>
      <c r="AH107" s="250"/>
      <c r="AI107" s="262"/>
      <c r="AJ107" s="263"/>
      <c r="AK107" s="264"/>
      <c r="AL107" s="265"/>
      <c r="AM107" s="262"/>
    </row>
    <row r="108" spans="2:46" s="215" customFormat="1" ht="12.75" customHeight="1" x14ac:dyDescent="0.2">
      <c r="B108" s="218"/>
      <c r="C108" s="391"/>
      <c r="D108" s="1684" t="s">
        <v>167</v>
      </c>
      <c r="E108" s="1685"/>
      <c r="F108" s="1685"/>
      <c r="G108" s="1685"/>
      <c r="H108" s="1685"/>
      <c r="I108" s="1685"/>
      <c r="J108" s="1685"/>
      <c r="K108" s="1685"/>
      <c r="L108" s="1685"/>
      <c r="M108" s="1685"/>
      <c r="N108" s="411"/>
      <c r="O108" s="1684" t="s">
        <v>324</v>
      </c>
      <c r="P108" s="1685"/>
      <c r="Q108" s="1685"/>
      <c r="R108" s="1685"/>
      <c r="S108" s="1685"/>
      <c r="T108" s="1685"/>
      <c r="U108" s="412"/>
      <c r="V108" s="413"/>
      <c r="W108" s="392"/>
      <c r="X108" s="365"/>
      <c r="Y108" s="266"/>
      <c r="Z108" s="267"/>
      <c r="AA108" s="268"/>
      <c r="AB108" s="267"/>
      <c r="AN108" s="266"/>
      <c r="AO108" s="266"/>
    </row>
    <row r="109" spans="2:46" s="215" customFormat="1" ht="12.75" customHeight="1" x14ac:dyDescent="0.2">
      <c r="B109" s="218"/>
      <c r="C109" s="391"/>
      <c r="D109" s="414" t="s">
        <v>168</v>
      </c>
      <c r="E109" s="414" t="s">
        <v>169</v>
      </c>
      <c r="F109" s="414" t="s">
        <v>170</v>
      </c>
      <c r="G109" s="415" t="s">
        <v>171</v>
      </c>
      <c r="H109" s="416" t="s">
        <v>172</v>
      </c>
      <c r="I109" s="415" t="s">
        <v>134</v>
      </c>
      <c r="J109" s="415" t="s">
        <v>173</v>
      </c>
      <c r="K109" s="417" t="s">
        <v>175</v>
      </c>
      <c r="L109" s="418" t="s">
        <v>176</v>
      </c>
      <c r="M109" s="417" t="s">
        <v>175</v>
      </c>
      <c r="N109" s="419"/>
      <c r="O109" s="420" t="s">
        <v>174</v>
      </c>
      <c r="P109" s="420" t="s">
        <v>325</v>
      </c>
      <c r="Q109" s="420" t="s">
        <v>177</v>
      </c>
      <c r="R109" s="419"/>
      <c r="S109" s="421" t="s">
        <v>176</v>
      </c>
      <c r="T109" s="420" t="s">
        <v>178</v>
      </c>
      <c r="U109" s="422" t="s">
        <v>180</v>
      </c>
      <c r="V109" s="413" t="s">
        <v>339</v>
      </c>
      <c r="W109" s="393"/>
      <c r="X109" s="366"/>
      <c r="Y109" s="270"/>
      <c r="Z109" s="271"/>
      <c r="AA109" s="272"/>
      <c r="AB109" s="271"/>
      <c r="AN109" s="266"/>
      <c r="AO109" s="270"/>
    </row>
    <row r="110" spans="2:46" ht="12.75" customHeight="1" x14ac:dyDescent="0.2">
      <c r="B110" s="21"/>
      <c r="C110" s="391"/>
      <c r="D110" s="423"/>
      <c r="E110" s="414"/>
      <c r="F110" s="424"/>
      <c r="G110" s="415" t="s">
        <v>182</v>
      </c>
      <c r="H110" s="416" t="s">
        <v>183</v>
      </c>
      <c r="I110" s="415"/>
      <c r="J110" s="415"/>
      <c r="K110" s="417"/>
      <c r="L110" s="418"/>
      <c r="M110" s="417" t="s">
        <v>185</v>
      </c>
      <c r="N110" s="419"/>
      <c r="O110" s="420" t="s">
        <v>184</v>
      </c>
      <c r="P110" s="420" t="s">
        <v>326</v>
      </c>
      <c r="Q110" s="425">
        <f>+tab!F111</f>
        <v>0.55000000000000004</v>
      </c>
      <c r="R110" s="419" t="s">
        <v>340</v>
      </c>
      <c r="S110" s="421" t="s">
        <v>179</v>
      </c>
      <c r="T110" s="420" t="s">
        <v>113</v>
      </c>
      <c r="U110" s="422"/>
      <c r="V110" s="421" t="s">
        <v>179</v>
      </c>
      <c r="W110" s="391"/>
      <c r="X110" s="25"/>
      <c r="AC110" s="6"/>
      <c r="AD110" s="6"/>
      <c r="AL110" s="6"/>
      <c r="AM110" s="6"/>
      <c r="AO110" s="279"/>
    </row>
    <row r="111" spans="2:46" ht="12.75" customHeight="1" x14ac:dyDescent="0.2">
      <c r="B111" s="21"/>
      <c r="C111" s="36"/>
      <c r="D111" s="190"/>
      <c r="E111" s="190"/>
      <c r="F111" s="190"/>
      <c r="G111" s="189"/>
      <c r="H111" s="196"/>
      <c r="I111" s="394"/>
      <c r="J111" s="394"/>
      <c r="K111" s="395"/>
      <c r="L111" s="396"/>
      <c r="M111" s="395"/>
      <c r="N111" s="397"/>
      <c r="O111" s="398"/>
      <c r="P111" s="399"/>
      <c r="Q111" s="399"/>
      <c r="R111" s="399"/>
      <c r="S111" s="399"/>
      <c r="T111" s="400"/>
      <c r="U111" s="401"/>
      <c r="V111" s="402"/>
      <c r="W111" s="397"/>
      <c r="X111" s="25"/>
      <c r="AC111" s="6"/>
      <c r="AD111" s="6"/>
      <c r="AL111" s="6"/>
      <c r="AM111" s="6"/>
      <c r="AO111" s="279"/>
    </row>
    <row r="112" spans="2:46" x14ac:dyDescent="0.2">
      <c r="B112" s="21"/>
      <c r="C112" s="36"/>
      <c r="D112" s="998" t="str">
        <f t="shared" ref="D112:D131" si="116">IF(D80=0,"",D80)</f>
        <v/>
      </c>
      <c r="E112" s="998" t="str">
        <f t="shared" ref="E112:E131" si="117">IF(E80="","",E80)</f>
        <v>x</v>
      </c>
      <c r="F112" s="998" t="str">
        <f t="shared" ref="F112:F131" si="118">IF(F80=0,"",F80)</f>
        <v/>
      </c>
      <c r="G112" s="999" t="str">
        <f t="shared" ref="G112:G131" si="119">IF(G80="","",G80+1)</f>
        <v/>
      </c>
      <c r="H112" s="1000" t="str">
        <f t="shared" ref="H112" si="120">IF(H80=0,"",H80)</f>
        <v/>
      </c>
      <c r="I112" s="1001" t="str">
        <f>IF(I80=0,"",I80)</f>
        <v>LD</v>
      </c>
      <c r="J112" s="999">
        <f>IF(E112="","",IF(J80&gt;VLOOKUP(I112,tabelsalaris2014VO,19,FALSE),J80-1,IF((J80+1)&lt;=VLOOKUP(I112,tabelsalaris2014VO,19,FALSE),J80+1,J80)))</f>
        <v>12</v>
      </c>
      <c r="K112" s="1002">
        <f t="shared" ref="K112:L112" si="121">IF(K80="","",K80)</f>
        <v>0</v>
      </c>
      <c r="L112" s="1003">
        <f t="shared" si="121"/>
        <v>0</v>
      </c>
      <c r="M112" s="428">
        <f>IF(L112="",K112,K112-L112)</f>
        <v>0</v>
      </c>
      <c r="N112" s="403"/>
      <c r="O112" s="430">
        <f>IF(I112="","",VLOOKUP(I112,tabelsalaris2014VO,J112+2,FALSE))</f>
        <v>4962</v>
      </c>
      <c r="P112" s="429">
        <f t="shared" ref="P112:P131" si="122">IF(E112="","",(O112*M112*12))</f>
        <v>0</v>
      </c>
      <c r="Q112" s="616">
        <f>$Q$110</f>
        <v>0.55000000000000004</v>
      </c>
      <c r="R112" s="429">
        <f>IF(E112="","",+P112*Q112)</f>
        <v>0</v>
      </c>
      <c r="S112" s="429">
        <f>IF(L112="",0,O112*12*L112*IF(OR(I112&lt;=8,I112="LIOa",I112="LIOb",I112="ID1",I112="ID2",I112="ID3"),1+tab!F$115,1+tab!F$113))</f>
        <v>0</v>
      </c>
      <c r="T112" s="431">
        <f t="shared" ref="T112:T131" si="123">IF(E112="",0,(P112+R112+S112))</f>
        <v>0</v>
      </c>
      <c r="U112" s="432">
        <f>IF(G112&lt;25,0,IF(G112=25,25,IF(G112&lt;40,0,IF(G112=40,40,IF(G112&gt;=40,0)))))</f>
        <v>0</v>
      </c>
      <c r="V112" s="433">
        <f t="shared" ref="V112:V131" si="124">IF(E112="",0,IF(U112=25,(O112*1.08*(K112)/2),IF(U112=40,(O112*1.08*(K112)),IF(U112=0,0))))</f>
        <v>0</v>
      </c>
      <c r="W112" s="403"/>
      <c r="X112" s="25"/>
      <c r="AA112" s="286"/>
      <c r="AJ112" s="286"/>
    </row>
    <row r="113" spans="2:46" x14ac:dyDescent="0.2">
      <c r="B113" s="21"/>
      <c r="C113" s="36"/>
      <c r="D113" s="998" t="str">
        <f t="shared" si="116"/>
        <v/>
      </c>
      <c r="E113" s="998" t="str">
        <f t="shared" si="117"/>
        <v/>
      </c>
      <c r="F113" s="998" t="str">
        <f t="shared" si="118"/>
        <v/>
      </c>
      <c r="G113" s="999" t="str">
        <f t="shared" si="119"/>
        <v/>
      </c>
      <c r="H113" s="1000" t="str">
        <f t="shared" ref="H113:I113" si="125">IF(H81=0,"",H81)</f>
        <v/>
      </c>
      <c r="I113" s="1001" t="str">
        <f t="shared" si="125"/>
        <v/>
      </c>
      <c r="J113" s="999" t="str">
        <f t="shared" ref="J113:J131" si="126">IF(E113="","",(IF((J81+1)&gt;VLOOKUP(I113,tabelsalaris2013VO,19,FALSE),J81,J81+1)))</f>
        <v/>
      </c>
      <c r="K113" s="1002" t="str">
        <f t="shared" ref="K113:L113" si="127">IF(K81="","",K81)</f>
        <v/>
      </c>
      <c r="L113" s="1003" t="str">
        <f t="shared" si="127"/>
        <v/>
      </c>
      <c r="M113" s="428" t="str">
        <f t="shared" ref="M113:M131" si="128">IF(L113="",K113,K113-L113)</f>
        <v/>
      </c>
      <c r="N113" s="403"/>
      <c r="O113" s="430" t="str">
        <f t="shared" ref="O113:O131" si="129">IF(I113="","",VLOOKUP(I113,tabelsalaris2013VO,J113+2,FALSE))</f>
        <v/>
      </c>
      <c r="P113" s="429" t="str">
        <f t="shared" si="122"/>
        <v/>
      </c>
      <c r="Q113" s="616">
        <f t="shared" ref="Q113:Q131" si="130">$Q$110</f>
        <v>0.55000000000000004</v>
      </c>
      <c r="R113" s="429" t="str">
        <f t="shared" ref="R113:R131" si="131">IF(E113="","",+P113*Q113)</f>
        <v/>
      </c>
      <c r="S113" s="429">
        <f>IF(L113="",0,O113*12*L113*IF(OR(I113&lt;=8,I113="LIOa",I113="LIOb",I113="ID1",I113="ID2",I113="ID3"),1+tab!F$115,1+tab!F$113))</f>
        <v>0</v>
      </c>
      <c r="T113" s="431">
        <f t="shared" si="123"/>
        <v>0</v>
      </c>
      <c r="U113" s="432">
        <f t="shared" ref="U113:U131" si="132">IF(G113&lt;25,0,IF(G113=25,25,IF(G113&lt;40,0,IF(G113=40,40,IF(G113&gt;=40,0)))))</f>
        <v>0</v>
      </c>
      <c r="V113" s="433">
        <f t="shared" si="124"/>
        <v>0</v>
      </c>
      <c r="W113" s="403"/>
      <c r="X113" s="25"/>
      <c r="AA113" s="286"/>
      <c r="AJ113" s="286"/>
    </row>
    <row r="114" spans="2:46" x14ac:dyDescent="0.2">
      <c r="B114" s="21"/>
      <c r="C114" s="36"/>
      <c r="D114" s="998" t="str">
        <f t="shared" si="116"/>
        <v/>
      </c>
      <c r="E114" s="998" t="str">
        <f t="shared" si="117"/>
        <v/>
      </c>
      <c r="F114" s="998" t="str">
        <f t="shared" si="118"/>
        <v/>
      </c>
      <c r="G114" s="999" t="str">
        <f t="shared" si="119"/>
        <v/>
      </c>
      <c r="H114" s="1000" t="str">
        <f t="shared" ref="H114:I114" si="133">IF(H82=0,"",H82)</f>
        <v/>
      </c>
      <c r="I114" s="1001" t="str">
        <f t="shared" si="133"/>
        <v/>
      </c>
      <c r="J114" s="999" t="str">
        <f t="shared" si="126"/>
        <v/>
      </c>
      <c r="K114" s="1002" t="str">
        <f t="shared" ref="K114:L114" si="134">IF(K82="","",K82)</f>
        <v/>
      </c>
      <c r="L114" s="1003" t="str">
        <f t="shared" si="134"/>
        <v/>
      </c>
      <c r="M114" s="428" t="str">
        <f t="shared" si="128"/>
        <v/>
      </c>
      <c r="N114" s="403"/>
      <c r="O114" s="430" t="str">
        <f t="shared" si="129"/>
        <v/>
      </c>
      <c r="P114" s="429" t="str">
        <f t="shared" si="122"/>
        <v/>
      </c>
      <c r="Q114" s="616">
        <f t="shared" si="130"/>
        <v>0.55000000000000004</v>
      </c>
      <c r="R114" s="429" t="str">
        <f t="shared" si="131"/>
        <v/>
      </c>
      <c r="S114" s="429">
        <f>IF(L114="",0,O114*12*L114*IF(OR(I114&lt;=8,I114="LIOa",I114="LIOb",I114="ID1",I114="ID2",I114="ID3"),1+tab!F$115,1+tab!F$113))</f>
        <v>0</v>
      </c>
      <c r="T114" s="431">
        <f t="shared" si="123"/>
        <v>0</v>
      </c>
      <c r="U114" s="432">
        <f t="shared" si="132"/>
        <v>0</v>
      </c>
      <c r="V114" s="433">
        <f t="shared" si="124"/>
        <v>0</v>
      </c>
      <c r="W114" s="403"/>
      <c r="X114" s="25"/>
      <c r="AA114" s="286"/>
      <c r="AJ114" s="286"/>
      <c r="AT114" s="281"/>
    </row>
    <row r="115" spans="2:46" x14ac:dyDescent="0.2">
      <c r="B115" s="21"/>
      <c r="C115" s="36"/>
      <c r="D115" s="998" t="str">
        <f t="shared" si="116"/>
        <v/>
      </c>
      <c r="E115" s="998" t="str">
        <f t="shared" si="117"/>
        <v/>
      </c>
      <c r="F115" s="998" t="str">
        <f t="shared" si="118"/>
        <v/>
      </c>
      <c r="G115" s="999" t="str">
        <f t="shared" si="119"/>
        <v/>
      </c>
      <c r="H115" s="1000" t="str">
        <f t="shared" ref="H115:I115" si="135">IF(H83=0,"",H83)</f>
        <v/>
      </c>
      <c r="I115" s="1001" t="str">
        <f t="shared" si="135"/>
        <v/>
      </c>
      <c r="J115" s="999" t="str">
        <f t="shared" si="126"/>
        <v/>
      </c>
      <c r="K115" s="1002" t="str">
        <f t="shared" ref="K115:L115" si="136">IF(K83="","",K83)</f>
        <v/>
      </c>
      <c r="L115" s="1003" t="str">
        <f t="shared" si="136"/>
        <v/>
      </c>
      <c r="M115" s="428" t="str">
        <f t="shared" si="128"/>
        <v/>
      </c>
      <c r="N115" s="403"/>
      <c r="O115" s="430" t="str">
        <f t="shared" si="129"/>
        <v/>
      </c>
      <c r="P115" s="429" t="str">
        <f t="shared" si="122"/>
        <v/>
      </c>
      <c r="Q115" s="616">
        <f t="shared" si="130"/>
        <v>0.55000000000000004</v>
      </c>
      <c r="R115" s="429" t="str">
        <f t="shared" si="131"/>
        <v/>
      </c>
      <c r="S115" s="429">
        <f>IF(L115="",0,O115*12*L115*IF(OR(I115&lt;=8,I115="LIOa",I115="LIOb",I115="ID1",I115="ID2",I115="ID3"),1+tab!F$115,1+tab!F$113))</f>
        <v>0</v>
      </c>
      <c r="T115" s="431">
        <f t="shared" si="123"/>
        <v>0</v>
      </c>
      <c r="U115" s="432">
        <f t="shared" si="132"/>
        <v>0</v>
      </c>
      <c r="V115" s="433">
        <f t="shared" si="124"/>
        <v>0</v>
      </c>
      <c r="W115" s="403"/>
      <c r="X115" s="25"/>
      <c r="AA115" s="286"/>
      <c r="AJ115" s="286"/>
      <c r="AT115" s="281"/>
    </row>
    <row r="116" spans="2:46" x14ac:dyDescent="0.2">
      <c r="B116" s="21"/>
      <c r="C116" s="36"/>
      <c r="D116" s="998" t="str">
        <f t="shared" si="116"/>
        <v/>
      </c>
      <c r="E116" s="998" t="str">
        <f t="shared" si="117"/>
        <v/>
      </c>
      <c r="F116" s="998" t="str">
        <f t="shared" si="118"/>
        <v/>
      </c>
      <c r="G116" s="999" t="str">
        <f t="shared" si="119"/>
        <v/>
      </c>
      <c r="H116" s="1000" t="str">
        <f t="shared" ref="H116:I116" si="137">IF(H84=0,"",H84)</f>
        <v/>
      </c>
      <c r="I116" s="1001" t="str">
        <f t="shared" si="137"/>
        <v/>
      </c>
      <c r="J116" s="999" t="str">
        <f t="shared" si="126"/>
        <v/>
      </c>
      <c r="K116" s="1002" t="str">
        <f t="shared" ref="K116:L116" si="138">IF(K84="","",K84)</f>
        <v/>
      </c>
      <c r="L116" s="1003" t="str">
        <f t="shared" si="138"/>
        <v/>
      </c>
      <c r="M116" s="428" t="str">
        <f t="shared" si="128"/>
        <v/>
      </c>
      <c r="N116" s="403"/>
      <c r="O116" s="430" t="str">
        <f t="shared" si="129"/>
        <v/>
      </c>
      <c r="P116" s="429" t="str">
        <f t="shared" si="122"/>
        <v/>
      </c>
      <c r="Q116" s="616">
        <f t="shared" si="130"/>
        <v>0.55000000000000004</v>
      </c>
      <c r="R116" s="429" t="str">
        <f t="shared" si="131"/>
        <v/>
      </c>
      <c r="S116" s="429">
        <f>IF(L116="",0,O116*12*L116*IF(OR(I116&lt;=8,I116="LIOa",I116="LIOb",I116="ID1",I116="ID2",I116="ID3"),1+tab!F$115,1+tab!F$113))</f>
        <v>0</v>
      </c>
      <c r="T116" s="431">
        <f t="shared" si="123"/>
        <v>0</v>
      </c>
      <c r="U116" s="432">
        <f t="shared" si="132"/>
        <v>0</v>
      </c>
      <c r="V116" s="433">
        <f t="shared" si="124"/>
        <v>0</v>
      </c>
      <c r="W116" s="403"/>
      <c r="X116" s="25"/>
      <c r="AA116" s="286"/>
      <c r="AJ116" s="286"/>
      <c r="AT116" s="281"/>
    </row>
    <row r="117" spans="2:46" x14ac:dyDescent="0.2">
      <c r="B117" s="21"/>
      <c r="C117" s="36"/>
      <c r="D117" s="998" t="str">
        <f t="shared" si="116"/>
        <v/>
      </c>
      <c r="E117" s="998" t="str">
        <f t="shared" si="117"/>
        <v/>
      </c>
      <c r="F117" s="998" t="str">
        <f t="shared" si="118"/>
        <v/>
      </c>
      <c r="G117" s="999" t="str">
        <f t="shared" si="119"/>
        <v/>
      </c>
      <c r="H117" s="1000" t="str">
        <f t="shared" ref="H117:I117" si="139">IF(H85=0,"",H85)</f>
        <v/>
      </c>
      <c r="I117" s="1001" t="str">
        <f t="shared" si="139"/>
        <v/>
      </c>
      <c r="J117" s="999" t="str">
        <f t="shared" si="126"/>
        <v/>
      </c>
      <c r="K117" s="1002" t="str">
        <f t="shared" ref="K117:L117" si="140">IF(K85="","",K85)</f>
        <v/>
      </c>
      <c r="L117" s="1003" t="str">
        <f t="shared" si="140"/>
        <v/>
      </c>
      <c r="M117" s="428" t="str">
        <f t="shared" si="128"/>
        <v/>
      </c>
      <c r="N117" s="403"/>
      <c r="O117" s="430" t="str">
        <f t="shared" si="129"/>
        <v/>
      </c>
      <c r="P117" s="429" t="str">
        <f t="shared" si="122"/>
        <v/>
      </c>
      <c r="Q117" s="616">
        <f t="shared" si="130"/>
        <v>0.55000000000000004</v>
      </c>
      <c r="R117" s="429" t="str">
        <f t="shared" si="131"/>
        <v/>
      </c>
      <c r="S117" s="429">
        <f>IF(L117="",0,O117*12*L117*IF(OR(I117&lt;=8,I117="LIOa",I117="LIOb",I117="ID1",I117="ID2",I117="ID3"),1+tab!F$115,1+tab!F$113))</f>
        <v>0</v>
      </c>
      <c r="T117" s="431">
        <f t="shared" si="123"/>
        <v>0</v>
      </c>
      <c r="U117" s="432">
        <f t="shared" si="132"/>
        <v>0</v>
      </c>
      <c r="V117" s="433">
        <f t="shared" si="124"/>
        <v>0</v>
      </c>
      <c r="W117" s="403"/>
      <c r="X117" s="25"/>
      <c r="AA117" s="286"/>
      <c r="AJ117" s="286"/>
      <c r="AT117" s="281"/>
    </row>
    <row r="118" spans="2:46" x14ac:dyDescent="0.2">
      <c r="B118" s="21"/>
      <c r="C118" s="36"/>
      <c r="D118" s="998" t="str">
        <f t="shared" si="116"/>
        <v/>
      </c>
      <c r="E118" s="998" t="str">
        <f t="shared" si="117"/>
        <v/>
      </c>
      <c r="F118" s="998" t="str">
        <f t="shared" si="118"/>
        <v/>
      </c>
      <c r="G118" s="999" t="str">
        <f t="shared" si="119"/>
        <v/>
      </c>
      <c r="H118" s="1000" t="str">
        <f t="shared" ref="H118:I118" si="141">IF(H86=0,"",H86)</f>
        <v/>
      </c>
      <c r="I118" s="1001" t="str">
        <f t="shared" si="141"/>
        <v/>
      </c>
      <c r="J118" s="999" t="str">
        <f t="shared" si="126"/>
        <v/>
      </c>
      <c r="K118" s="1002" t="str">
        <f t="shared" ref="K118:L118" si="142">IF(K86="","",K86)</f>
        <v/>
      </c>
      <c r="L118" s="1003" t="str">
        <f t="shared" si="142"/>
        <v/>
      </c>
      <c r="M118" s="428" t="str">
        <f t="shared" si="128"/>
        <v/>
      </c>
      <c r="N118" s="403"/>
      <c r="O118" s="430" t="str">
        <f t="shared" si="129"/>
        <v/>
      </c>
      <c r="P118" s="429" t="str">
        <f t="shared" si="122"/>
        <v/>
      </c>
      <c r="Q118" s="616">
        <f t="shared" si="130"/>
        <v>0.55000000000000004</v>
      </c>
      <c r="R118" s="429" t="str">
        <f t="shared" si="131"/>
        <v/>
      </c>
      <c r="S118" s="429">
        <f>IF(L118="",0,O118*12*L118*IF(OR(I118&lt;=8,I118="LIOa",I118="LIOb",I118="ID1",I118="ID2",I118="ID3"),1+tab!F$115,1+tab!F$113))</f>
        <v>0</v>
      </c>
      <c r="T118" s="431">
        <f t="shared" si="123"/>
        <v>0</v>
      </c>
      <c r="U118" s="432">
        <f t="shared" si="132"/>
        <v>0</v>
      </c>
      <c r="V118" s="433">
        <f t="shared" si="124"/>
        <v>0</v>
      </c>
      <c r="W118" s="403"/>
      <c r="X118" s="25"/>
      <c r="AA118" s="286"/>
      <c r="AJ118" s="286"/>
      <c r="AT118" s="281"/>
    </row>
    <row r="119" spans="2:46" x14ac:dyDescent="0.2">
      <c r="B119" s="21"/>
      <c r="C119" s="36"/>
      <c r="D119" s="998" t="str">
        <f t="shared" si="116"/>
        <v/>
      </c>
      <c r="E119" s="998" t="str">
        <f t="shared" si="117"/>
        <v/>
      </c>
      <c r="F119" s="998" t="str">
        <f t="shared" si="118"/>
        <v/>
      </c>
      <c r="G119" s="999" t="str">
        <f t="shared" si="119"/>
        <v/>
      </c>
      <c r="H119" s="1000" t="str">
        <f t="shared" ref="H119:I119" si="143">IF(H87=0,"",H87)</f>
        <v/>
      </c>
      <c r="I119" s="1001" t="str">
        <f t="shared" si="143"/>
        <v/>
      </c>
      <c r="J119" s="999" t="str">
        <f t="shared" si="126"/>
        <v/>
      </c>
      <c r="K119" s="1002" t="str">
        <f t="shared" ref="K119:L119" si="144">IF(K87="","",K87)</f>
        <v/>
      </c>
      <c r="L119" s="1003" t="str">
        <f t="shared" si="144"/>
        <v/>
      </c>
      <c r="M119" s="428" t="str">
        <f t="shared" si="128"/>
        <v/>
      </c>
      <c r="N119" s="403"/>
      <c r="O119" s="430" t="str">
        <f t="shared" si="129"/>
        <v/>
      </c>
      <c r="P119" s="429" t="str">
        <f t="shared" si="122"/>
        <v/>
      </c>
      <c r="Q119" s="616">
        <f t="shared" si="130"/>
        <v>0.55000000000000004</v>
      </c>
      <c r="R119" s="429" t="str">
        <f t="shared" si="131"/>
        <v/>
      </c>
      <c r="S119" s="429">
        <f>IF(L119="",0,O119*12*L119*IF(OR(I119&lt;=8,I119="LIOa",I119="LIOb",I119="ID1",I119="ID2",I119="ID3"),1+tab!F$115,1+tab!F$113))</f>
        <v>0</v>
      </c>
      <c r="T119" s="431">
        <f t="shared" si="123"/>
        <v>0</v>
      </c>
      <c r="U119" s="432">
        <f t="shared" si="132"/>
        <v>0</v>
      </c>
      <c r="V119" s="433">
        <f t="shared" si="124"/>
        <v>0</v>
      </c>
      <c r="W119" s="403"/>
      <c r="X119" s="25"/>
      <c r="AA119" s="286"/>
      <c r="AJ119" s="286"/>
      <c r="AT119" s="281"/>
    </row>
    <row r="120" spans="2:46" x14ac:dyDescent="0.2">
      <c r="B120" s="21"/>
      <c r="C120" s="36"/>
      <c r="D120" s="998" t="str">
        <f t="shared" si="116"/>
        <v/>
      </c>
      <c r="E120" s="998" t="str">
        <f t="shared" si="117"/>
        <v/>
      </c>
      <c r="F120" s="998" t="str">
        <f t="shared" si="118"/>
        <v/>
      </c>
      <c r="G120" s="999" t="str">
        <f t="shared" si="119"/>
        <v/>
      </c>
      <c r="H120" s="1000" t="str">
        <f t="shared" ref="H120:I120" si="145">IF(H88=0,"",H88)</f>
        <v/>
      </c>
      <c r="I120" s="1001" t="str">
        <f t="shared" si="145"/>
        <v/>
      </c>
      <c r="J120" s="999" t="str">
        <f t="shared" si="126"/>
        <v/>
      </c>
      <c r="K120" s="1002" t="str">
        <f t="shared" ref="K120:L120" si="146">IF(K88="","",K88)</f>
        <v/>
      </c>
      <c r="L120" s="1003" t="str">
        <f t="shared" si="146"/>
        <v/>
      </c>
      <c r="M120" s="428" t="str">
        <f t="shared" si="128"/>
        <v/>
      </c>
      <c r="N120" s="403"/>
      <c r="O120" s="430" t="str">
        <f t="shared" si="129"/>
        <v/>
      </c>
      <c r="P120" s="429" t="str">
        <f t="shared" si="122"/>
        <v/>
      </c>
      <c r="Q120" s="616">
        <f t="shared" si="130"/>
        <v>0.55000000000000004</v>
      </c>
      <c r="R120" s="429" t="str">
        <f t="shared" si="131"/>
        <v/>
      </c>
      <c r="S120" s="429">
        <f>IF(L120="",0,O120*12*L120*IF(OR(I120&lt;=8,I120="LIOa",I120="LIOb",I120="ID1",I120="ID2",I120="ID3"),1+tab!F$115,1+tab!F$113))</f>
        <v>0</v>
      </c>
      <c r="T120" s="431">
        <f t="shared" si="123"/>
        <v>0</v>
      </c>
      <c r="U120" s="432">
        <f t="shared" si="132"/>
        <v>0</v>
      </c>
      <c r="V120" s="433">
        <f t="shared" si="124"/>
        <v>0</v>
      </c>
      <c r="W120" s="403"/>
      <c r="X120" s="25"/>
      <c r="AA120" s="286"/>
      <c r="AJ120" s="286"/>
      <c r="AT120" s="281"/>
    </row>
    <row r="121" spans="2:46" x14ac:dyDescent="0.2">
      <c r="B121" s="21"/>
      <c r="C121" s="36"/>
      <c r="D121" s="998" t="str">
        <f t="shared" si="116"/>
        <v/>
      </c>
      <c r="E121" s="998" t="str">
        <f t="shared" si="117"/>
        <v/>
      </c>
      <c r="F121" s="998" t="str">
        <f t="shared" si="118"/>
        <v/>
      </c>
      <c r="G121" s="999" t="str">
        <f t="shared" si="119"/>
        <v/>
      </c>
      <c r="H121" s="1000" t="str">
        <f t="shared" ref="H121:I121" si="147">IF(H89=0,"",H89)</f>
        <v/>
      </c>
      <c r="I121" s="1001" t="str">
        <f t="shared" si="147"/>
        <v/>
      </c>
      <c r="J121" s="999" t="str">
        <f t="shared" si="126"/>
        <v/>
      </c>
      <c r="K121" s="1002" t="str">
        <f t="shared" ref="K121:L121" si="148">IF(K89="","",K89)</f>
        <v/>
      </c>
      <c r="L121" s="1003" t="str">
        <f t="shared" si="148"/>
        <v/>
      </c>
      <c r="M121" s="428" t="str">
        <f t="shared" si="128"/>
        <v/>
      </c>
      <c r="N121" s="403"/>
      <c r="O121" s="430" t="str">
        <f t="shared" si="129"/>
        <v/>
      </c>
      <c r="P121" s="429" t="str">
        <f t="shared" si="122"/>
        <v/>
      </c>
      <c r="Q121" s="616">
        <f t="shared" si="130"/>
        <v>0.55000000000000004</v>
      </c>
      <c r="R121" s="429" t="str">
        <f t="shared" si="131"/>
        <v/>
      </c>
      <c r="S121" s="429">
        <f>IF(L121="",0,O121*12*L121*IF(OR(I121&lt;=8,I121="LIOa",I121="LIOb",I121="ID1",I121="ID2",I121="ID3"),1+tab!F$115,1+tab!F$113))</f>
        <v>0</v>
      </c>
      <c r="T121" s="431">
        <f t="shared" si="123"/>
        <v>0</v>
      </c>
      <c r="U121" s="432">
        <f t="shared" si="132"/>
        <v>0</v>
      </c>
      <c r="V121" s="433">
        <f t="shared" si="124"/>
        <v>0</v>
      </c>
      <c r="W121" s="403"/>
      <c r="X121" s="25"/>
      <c r="AA121" s="286"/>
      <c r="AJ121" s="286"/>
      <c r="AT121" s="281"/>
    </row>
    <row r="122" spans="2:46" x14ac:dyDescent="0.2">
      <c r="B122" s="21"/>
      <c r="C122" s="36"/>
      <c r="D122" s="998" t="str">
        <f t="shared" si="116"/>
        <v/>
      </c>
      <c r="E122" s="998" t="str">
        <f t="shared" si="117"/>
        <v/>
      </c>
      <c r="F122" s="998" t="str">
        <f t="shared" si="118"/>
        <v/>
      </c>
      <c r="G122" s="999" t="str">
        <f t="shared" si="119"/>
        <v/>
      </c>
      <c r="H122" s="1000" t="str">
        <f t="shared" ref="H122:I122" si="149">IF(H90=0,"",H90)</f>
        <v/>
      </c>
      <c r="I122" s="1001" t="str">
        <f t="shared" si="149"/>
        <v/>
      </c>
      <c r="J122" s="999" t="str">
        <f t="shared" si="126"/>
        <v/>
      </c>
      <c r="K122" s="1002" t="str">
        <f t="shared" ref="K122:L122" si="150">IF(K90="","",K90)</f>
        <v/>
      </c>
      <c r="L122" s="1003" t="str">
        <f t="shared" si="150"/>
        <v/>
      </c>
      <c r="M122" s="428" t="str">
        <f t="shared" si="128"/>
        <v/>
      </c>
      <c r="N122" s="403"/>
      <c r="O122" s="430" t="str">
        <f t="shared" si="129"/>
        <v/>
      </c>
      <c r="P122" s="429" t="str">
        <f t="shared" si="122"/>
        <v/>
      </c>
      <c r="Q122" s="616">
        <f t="shared" si="130"/>
        <v>0.55000000000000004</v>
      </c>
      <c r="R122" s="429" t="str">
        <f t="shared" si="131"/>
        <v/>
      </c>
      <c r="S122" s="429">
        <f>IF(L122="",0,O122*12*L122*IF(OR(I122&lt;=8,I122="LIOa",I122="LIOb",I122="ID1",I122="ID2",I122="ID3"),1+tab!F$115,1+tab!F$113))</f>
        <v>0</v>
      </c>
      <c r="T122" s="431">
        <f t="shared" si="123"/>
        <v>0</v>
      </c>
      <c r="U122" s="432">
        <f t="shared" si="132"/>
        <v>0</v>
      </c>
      <c r="V122" s="433">
        <f t="shared" si="124"/>
        <v>0</v>
      </c>
      <c r="W122" s="403"/>
      <c r="X122" s="25"/>
      <c r="AA122" s="286"/>
      <c r="AJ122" s="286"/>
      <c r="AT122" s="281"/>
    </row>
    <row r="123" spans="2:46" x14ac:dyDescent="0.2">
      <c r="B123" s="21"/>
      <c r="C123" s="36"/>
      <c r="D123" s="998" t="str">
        <f t="shared" si="116"/>
        <v/>
      </c>
      <c r="E123" s="998" t="str">
        <f t="shared" si="117"/>
        <v/>
      </c>
      <c r="F123" s="998" t="str">
        <f t="shared" si="118"/>
        <v/>
      </c>
      <c r="G123" s="999" t="str">
        <f t="shared" si="119"/>
        <v/>
      </c>
      <c r="H123" s="1000" t="str">
        <f t="shared" ref="H123:I123" si="151">IF(H91=0,"",H91)</f>
        <v/>
      </c>
      <c r="I123" s="1001" t="str">
        <f t="shared" si="151"/>
        <v/>
      </c>
      <c r="J123" s="999" t="str">
        <f t="shared" si="126"/>
        <v/>
      </c>
      <c r="K123" s="1002" t="str">
        <f t="shared" ref="K123:L123" si="152">IF(K91="","",K91)</f>
        <v/>
      </c>
      <c r="L123" s="1003" t="str">
        <f t="shared" si="152"/>
        <v/>
      </c>
      <c r="M123" s="428" t="str">
        <f t="shared" si="128"/>
        <v/>
      </c>
      <c r="N123" s="403"/>
      <c r="O123" s="430" t="str">
        <f t="shared" si="129"/>
        <v/>
      </c>
      <c r="P123" s="429" t="str">
        <f t="shared" si="122"/>
        <v/>
      </c>
      <c r="Q123" s="616">
        <f t="shared" si="130"/>
        <v>0.55000000000000004</v>
      </c>
      <c r="R123" s="429" t="str">
        <f t="shared" si="131"/>
        <v/>
      </c>
      <c r="S123" s="429">
        <f>IF(L123="",0,O123*12*L123*IF(OR(I123&lt;=8,I123="LIOa",I123="LIOb",I123="ID1",I123="ID2",I123="ID3"),1+tab!F$115,1+tab!F$113))</f>
        <v>0</v>
      </c>
      <c r="T123" s="431">
        <f t="shared" si="123"/>
        <v>0</v>
      </c>
      <c r="U123" s="432">
        <f t="shared" si="132"/>
        <v>0</v>
      </c>
      <c r="V123" s="433">
        <f t="shared" si="124"/>
        <v>0</v>
      </c>
      <c r="W123" s="403"/>
      <c r="X123" s="25"/>
      <c r="AA123" s="286"/>
      <c r="AJ123" s="286"/>
      <c r="AT123" s="281"/>
    </row>
    <row r="124" spans="2:46" x14ac:dyDescent="0.2">
      <c r="B124" s="21"/>
      <c r="C124" s="36"/>
      <c r="D124" s="998" t="str">
        <f t="shared" si="116"/>
        <v/>
      </c>
      <c r="E124" s="998" t="str">
        <f t="shared" si="117"/>
        <v/>
      </c>
      <c r="F124" s="998" t="str">
        <f t="shared" si="118"/>
        <v/>
      </c>
      <c r="G124" s="999" t="str">
        <f t="shared" si="119"/>
        <v/>
      </c>
      <c r="H124" s="1000" t="str">
        <f t="shared" ref="H124:I124" si="153">IF(H92=0,"",H92)</f>
        <v/>
      </c>
      <c r="I124" s="1001" t="str">
        <f t="shared" si="153"/>
        <v/>
      </c>
      <c r="J124" s="999" t="str">
        <f t="shared" si="126"/>
        <v/>
      </c>
      <c r="K124" s="1002" t="str">
        <f t="shared" ref="K124:L124" si="154">IF(K92="","",K92)</f>
        <v/>
      </c>
      <c r="L124" s="1003" t="str">
        <f t="shared" si="154"/>
        <v/>
      </c>
      <c r="M124" s="428" t="str">
        <f t="shared" si="128"/>
        <v/>
      </c>
      <c r="N124" s="403"/>
      <c r="O124" s="430" t="str">
        <f t="shared" si="129"/>
        <v/>
      </c>
      <c r="P124" s="429" t="str">
        <f t="shared" si="122"/>
        <v/>
      </c>
      <c r="Q124" s="616">
        <f t="shared" si="130"/>
        <v>0.55000000000000004</v>
      </c>
      <c r="R124" s="429" t="str">
        <f t="shared" si="131"/>
        <v/>
      </c>
      <c r="S124" s="429">
        <f>IF(L124="",0,O124*12*L124*IF(OR(I124&lt;=8,I124="LIOa",I124="LIOb",I124="ID1",I124="ID2",I124="ID3"),1+tab!F$115,1+tab!F$113))</f>
        <v>0</v>
      </c>
      <c r="T124" s="431">
        <f t="shared" si="123"/>
        <v>0</v>
      </c>
      <c r="U124" s="432">
        <f t="shared" si="132"/>
        <v>0</v>
      </c>
      <c r="V124" s="433">
        <f t="shared" si="124"/>
        <v>0</v>
      </c>
      <c r="W124" s="403"/>
      <c r="X124" s="25"/>
      <c r="AA124" s="286"/>
      <c r="AJ124" s="286"/>
      <c r="AT124" s="281"/>
    </row>
    <row r="125" spans="2:46" x14ac:dyDescent="0.2">
      <c r="B125" s="21"/>
      <c r="C125" s="36"/>
      <c r="D125" s="998" t="str">
        <f t="shared" si="116"/>
        <v/>
      </c>
      <c r="E125" s="998" t="str">
        <f t="shared" si="117"/>
        <v/>
      </c>
      <c r="F125" s="998" t="str">
        <f t="shared" si="118"/>
        <v/>
      </c>
      <c r="G125" s="999" t="str">
        <f t="shared" si="119"/>
        <v/>
      </c>
      <c r="H125" s="1000" t="str">
        <f t="shared" ref="H125:I125" si="155">IF(H93=0,"",H93)</f>
        <v/>
      </c>
      <c r="I125" s="1001" t="str">
        <f t="shared" si="155"/>
        <v/>
      </c>
      <c r="J125" s="999" t="str">
        <f t="shared" si="126"/>
        <v/>
      </c>
      <c r="K125" s="1002" t="str">
        <f t="shared" ref="K125:L125" si="156">IF(K93="","",K93)</f>
        <v/>
      </c>
      <c r="L125" s="1003" t="str">
        <f t="shared" si="156"/>
        <v/>
      </c>
      <c r="M125" s="428" t="str">
        <f t="shared" si="128"/>
        <v/>
      </c>
      <c r="N125" s="403"/>
      <c r="O125" s="430" t="str">
        <f t="shared" si="129"/>
        <v/>
      </c>
      <c r="P125" s="429" t="str">
        <f t="shared" si="122"/>
        <v/>
      </c>
      <c r="Q125" s="616">
        <f t="shared" si="130"/>
        <v>0.55000000000000004</v>
      </c>
      <c r="R125" s="429" t="str">
        <f t="shared" si="131"/>
        <v/>
      </c>
      <c r="S125" s="429">
        <f>IF(L125="",0,O125*12*L125*IF(OR(I125&lt;=8,I125="LIOa",I125="LIOb",I125="ID1",I125="ID2",I125="ID3"),1+tab!F$115,1+tab!F$113))</f>
        <v>0</v>
      </c>
      <c r="T125" s="431">
        <f t="shared" si="123"/>
        <v>0</v>
      </c>
      <c r="U125" s="432">
        <f t="shared" si="132"/>
        <v>0</v>
      </c>
      <c r="V125" s="433">
        <f t="shared" si="124"/>
        <v>0</v>
      </c>
      <c r="W125" s="403"/>
      <c r="X125" s="25"/>
      <c r="AA125" s="286"/>
      <c r="AJ125" s="286"/>
      <c r="AT125" s="281"/>
    </row>
    <row r="126" spans="2:46" x14ac:dyDescent="0.2">
      <c r="B126" s="21"/>
      <c r="C126" s="36"/>
      <c r="D126" s="998" t="str">
        <f t="shared" si="116"/>
        <v/>
      </c>
      <c r="E126" s="998" t="str">
        <f t="shared" si="117"/>
        <v/>
      </c>
      <c r="F126" s="998" t="str">
        <f t="shared" si="118"/>
        <v/>
      </c>
      <c r="G126" s="999" t="str">
        <f t="shared" si="119"/>
        <v/>
      </c>
      <c r="H126" s="1000" t="str">
        <f t="shared" ref="H126:I126" si="157">IF(H94=0,"",H94)</f>
        <v/>
      </c>
      <c r="I126" s="1001" t="str">
        <f t="shared" si="157"/>
        <v/>
      </c>
      <c r="J126" s="999" t="str">
        <f t="shared" si="126"/>
        <v/>
      </c>
      <c r="K126" s="1002" t="str">
        <f t="shared" ref="K126:L126" si="158">IF(K94="","",K94)</f>
        <v/>
      </c>
      <c r="L126" s="1003" t="str">
        <f t="shared" si="158"/>
        <v/>
      </c>
      <c r="M126" s="428" t="str">
        <f t="shared" si="128"/>
        <v/>
      </c>
      <c r="N126" s="403"/>
      <c r="O126" s="430" t="str">
        <f t="shared" si="129"/>
        <v/>
      </c>
      <c r="P126" s="429" t="str">
        <f t="shared" si="122"/>
        <v/>
      </c>
      <c r="Q126" s="616">
        <f t="shared" si="130"/>
        <v>0.55000000000000004</v>
      </c>
      <c r="R126" s="429" t="str">
        <f t="shared" si="131"/>
        <v/>
      </c>
      <c r="S126" s="429">
        <f>IF(L126="",0,O126*12*L126*IF(OR(I126&lt;=8,I126="LIOa",I126="LIOb",I126="ID1",I126="ID2",I126="ID3"),1+tab!F$115,1+tab!F$113))</f>
        <v>0</v>
      </c>
      <c r="T126" s="431">
        <f t="shared" si="123"/>
        <v>0</v>
      </c>
      <c r="U126" s="432">
        <f t="shared" si="132"/>
        <v>0</v>
      </c>
      <c r="V126" s="433">
        <f t="shared" si="124"/>
        <v>0</v>
      </c>
      <c r="W126" s="403"/>
      <c r="X126" s="25"/>
      <c r="AA126" s="286"/>
      <c r="AJ126" s="286"/>
      <c r="AT126" s="281"/>
    </row>
    <row r="127" spans="2:46" x14ac:dyDescent="0.2">
      <c r="B127" s="21"/>
      <c r="C127" s="36"/>
      <c r="D127" s="998" t="str">
        <f t="shared" si="116"/>
        <v/>
      </c>
      <c r="E127" s="998" t="str">
        <f t="shared" si="117"/>
        <v/>
      </c>
      <c r="F127" s="998" t="str">
        <f t="shared" si="118"/>
        <v/>
      </c>
      <c r="G127" s="999" t="str">
        <f t="shared" si="119"/>
        <v/>
      </c>
      <c r="H127" s="1000" t="str">
        <f t="shared" ref="H127:I127" si="159">IF(H95=0,"",H95)</f>
        <v/>
      </c>
      <c r="I127" s="1001" t="str">
        <f t="shared" si="159"/>
        <v/>
      </c>
      <c r="J127" s="999" t="str">
        <f t="shared" si="126"/>
        <v/>
      </c>
      <c r="K127" s="1002" t="str">
        <f t="shared" ref="K127:L127" si="160">IF(K95="","",K95)</f>
        <v/>
      </c>
      <c r="L127" s="1003" t="str">
        <f t="shared" si="160"/>
        <v/>
      </c>
      <c r="M127" s="428" t="str">
        <f t="shared" si="128"/>
        <v/>
      </c>
      <c r="N127" s="403"/>
      <c r="O127" s="430" t="str">
        <f t="shared" si="129"/>
        <v/>
      </c>
      <c r="P127" s="429" t="str">
        <f t="shared" si="122"/>
        <v/>
      </c>
      <c r="Q127" s="616">
        <f t="shared" si="130"/>
        <v>0.55000000000000004</v>
      </c>
      <c r="R127" s="429" t="str">
        <f t="shared" si="131"/>
        <v/>
      </c>
      <c r="S127" s="429">
        <f>IF(L127="",0,O127*12*L127*IF(OR(I127&lt;=8,I127="LIOa",I127="LIOb",I127="ID1",I127="ID2",I127="ID3"),1+tab!F$115,1+tab!F$113))</f>
        <v>0</v>
      </c>
      <c r="T127" s="431">
        <f t="shared" si="123"/>
        <v>0</v>
      </c>
      <c r="U127" s="432">
        <f t="shared" si="132"/>
        <v>0</v>
      </c>
      <c r="V127" s="433">
        <f t="shared" si="124"/>
        <v>0</v>
      </c>
      <c r="W127" s="403"/>
      <c r="X127" s="25"/>
      <c r="AA127" s="286"/>
      <c r="AJ127" s="286"/>
      <c r="AT127" s="281"/>
    </row>
    <row r="128" spans="2:46" x14ac:dyDescent="0.2">
      <c r="B128" s="21"/>
      <c r="C128" s="36"/>
      <c r="D128" s="998" t="str">
        <f t="shared" si="116"/>
        <v/>
      </c>
      <c r="E128" s="998" t="str">
        <f t="shared" si="117"/>
        <v/>
      </c>
      <c r="F128" s="998" t="str">
        <f t="shared" si="118"/>
        <v/>
      </c>
      <c r="G128" s="999" t="str">
        <f t="shared" si="119"/>
        <v/>
      </c>
      <c r="H128" s="1000" t="str">
        <f t="shared" ref="H128:I128" si="161">IF(H96=0,"",H96)</f>
        <v/>
      </c>
      <c r="I128" s="1001" t="str">
        <f t="shared" si="161"/>
        <v/>
      </c>
      <c r="J128" s="999" t="str">
        <f t="shared" si="126"/>
        <v/>
      </c>
      <c r="K128" s="1002" t="str">
        <f t="shared" ref="K128:L128" si="162">IF(K96="","",K96)</f>
        <v/>
      </c>
      <c r="L128" s="1003" t="str">
        <f t="shared" si="162"/>
        <v/>
      </c>
      <c r="M128" s="428" t="str">
        <f t="shared" si="128"/>
        <v/>
      </c>
      <c r="N128" s="403"/>
      <c r="O128" s="430" t="str">
        <f t="shared" si="129"/>
        <v/>
      </c>
      <c r="P128" s="429" t="str">
        <f t="shared" si="122"/>
        <v/>
      </c>
      <c r="Q128" s="616">
        <f t="shared" si="130"/>
        <v>0.55000000000000004</v>
      </c>
      <c r="R128" s="429" t="str">
        <f t="shared" si="131"/>
        <v/>
      </c>
      <c r="S128" s="429">
        <f>IF(L128="",0,O128*12*L128*IF(OR(I128&lt;=8,I128="LIOa",I128="LIOb",I128="ID1",I128="ID2",I128="ID3"),1+tab!F$115,1+tab!F$113))</f>
        <v>0</v>
      </c>
      <c r="T128" s="431">
        <f t="shared" si="123"/>
        <v>0</v>
      </c>
      <c r="U128" s="432">
        <f t="shared" si="132"/>
        <v>0</v>
      </c>
      <c r="V128" s="433">
        <f t="shared" si="124"/>
        <v>0</v>
      </c>
      <c r="W128" s="403"/>
      <c r="X128" s="25"/>
      <c r="AA128" s="286"/>
      <c r="AJ128" s="286"/>
      <c r="AT128" s="281"/>
    </row>
    <row r="129" spans="2:46" x14ac:dyDescent="0.2">
      <c r="B129" s="21"/>
      <c r="C129" s="36"/>
      <c r="D129" s="998" t="str">
        <f t="shared" si="116"/>
        <v/>
      </c>
      <c r="E129" s="998" t="str">
        <f t="shared" si="117"/>
        <v/>
      </c>
      <c r="F129" s="998" t="str">
        <f t="shared" si="118"/>
        <v/>
      </c>
      <c r="G129" s="999" t="str">
        <f t="shared" si="119"/>
        <v/>
      </c>
      <c r="H129" s="1000" t="str">
        <f t="shared" ref="H129:I129" si="163">IF(H97=0,"",H97)</f>
        <v/>
      </c>
      <c r="I129" s="1001" t="str">
        <f t="shared" si="163"/>
        <v/>
      </c>
      <c r="J129" s="999" t="str">
        <f t="shared" si="126"/>
        <v/>
      </c>
      <c r="K129" s="1002" t="str">
        <f t="shared" ref="K129:L129" si="164">IF(K97="","",K97)</f>
        <v/>
      </c>
      <c r="L129" s="1003" t="str">
        <f t="shared" si="164"/>
        <v/>
      </c>
      <c r="M129" s="428" t="str">
        <f t="shared" si="128"/>
        <v/>
      </c>
      <c r="N129" s="403"/>
      <c r="O129" s="430" t="str">
        <f t="shared" si="129"/>
        <v/>
      </c>
      <c r="P129" s="429" t="str">
        <f t="shared" si="122"/>
        <v/>
      </c>
      <c r="Q129" s="616">
        <f t="shared" si="130"/>
        <v>0.55000000000000004</v>
      </c>
      <c r="R129" s="429" t="str">
        <f t="shared" si="131"/>
        <v/>
      </c>
      <c r="S129" s="429">
        <f>IF(L129="",0,O129*12*L129*IF(OR(I129&lt;=8,I129="LIOa",I129="LIOb",I129="ID1",I129="ID2",I129="ID3"),1+tab!F$115,1+tab!F$113))</f>
        <v>0</v>
      </c>
      <c r="T129" s="431">
        <f t="shared" si="123"/>
        <v>0</v>
      </c>
      <c r="U129" s="432">
        <f t="shared" si="132"/>
        <v>0</v>
      </c>
      <c r="V129" s="433">
        <f t="shared" si="124"/>
        <v>0</v>
      </c>
      <c r="W129" s="403"/>
      <c r="X129" s="25"/>
      <c r="AA129" s="286"/>
      <c r="AJ129" s="286"/>
      <c r="AT129" s="281"/>
    </row>
    <row r="130" spans="2:46" x14ac:dyDescent="0.2">
      <c r="B130" s="21"/>
      <c r="C130" s="36"/>
      <c r="D130" s="998" t="str">
        <f t="shared" si="116"/>
        <v/>
      </c>
      <c r="E130" s="998" t="str">
        <f t="shared" si="117"/>
        <v/>
      </c>
      <c r="F130" s="998" t="str">
        <f t="shared" si="118"/>
        <v/>
      </c>
      <c r="G130" s="999" t="str">
        <f t="shared" si="119"/>
        <v/>
      </c>
      <c r="H130" s="1000" t="str">
        <f t="shared" ref="H130:I130" si="165">IF(H98=0,"",H98)</f>
        <v/>
      </c>
      <c r="I130" s="1001" t="str">
        <f t="shared" si="165"/>
        <v/>
      </c>
      <c r="J130" s="999" t="str">
        <f t="shared" si="126"/>
        <v/>
      </c>
      <c r="K130" s="1002" t="str">
        <f t="shared" ref="K130:L130" si="166">IF(K98="","",K98)</f>
        <v/>
      </c>
      <c r="L130" s="1003" t="str">
        <f t="shared" si="166"/>
        <v/>
      </c>
      <c r="M130" s="428" t="str">
        <f t="shared" si="128"/>
        <v/>
      </c>
      <c r="N130" s="403"/>
      <c r="O130" s="430" t="str">
        <f t="shared" si="129"/>
        <v/>
      </c>
      <c r="P130" s="429" t="str">
        <f t="shared" si="122"/>
        <v/>
      </c>
      <c r="Q130" s="616">
        <f t="shared" si="130"/>
        <v>0.55000000000000004</v>
      </c>
      <c r="R130" s="429" t="str">
        <f t="shared" si="131"/>
        <v/>
      </c>
      <c r="S130" s="429">
        <f>IF(L130="",0,O130*12*L130*IF(OR(I130&lt;=8,I130="LIOa",I130="LIOb",I130="ID1",I130="ID2",I130="ID3"),1+tab!F$115,1+tab!F$113))</f>
        <v>0</v>
      </c>
      <c r="T130" s="431">
        <f t="shared" si="123"/>
        <v>0</v>
      </c>
      <c r="U130" s="432">
        <f t="shared" si="132"/>
        <v>0</v>
      </c>
      <c r="V130" s="433">
        <f t="shared" si="124"/>
        <v>0</v>
      </c>
      <c r="W130" s="403"/>
      <c r="X130" s="25"/>
      <c r="AA130" s="286"/>
      <c r="AJ130" s="286"/>
      <c r="AT130" s="281"/>
    </row>
    <row r="131" spans="2:46" x14ac:dyDescent="0.2">
      <c r="B131" s="21"/>
      <c r="C131" s="36"/>
      <c r="D131" s="998" t="str">
        <f t="shared" si="116"/>
        <v/>
      </c>
      <c r="E131" s="998" t="str">
        <f t="shared" si="117"/>
        <v/>
      </c>
      <c r="F131" s="998" t="str">
        <f t="shared" si="118"/>
        <v/>
      </c>
      <c r="G131" s="999" t="str">
        <f t="shared" si="119"/>
        <v/>
      </c>
      <c r="H131" s="1000" t="str">
        <f t="shared" ref="H131:I131" si="167">IF(H99=0,"",H99)</f>
        <v/>
      </c>
      <c r="I131" s="1001" t="str">
        <f t="shared" si="167"/>
        <v/>
      </c>
      <c r="J131" s="999" t="str">
        <f t="shared" si="126"/>
        <v/>
      </c>
      <c r="K131" s="1002" t="str">
        <f t="shared" ref="K131:L131" si="168">IF(K99="","",K99)</f>
        <v/>
      </c>
      <c r="L131" s="1003" t="str">
        <f t="shared" si="168"/>
        <v/>
      </c>
      <c r="M131" s="428" t="str">
        <f t="shared" si="128"/>
        <v/>
      </c>
      <c r="N131" s="403"/>
      <c r="O131" s="430" t="str">
        <f t="shared" si="129"/>
        <v/>
      </c>
      <c r="P131" s="429" t="str">
        <f t="shared" si="122"/>
        <v/>
      </c>
      <c r="Q131" s="616">
        <f t="shared" si="130"/>
        <v>0.55000000000000004</v>
      </c>
      <c r="R131" s="429" t="str">
        <f t="shared" si="131"/>
        <v/>
      </c>
      <c r="S131" s="429">
        <f>IF(L131="",0,O131*12*L131*IF(OR(I131&lt;=8,I131="LIOa",I131="LIOb",I131="ID1",I131="ID2",I131="ID3"),1+tab!F$115,1+tab!F$113))</f>
        <v>0</v>
      </c>
      <c r="T131" s="431">
        <f t="shared" si="123"/>
        <v>0</v>
      </c>
      <c r="U131" s="432">
        <f t="shared" si="132"/>
        <v>0</v>
      </c>
      <c r="V131" s="433">
        <f t="shared" si="124"/>
        <v>0</v>
      </c>
      <c r="W131" s="403"/>
      <c r="X131" s="25"/>
      <c r="AA131" s="286"/>
      <c r="AJ131" s="286"/>
      <c r="AT131" s="281"/>
    </row>
    <row r="132" spans="2:46" x14ac:dyDescent="0.2">
      <c r="B132" s="21"/>
      <c r="C132" s="36"/>
      <c r="D132" s="404"/>
      <c r="E132" s="404"/>
      <c r="F132" s="404"/>
      <c r="G132" s="195"/>
      <c r="H132" s="405"/>
      <c r="I132" s="195"/>
      <c r="J132" s="406"/>
      <c r="K132" s="434">
        <f>SUM(K112:K131)</f>
        <v>0</v>
      </c>
      <c r="L132" s="434">
        <f>SUM(L112:L131)</f>
        <v>0</v>
      </c>
      <c r="M132" s="434">
        <f>SUM(M112:M131)</f>
        <v>0</v>
      </c>
      <c r="N132" s="407"/>
      <c r="O132" s="435">
        <f t="shared" ref="O132:V132" si="169">SUM(O112:O131)</f>
        <v>4962</v>
      </c>
      <c r="P132" s="435">
        <f t="shared" si="169"/>
        <v>0</v>
      </c>
      <c r="Q132" s="408"/>
      <c r="R132" s="435">
        <f t="shared" si="169"/>
        <v>0</v>
      </c>
      <c r="S132" s="435">
        <f t="shared" si="169"/>
        <v>0</v>
      </c>
      <c r="T132" s="436">
        <f t="shared" si="169"/>
        <v>0</v>
      </c>
      <c r="U132" s="437">
        <f t="shared" si="169"/>
        <v>0</v>
      </c>
      <c r="V132" s="438">
        <f t="shared" si="169"/>
        <v>0</v>
      </c>
      <c r="W132" s="384"/>
      <c r="X132" s="25"/>
      <c r="AT132" s="281"/>
    </row>
    <row r="133" spans="2:46" x14ac:dyDescent="0.2">
      <c r="B133" s="21"/>
      <c r="C133" s="36"/>
      <c r="D133" s="190"/>
      <c r="E133" s="190"/>
      <c r="F133" s="190"/>
      <c r="G133" s="189"/>
      <c r="H133" s="196"/>
      <c r="I133" s="189"/>
      <c r="J133" s="384"/>
      <c r="K133" s="385"/>
      <c r="L133" s="384"/>
      <c r="M133" s="385"/>
      <c r="N133" s="384"/>
      <c r="O133" s="384"/>
      <c r="P133" s="408"/>
      <c r="Q133" s="408"/>
      <c r="R133" s="408"/>
      <c r="S133" s="408"/>
      <c r="T133" s="388"/>
      <c r="U133" s="409"/>
      <c r="V133" s="410"/>
      <c r="W133" s="384"/>
      <c r="X133" s="25"/>
    </row>
    <row r="134" spans="2:46" ht="12.75" customHeight="1" x14ac:dyDescent="0.2">
      <c r="B134" s="186"/>
      <c r="C134" s="166"/>
      <c r="D134" s="374"/>
      <c r="E134" s="374"/>
      <c r="F134" s="374"/>
      <c r="G134" s="187"/>
      <c r="H134" s="375"/>
      <c r="I134" s="187"/>
      <c r="J134" s="376"/>
      <c r="K134" s="377"/>
      <c r="L134" s="378"/>
      <c r="M134" s="378"/>
      <c r="N134" s="166"/>
      <c r="O134" s="379"/>
      <c r="P134" s="380"/>
      <c r="Q134" s="380"/>
      <c r="R134" s="380"/>
      <c r="S134" s="380"/>
      <c r="T134" s="381"/>
      <c r="U134" s="382"/>
      <c r="V134" s="383"/>
      <c r="W134" s="166"/>
      <c r="X134" s="188"/>
      <c r="AT134" s="7"/>
    </row>
    <row r="135" spans="2:46" ht="12.75" customHeight="1" x14ac:dyDescent="0.2">
      <c r="I135" s="169"/>
      <c r="K135" s="282"/>
      <c r="L135" s="229"/>
      <c r="M135" s="229"/>
      <c r="O135" s="283"/>
      <c r="P135" s="279"/>
      <c r="Q135" s="279"/>
      <c r="R135" s="279"/>
      <c r="S135" s="279"/>
      <c r="T135" s="284"/>
      <c r="U135" s="285"/>
      <c r="V135" s="278"/>
    </row>
    <row r="136" spans="2:46" ht="12.75" customHeight="1" x14ac:dyDescent="0.2">
      <c r="C136" s="6" t="s">
        <v>165</v>
      </c>
      <c r="E136" s="259" t="str">
        <f>tab!G2</f>
        <v>2016/17</v>
      </c>
      <c r="I136" s="169"/>
      <c r="K136" s="282"/>
      <c r="L136" s="229"/>
      <c r="M136" s="229"/>
      <c r="O136" s="283"/>
      <c r="P136" s="279"/>
      <c r="Q136" s="279"/>
      <c r="R136" s="279"/>
      <c r="S136" s="279"/>
      <c r="T136" s="284"/>
      <c r="U136" s="285"/>
      <c r="V136" s="278"/>
    </row>
    <row r="137" spans="2:46" ht="12.75" customHeight="1" x14ac:dyDescent="0.2">
      <c r="C137" s="6" t="s">
        <v>166</v>
      </c>
      <c r="E137" s="259">
        <f>tab!H3</f>
        <v>42644</v>
      </c>
      <c r="I137" s="169"/>
      <c r="K137" s="282"/>
      <c r="L137" s="229"/>
      <c r="M137" s="229"/>
      <c r="O137" s="283"/>
      <c r="P137" s="279"/>
      <c r="Q137" s="279"/>
      <c r="R137" s="279"/>
      <c r="S137" s="279"/>
      <c r="T137" s="284"/>
      <c r="U137" s="285"/>
      <c r="V137" s="278"/>
    </row>
    <row r="138" spans="2:46" ht="12.75" customHeight="1" x14ac:dyDescent="0.2">
      <c r="I138" s="169"/>
      <c r="K138" s="282"/>
      <c r="L138" s="229"/>
      <c r="M138" s="229"/>
      <c r="O138" s="283"/>
      <c r="P138" s="279"/>
      <c r="Q138" s="279"/>
      <c r="R138" s="279"/>
      <c r="S138" s="279"/>
      <c r="T138" s="284"/>
      <c r="U138" s="285"/>
      <c r="V138" s="278"/>
    </row>
    <row r="139" spans="2:46" ht="12.75" customHeight="1" x14ac:dyDescent="0.2">
      <c r="C139" s="36"/>
      <c r="D139" s="190"/>
      <c r="E139" s="94"/>
      <c r="F139" s="190"/>
      <c r="G139" s="189"/>
      <c r="H139" s="196"/>
      <c r="I139" s="384"/>
      <c r="J139" s="384"/>
      <c r="K139" s="385"/>
      <c r="L139" s="384"/>
      <c r="M139" s="386"/>
      <c r="N139" s="36"/>
      <c r="O139" s="387"/>
      <c r="P139" s="36"/>
      <c r="Q139" s="36"/>
      <c r="R139" s="36"/>
      <c r="S139" s="36"/>
      <c r="T139" s="388"/>
      <c r="U139" s="389"/>
      <c r="V139" s="390"/>
      <c r="W139" s="36"/>
      <c r="AC139" s="260"/>
      <c r="AD139" s="261"/>
      <c r="AE139" s="260"/>
      <c r="AF139" s="260"/>
      <c r="AG139" s="260"/>
      <c r="AH139" s="250"/>
      <c r="AI139" s="262"/>
      <c r="AJ139" s="263"/>
      <c r="AK139" s="264"/>
      <c r="AL139" s="265"/>
      <c r="AM139" s="262"/>
    </row>
    <row r="140" spans="2:46" ht="12.75" customHeight="1" x14ac:dyDescent="0.2">
      <c r="C140" s="391"/>
      <c r="D140" s="1684" t="s">
        <v>167</v>
      </c>
      <c r="E140" s="1685"/>
      <c r="F140" s="1685"/>
      <c r="G140" s="1685"/>
      <c r="H140" s="1685"/>
      <c r="I140" s="1685"/>
      <c r="J140" s="1685"/>
      <c r="K140" s="1685"/>
      <c r="L140" s="1685"/>
      <c r="M140" s="1685"/>
      <c r="N140" s="411"/>
      <c r="O140" s="1684" t="s">
        <v>324</v>
      </c>
      <c r="P140" s="1685"/>
      <c r="Q140" s="1685"/>
      <c r="R140" s="1685"/>
      <c r="S140" s="1685"/>
      <c r="T140" s="1685"/>
      <c r="U140" s="412"/>
      <c r="V140" s="413"/>
      <c r="W140" s="392"/>
      <c r="X140" s="277"/>
      <c r="Y140" s="277"/>
      <c r="Z140" s="229"/>
      <c r="AA140" s="287"/>
      <c r="AB140" s="229"/>
      <c r="AC140" s="6"/>
      <c r="AD140" s="6"/>
      <c r="AL140" s="6"/>
      <c r="AM140" s="6"/>
      <c r="AN140" s="277"/>
      <c r="AO140" s="277"/>
    </row>
    <row r="141" spans="2:46" ht="12.75" customHeight="1" x14ac:dyDescent="0.2">
      <c r="C141" s="391"/>
      <c r="D141" s="414" t="s">
        <v>168</v>
      </c>
      <c r="E141" s="414" t="s">
        <v>169</v>
      </c>
      <c r="F141" s="414" t="s">
        <v>170</v>
      </c>
      <c r="G141" s="415" t="s">
        <v>171</v>
      </c>
      <c r="H141" s="416" t="s">
        <v>172</v>
      </c>
      <c r="I141" s="415" t="s">
        <v>134</v>
      </c>
      <c r="J141" s="415" t="s">
        <v>173</v>
      </c>
      <c r="K141" s="417" t="s">
        <v>175</v>
      </c>
      <c r="L141" s="418" t="s">
        <v>176</v>
      </c>
      <c r="M141" s="417" t="s">
        <v>175</v>
      </c>
      <c r="N141" s="419"/>
      <c r="O141" s="420" t="s">
        <v>174</v>
      </c>
      <c r="P141" s="420" t="s">
        <v>325</v>
      </c>
      <c r="Q141" s="420" t="s">
        <v>177</v>
      </c>
      <c r="R141" s="419"/>
      <c r="S141" s="421" t="s">
        <v>176</v>
      </c>
      <c r="T141" s="420" t="s">
        <v>178</v>
      </c>
      <c r="U141" s="422" t="s">
        <v>180</v>
      </c>
      <c r="V141" s="413" t="s">
        <v>339</v>
      </c>
      <c r="W141" s="393"/>
      <c r="X141" s="276"/>
      <c r="Y141" s="276"/>
      <c r="Z141" s="274"/>
      <c r="AA141" s="275"/>
      <c r="AB141" s="274"/>
      <c r="AC141" s="6"/>
      <c r="AD141" s="6"/>
      <c r="AL141" s="6"/>
      <c r="AM141" s="6"/>
      <c r="AN141" s="277"/>
      <c r="AO141" s="276"/>
    </row>
    <row r="142" spans="2:46" ht="12.75" customHeight="1" x14ac:dyDescent="0.2">
      <c r="C142" s="391"/>
      <c r="D142" s="423"/>
      <c r="E142" s="414"/>
      <c r="F142" s="424"/>
      <c r="G142" s="415" t="s">
        <v>182</v>
      </c>
      <c r="H142" s="416" t="s">
        <v>183</v>
      </c>
      <c r="I142" s="415"/>
      <c r="J142" s="415"/>
      <c r="K142" s="417"/>
      <c r="L142" s="418"/>
      <c r="M142" s="417" t="s">
        <v>185</v>
      </c>
      <c r="N142" s="419"/>
      <c r="O142" s="420" t="s">
        <v>184</v>
      </c>
      <c r="P142" s="420" t="s">
        <v>326</v>
      </c>
      <c r="Q142" s="425">
        <f>+Q110</f>
        <v>0.55000000000000004</v>
      </c>
      <c r="R142" s="419" t="s">
        <v>340</v>
      </c>
      <c r="S142" s="421" t="s">
        <v>179</v>
      </c>
      <c r="T142" s="420" t="s">
        <v>113</v>
      </c>
      <c r="U142" s="422"/>
      <c r="V142" s="421" t="s">
        <v>179</v>
      </c>
      <c r="W142" s="391"/>
      <c r="AC142" s="6"/>
      <c r="AD142" s="6"/>
      <c r="AL142" s="6"/>
      <c r="AM142" s="6"/>
      <c r="AO142" s="279"/>
    </row>
    <row r="143" spans="2:46" ht="12.75" customHeight="1" x14ac:dyDescent="0.2">
      <c r="C143" s="36"/>
      <c r="D143" s="190"/>
      <c r="E143" s="190"/>
      <c r="F143" s="190"/>
      <c r="G143" s="189"/>
      <c r="H143" s="196"/>
      <c r="I143" s="394"/>
      <c r="J143" s="394"/>
      <c r="K143" s="395"/>
      <c r="L143" s="396"/>
      <c r="M143" s="395"/>
      <c r="N143" s="397"/>
      <c r="O143" s="398"/>
      <c r="P143" s="399"/>
      <c r="Q143" s="399"/>
      <c r="R143" s="399"/>
      <c r="S143" s="399"/>
      <c r="T143" s="400"/>
      <c r="U143" s="401"/>
      <c r="V143" s="402"/>
      <c r="W143" s="397"/>
      <c r="AC143" s="6"/>
      <c r="AD143" s="6"/>
      <c r="AL143" s="6"/>
      <c r="AM143" s="6"/>
      <c r="AO143" s="279"/>
    </row>
    <row r="144" spans="2:46" ht="12.75" customHeight="1" x14ac:dyDescent="0.2">
      <c r="C144" s="36"/>
      <c r="D144" s="998" t="str">
        <f t="shared" ref="D144:F163" si="170">IF(D112=0,"",D112)</f>
        <v/>
      </c>
      <c r="E144" s="998" t="str">
        <f t="shared" si="170"/>
        <v>x</v>
      </c>
      <c r="F144" s="998" t="str">
        <f t="shared" si="170"/>
        <v/>
      </c>
      <c r="G144" s="999" t="str">
        <f t="shared" ref="G144:G163" si="171">IF(G112="","",G112+1)</f>
        <v/>
      </c>
      <c r="H144" s="1000" t="str">
        <f t="shared" ref="H144:I163" si="172">IF(H112=0,"",H112)</f>
        <v/>
      </c>
      <c r="I144" s="1001" t="str">
        <f t="shared" si="172"/>
        <v>LD</v>
      </c>
      <c r="J144" s="999">
        <f>IF(E144="","",IF(J112&gt;VLOOKUP(I144,tabelsalaris2013VO,19,FALSE),J112-1,IF((J112+1)&lt;=VLOOKUP(I144,tabelsalaris2014VO,19,FALSE),J112+1,J112)))</f>
        <v>12</v>
      </c>
      <c r="K144" s="1002">
        <f t="shared" ref="K144:L163" si="173">IF(K112="","",K112)</f>
        <v>0</v>
      </c>
      <c r="L144" s="1003">
        <f t="shared" si="173"/>
        <v>0</v>
      </c>
      <c r="M144" s="428">
        <f>IF(L144="",K144,K144-L144)</f>
        <v>0</v>
      </c>
      <c r="N144" s="403"/>
      <c r="O144" s="430">
        <f t="shared" ref="O144:O163" si="174">IF(I144="","",VLOOKUP(I144,tabelsalaris2014VO,J144+2,FALSE))</f>
        <v>4962</v>
      </c>
      <c r="P144" s="429">
        <f t="shared" ref="P144:P163" si="175">IF(E144="","",(O144*M144*12))</f>
        <v>0</v>
      </c>
      <c r="Q144" s="616">
        <f>$Q$142</f>
        <v>0.55000000000000004</v>
      </c>
      <c r="R144" s="429">
        <f>IF(E144="","",+P144*Q144)</f>
        <v>0</v>
      </c>
      <c r="S144" s="429">
        <f>IF(L144="",0,O144*12*L144*IF(OR(I144&lt;=8,I144="LIOa",I144="LIOb",I144="ID1",I144="ID2",I144="ID3"),1+tab!$F$115,1+tab!$F$113))</f>
        <v>0</v>
      </c>
      <c r="T144" s="431">
        <f t="shared" ref="T144:T163" si="176">IF(E144="",0,(P144+R144+S144))</f>
        <v>0</v>
      </c>
      <c r="U144" s="432">
        <f>IF(G144&lt;25,0,IF(G144=25,25,IF(G144&lt;40,0,IF(G144=40,40,IF(G144&gt;=40,0)))))</f>
        <v>0</v>
      </c>
      <c r="V144" s="433">
        <f t="shared" ref="V144:V163" si="177">IF(E144="",0,IF(U144=25,(O144*1.08*(K144)/2),IF(U144=40,(O144*1.08*(K144)),IF(U144=0,0))))</f>
        <v>0</v>
      </c>
      <c r="W144" s="403"/>
      <c r="AA144" s="286"/>
      <c r="AJ144" s="286"/>
    </row>
    <row r="145" spans="3:36" ht="12.75" customHeight="1" x14ac:dyDescent="0.2">
      <c r="C145" s="36"/>
      <c r="D145" s="998" t="str">
        <f t="shared" si="170"/>
        <v/>
      </c>
      <c r="E145" s="998" t="str">
        <f t="shared" si="170"/>
        <v/>
      </c>
      <c r="F145" s="998" t="str">
        <f t="shared" si="170"/>
        <v/>
      </c>
      <c r="G145" s="999" t="str">
        <f t="shared" si="171"/>
        <v/>
      </c>
      <c r="H145" s="1000" t="str">
        <f t="shared" si="172"/>
        <v/>
      </c>
      <c r="I145" s="1001" t="str">
        <f t="shared" si="172"/>
        <v/>
      </c>
      <c r="J145" s="999" t="str">
        <f t="shared" ref="J145:J163" si="178">IF(E145="","",(IF((J113+1)&gt;VLOOKUP(I145,tabelsalaris2013VO,19,FALSE),J113,J113+1)))</f>
        <v/>
      </c>
      <c r="K145" s="1002" t="str">
        <f t="shared" si="173"/>
        <v/>
      </c>
      <c r="L145" s="1003" t="str">
        <f t="shared" si="173"/>
        <v/>
      </c>
      <c r="M145" s="428" t="str">
        <f t="shared" ref="M145:M163" si="179">IF(L145="",K145,K145-L145)</f>
        <v/>
      </c>
      <c r="N145" s="403"/>
      <c r="O145" s="430" t="str">
        <f t="shared" si="174"/>
        <v/>
      </c>
      <c r="P145" s="429" t="str">
        <f t="shared" si="175"/>
        <v/>
      </c>
      <c r="Q145" s="616">
        <f t="shared" ref="Q145:Q163" si="180">$Q$142</f>
        <v>0.55000000000000004</v>
      </c>
      <c r="R145" s="429" t="str">
        <f t="shared" ref="R145:R163" si="181">IF(E145="","",+P145*Q145)</f>
        <v/>
      </c>
      <c r="S145" s="429">
        <f>IF(L145="",0,O145*12*L145*IF(OR(I145&lt;=8,I145="LIOa",I145="LIOb",I145="ID1",I145="ID2",I145="ID3"),1+tab!$F$115,1+tab!$F$113))</f>
        <v>0</v>
      </c>
      <c r="T145" s="431">
        <f t="shared" si="176"/>
        <v>0</v>
      </c>
      <c r="U145" s="432">
        <f t="shared" ref="U145:U163" si="182">IF(G145&lt;25,0,IF(G145=25,25,IF(G145&lt;40,0,IF(G145=40,40,IF(G145&gt;=40,0)))))</f>
        <v>0</v>
      </c>
      <c r="V145" s="433">
        <f t="shared" si="177"/>
        <v>0</v>
      </c>
      <c r="W145" s="403"/>
      <c r="AA145" s="286"/>
      <c r="AJ145" s="286"/>
    </row>
    <row r="146" spans="3:36" ht="12.75" customHeight="1" x14ac:dyDescent="0.2">
      <c r="C146" s="36"/>
      <c r="D146" s="998" t="str">
        <f t="shared" si="170"/>
        <v/>
      </c>
      <c r="E146" s="1004" t="str">
        <f t="shared" si="170"/>
        <v/>
      </c>
      <c r="F146" s="1004" t="str">
        <f t="shared" si="170"/>
        <v/>
      </c>
      <c r="G146" s="1001" t="str">
        <f t="shared" si="171"/>
        <v/>
      </c>
      <c r="H146" s="1005" t="str">
        <f t="shared" si="172"/>
        <v/>
      </c>
      <c r="I146" s="1001" t="str">
        <f t="shared" si="172"/>
        <v/>
      </c>
      <c r="J146" s="999" t="str">
        <f t="shared" si="178"/>
        <v/>
      </c>
      <c r="K146" s="1006" t="str">
        <f t="shared" si="173"/>
        <v/>
      </c>
      <c r="L146" s="1007" t="str">
        <f t="shared" si="173"/>
        <v/>
      </c>
      <c r="M146" s="428" t="str">
        <f t="shared" si="179"/>
        <v/>
      </c>
      <c r="N146" s="403"/>
      <c r="O146" s="430" t="str">
        <f t="shared" si="174"/>
        <v/>
      </c>
      <c r="P146" s="429" t="str">
        <f t="shared" si="175"/>
        <v/>
      </c>
      <c r="Q146" s="616">
        <f t="shared" si="180"/>
        <v>0.55000000000000004</v>
      </c>
      <c r="R146" s="429" t="str">
        <f t="shared" si="181"/>
        <v/>
      </c>
      <c r="S146" s="429">
        <f>IF(L146="",0,O146*12*L146*IF(OR(I146&lt;=8,I146="LIOa",I146="LIOb",I146="ID1",I146="ID2",I146="ID3"),1+tab!$F$115,1+tab!$F$113))</f>
        <v>0</v>
      </c>
      <c r="T146" s="431">
        <f t="shared" si="176"/>
        <v>0</v>
      </c>
      <c r="U146" s="432">
        <f t="shared" si="182"/>
        <v>0</v>
      </c>
      <c r="V146" s="433">
        <f t="shared" si="177"/>
        <v>0</v>
      </c>
      <c r="W146" s="403"/>
      <c r="AA146" s="286"/>
      <c r="AJ146" s="286"/>
    </row>
    <row r="147" spans="3:36" ht="12.75" customHeight="1" x14ac:dyDescent="0.2">
      <c r="C147" s="36"/>
      <c r="D147" s="998" t="str">
        <f t="shared" si="170"/>
        <v/>
      </c>
      <c r="E147" s="998" t="str">
        <f t="shared" si="170"/>
        <v/>
      </c>
      <c r="F147" s="998" t="str">
        <f t="shared" si="170"/>
        <v/>
      </c>
      <c r="G147" s="999" t="str">
        <f t="shared" si="171"/>
        <v/>
      </c>
      <c r="H147" s="1000" t="str">
        <f t="shared" si="172"/>
        <v/>
      </c>
      <c r="I147" s="1001" t="str">
        <f t="shared" si="172"/>
        <v/>
      </c>
      <c r="J147" s="999" t="str">
        <f t="shared" si="178"/>
        <v/>
      </c>
      <c r="K147" s="1002" t="str">
        <f t="shared" si="173"/>
        <v/>
      </c>
      <c r="L147" s="1003" t="str">
        <f t="shared" si="173"/>
        <v/>
      </c>
      <c r="M147" s="428" t="str">
        <f t="shared" si="179"/>
        <v/>
      </c>
      <c r="N147" s="403"/>
      <c r="O147" s="430" t="str">
        <f t="shared" si="174"/>
        <v/>
      </c>
      <c r="P147" s="429" t="str">
        <f t="shared" si="175"/>
        <v/>
      </c>
      <c r="Q147" s="616">
        <f t="shared" si="180"/>
        <v>0.55000000000000004</v>
      </c>
      <c r="R147" s="429" t="str">
        <f t="shared" si="181"/>
        <v/>
      </c>
      <c r="S147" s="429">
        <f>IF(L147="",0,O147*12*L147*IF(OR(I147&lt;=8,I147="LIOa",I147="LIOb",I147="ID1",I147="ID2",I147="ID3"),1+tab!$F$115,1+tab!$F$113))</f>
        <v>0</v>
      </c>
      <c r="T147" s="431">
        <f t="shared" si="176"/>
        <v>0</v>
      </c>
      <c r="U147" s="432">
        <f t="shared" si="182"/>
        <v>0</v>
      </c>
      <c r="V147" s="433">
        <f t="shared" si="177"/>
        <v>0</v>
      </c>
      <c r="W147" s="403"/>
      <c r="AA147" s="286"/>
      <c r="AJ147" s="286"/>
    </row>
    <row r="148" spans="3:36" ht="12.75" customHeight="1" x14ac:dyDescent="0.2">
      <c r="C148" s="36"/>
      <c r="D148" s="998" t="str">
        <f t="shared" si="170"/>
        <v/>
      </c>
      <c r="E148" s="998" t="str">
        <f t="shared" si="170"/>
        <v/>
      </c>
      <c r="F148" s="998" t="str">
        <f t="shared" si="170"/>
        <v/>
      </c>
      <c r="G148" s="999" t="str">
        <f t="shared" si="171"/>
        <v/>
      </c>
      <c r="H148" s="1000" t="str">
        <f t="shared" si="172"/>
        <v/>
      </c>
      <c r="I148" s="1001" t="str">
        <f t="shared" si="172"/>
        <v/>
      </c>
      <c r="J148" s="999" t="str">
        <f t="shared" si="178"/>
        <v/>
      </c>
      <c r="K148" s="1002" t="str">
        <f t="shared" si="173"/>
        <v/>
      </c>
      <c r="L148" s="1003" t="str">
        <f t="shared" si="173"/>
        <v/>
      </c>
      <c r="M148" s="428" t="str">
        <f t="shared" si="179"/>
        <v/>
      </c>
      <c r="N148" s="403"/>
      <c r="O148" s="430" t="str">
        <f t="shared" si="174"/>
        <v/>
      </c>
      <c r="P148" s="429" t="str">
        <f t="shared" si="175"/>
        <v/>
      </c>
      <c r="Q148" s="616">
        <f t="shared" si="180"/>
        <v>0.55000000000000004</v>
      </c>
      <c r="R148" s="429" t="str">
        <f t="shared" si="181"/>
        <v/>
      </c>
      <c r="S148" s="429">
        <f>IF(L148="",0,O148*12*L148*IF(OR(I148&lt;=8,I148="LIOa",I148="LIOb",I148="ID1",I148="ID2",I148="ID3"),1+tab!$F$115,1+tab!$F$113))</f>
        <v>0</v>
      </c>
      <c r="T148" s="431">
        <f t="shared" si="176"/>
        <v>0</v>
      </c>
      <c r="U148" s="432">
        <f t="shared" si="182"/>
        <v>0</v>
      </c>
      <c r="V148" s="433">
        <f t="shared" si="177"/>
        <v>0</v>
      </c>
      <c r="W148" s="403"/>
      <c r="AA148" s="286"/>
      <c r="AJ148" s="286"/>
    </row>
    <row r="149" spans="3:36" ht="12.75" customHeight="1" x14ac:dyDescent="0.2">
      <c r="C149" s="36"/>
      <c r="D149" s="998" t="str">
        <f t="shared" si="170"/>
        <v/>
      </c>
      <c r="E149" s="998" t="str">
        <f t="shared" si="170"/>
        <v/>
      </c>
      <c r="F149" s="998" t="str">
        <f t="shared" si="170"/>
        <v/>
      </c>
      <c r="G149" s="999" t="str">
        <f t="shared" si="171"/>
        <v/>
      </c>
      <c r="H149" s="1000" t="str">
        <f t="shared" si="172"/>
        <v/>
      </c>
      <c r="I149" s="1001" t="str">
        <f t="shared" si="172"/>
        <v/>
      </c>
      <c r="J149" s="999" t="str">
        <f t="shared" si="178"/>
        <v/>
      </c>
      <c r="K149" s="1002" t="str">
        <f t="shared" si="173"/>
        <v/>
      </c>
      <c r="L149" s="1003" t="str">
        <f t="shared" si="173"/>
        <v/>
      </c>
      <c r="M149" s="428" t="str">
        <f t="shared" si="179"/>
        <v/>
      </c>
      <c r="N149" s="403"/>
      <c r="O149" s="430" t="str">
        <f t="shared" si="174"/>
        <v/>
      </c>
      <c r="P149" s="429" t="str">
        <f t="shared" si="175"/>
        <v/>
      </c>
      <c r="Q149" s="616">
        <f t="shared" si="180"/>
        <v>0.55000000000000004</v>
      </c>
      <c r="R149" s="429" t="str">
        <f t="shared" si="181"/>
        <v/>
      </c>
      <c r="S149" s="429">
        <f>IF(L149="",0,O149*12*L149*IF(OR(I149&lt;=8,I149="LIOa",I149="LIOb",I149="ID1",I149="ID2",I149="ID3"),1+tab!$F$115,1+tab!$F$113))</f>
        <v>0</v>
      </c>
      <c r="T149" s="431">
        <f t="shared" si="176"/>
        <v>0</v>
      </c>
      <c r="U149" s="432">
        <f t="shared" si="182"/>
        <v>0</v>
      </c>
      <c r="V149" s="433">
        <f t="shared" si="177"/>
        <v>0</v>
      </c>
      <c r="W149" s="403"/>
      <c r="AA149" s="286"/>
      <c r="AJ149" s="286"/>
    </row>
    <row r="150" spans="3:36" ht="12.75" customHeight="1" x14ac:dyDescent="0.2">
      <c r="C150" s="36"/>
      <c r="D150" s="998" t="str">
        <f t="shared" si="170"/>
        <v/>
      </c>
      <c r="E150" s="998" t="str">
        <f t="shared" si="170"/>
        <v/>
      </c>
      <c r="F150" s="998" t="str">
        <f t="shared" si="170"/>
        <v/>
      </c>
      <c r="G150" s="999" t="str">
        <f t="shared" si="171"/>
        <v/>
      </c>
      <c r="H150" s="1000" t="str">
        <f t="shared" si="172"/>
        <v/>
      </c>
      <c r="I150" s="1001" t="str">
        <f t="shared" si="172"/>
        <v/>
      </c>
      <c r="J150" s="999" t="str">
        <f t="shared" si="178"/>
        <v/>
      </c>
      <c r="K150" s="1002" t="str">
        <f t="shared" si="173"/>
        <v/>
      </c>
      <c r="L150" s="1003" t="str">
        <f t="shared" si="173"/>
        <v/>
      </c>
      <c r="M150" s="428" t="str">
        <f t="shared" si="179"/>
        <v/>
      </c>
      <c r="N150" s="403"/>
      <c r="O150" s="430" t="str">
        <f t="shared" si="174"/>
        <v/>
      </c>
      <c r="P150" s="429" t="str">
        <f t="shared" si="175"/>
        <v/>
      </c>
      <c r="Q150" s="616">
        <f t="shared" si="180"/>
        <v>0.55000000000000004</v>
      </c>
      <c r="R150" s="429" t="str">
        <f t="shared" si="181"/>
        <v/>
      </c>
      <c r="S150" s="429">
        <f>IF(L150="",0,O150*12*L150*IF(OR(I150&lt;=8,I150="LIOa",I150="LIOb",I150="ID1",I150="ID2",I150="ID3"),1+tab!$F$115,1+tab!$F$113))</f>
        <v>0</v>
      </c>
      <c r="T150" s="431">
        <f t="shared" si="176"/>
        <v>0</v>
      </c>
      <c r="U150" s="432">
        <f t="shared" si="182"/>
        <v>0</v>
      </c>
      <c r="V150" s="433">
        <f t="shared" si="177"/>
        <v>0</v>
      </c>
      <c r="W150" s="403"/>
      <c r="AA150" s="286"/>
      <c r="AJ150" s="286"/>
    </row>
    <row r="151" spans="3:36" ht="12.75" customHeight="1" x14ac:dyDescent="0.2">
      <c r="C151" s="36"/>
      <c r="D151" s="998" t="str">
        <f t="shared" si="170"/>
        <v/>
      </c>
      <c r="E151" s="998" t="str">
        <f t="shared" si="170"/>
        <v/>
      </c>
      <c r="F151" s="998" t="str">
        <f t="shared" si="170"/>
        <v/>
      </c>
      <c r="G151" s="999" t="str">
        <f t="shared" si="171"/>
        <v/>
      </c>
      <c r="H151" s="1000" t="str">
        <f t="shared" si="172"/>
        <v/>
      </c>
      <c r="I151" s="1001" t="str">
        <f t="shared" si="172"/>
        <v/>
      </c>
      <c r="J151" s="999" t="str">
        <f t="shared" si="178"/>
        <v/>
      </c>
      <c r="K151" s="1002" t="str">
        <f t="shared" si="173"/>
        <v/>
      </c>
      <c r="L151" s="1003" t="str">
        <f t="shared" si="173"/>
        <v/>
      </c>
      <c r="M151" s="428" t="str">
        <f t="shared" si="179"/>
        <v/>
      </c>
      <c r="N151" s="403"/>
      <c r="O151" s="430" t="str">
        <f t="shared" si="174"/>
        <v/>
      </c>
      <c r="P151" s="429" t="str">
        <f t="shared" si="175"/>
        <v/>
      </c>
      <c r="Q151" s="616">
        <f t="shared" si="180"/>
        <v>0.55000000000000004</v>
      </c>
      <c r="R151" s="429" t="str">
        <f t="shared" si="181"/>
        <v/>
      </c>
      <c r="S151" s="429">
        <f>IF(L151="",0,O151*12*L151*IF(OR(I151&lt;=8,I151="LIOa",I151="LIOb",I151="ID1",I151="ID2",I151="ID3"),1+tab!$F$115,1+tab!$F$113))</f>
        <v>0</v>
      </c>
      <c r="T151" s="431">
        <f t="shared" si="176"/>
        <v>0</v>
      </c>
      <c r="U151" s="432">
        <f t="shared" si="182"/>
        <v>0</v>
      </c>
      <c r="V151" s="433">
        <f t="shared" si="177"/>
        <v>0</v>
      </c>
      <c r="W151" s="403"/>
      <c r="AA151" s="286"/>
      <c r="AJ151" s="286"/>
    </row>
    <row r="152" spans="3:36" ht="12.75" customHeight="1" x14ac:dyDescent="0.2">
      <c r="C152" s="36"/>
      <c r="D152" s="998" t="str">
        <f t="shared" si="170"/>
        <v/>
      </c>
      <c r="E152" s="998" t="str">
        <f t="shared" si="170"/>
        <v/>
      </c>
      <c r="F152" s="998" t="str">
        <f t="shared" si="170"/>
        <v/>
      </c>
      <c r="G152" s="999" t="str">
        <f t="shared" si="171"/>
        <v/>
      </c>
      <c r="H152" s="1000" t="str">
        <f t="shared" si="172"/>
        <v/>
      </c>
      <c r="I152" s="1001" t="str">
        <f t="shared" si="172"/>
        <v/>
      </c>
      <c r="J152" s="999" t="str">
        <f t="shared" si="178"/>
        <v/>
      </c>
      <c r="K152" s="1002" t="str">
        <f t="shared" si="173"/>
        <v/>
      </c>
      <c r="L152" s="1003" t="str">
        <f t="shared" si="173"/>
        <v/>
      </c>
      <c r="M152" s="428" t="str">
        <f t="shared" si="179"/>
        <v/>
      </c>
      <c r="N152" s="403"/>
      <c r="O152" s="430" t="str">
        <f t="shared" si="174"/>
        <v/>
      </c>
      <c r="P152" s="429" t="str">
        <f t="shared" si="175"/>
        <v/>
      </c>
      <c r="Q152" s="616">
        <f t="shared" si="180"/>
        <v>0.55000000000000004</v>
      </c>
      <c r="R152" s="429" t="str">
        <f t="shared" si="181"/>
        <v/>
      </c>
      <c r="S152" s="429">
        <f>IF(L152="",0,O152*12*L152*IF(OR(I152&lt;=8,I152="LIOa",I152="LIOb",I152="ID1",I152="ID2",I152="ID3"),1+tab!$F$115,1+tab!$F$113))</f>
        <v>0</v>
      </c>
      <c r="T152" s="431">
        <f t="shared" si="176"/>
        <v>0</v>
      </c>
      <c r="U152" s="432">
        <f t="shared" si="182"/>
        <v>0</v>
      </c>
      <c r="V152" s="433">
        <f t="shared" si="177"/>
        <v>0</v>
      </c>
      <c r="W152" s="403"/>
      <c r="AA152" s="286"/>
      <c r="AJ152" s="286"/>
    </row>
    <row r="153" spans="3:36" ht="12.75" customHeight="1" x14ac:dyDescent="0.2">
      <c r="C153" s="36"/>
      <c r="D153" s="998" t="str">
        <f t="shared" si="170"/>
        <v/>
      </c>
      <c r="E153" s="998" t="str">
        <f t="shared" si="170"/>
        <v/>
      </c>
      <c r="F153" s="998" t="str">
        <f t="shared" si="170"/>
        <v/>
      </c>
      <c r="G153" s="999" t="str">
        <f t="shared" si="171"/>
        <v/>
      </c>
      <c r="H153" s="1000" t="str">
        <f t="shared" si="172"/>
        <v/>
      </c>
      <c r="I153" s="1001" t="str">
        <f t="shared" si="172"/>
        <v/>
      </c>
      <c r="J153" s="999" t="str">
        <f t="shared" si="178"/>
        <v/>
      </c>
      <c r="K153" s="1002" t="str">
        <f t="shared" si="173"/>
        <v/>
      </c>
      <c r="L153" s="1003" t="str">
        <f t="shared" si="173"/>
        <v/>
      </c>
      <c r="M153" s="428" t="str">
        <f t="shared" si="179"/>
        <v/>
      </c>
      <c r="N153" s="403"/>
      <c r="O153" s="430" t="str">
        <f t="shared" si="174"/>
        <v/>
      </c>
      <c r="P153" s="429" t="str">
        <f t="shared" si="175"/>
        <v/>
      </c>
      <c r="Q153" s="616">
        <f t="shared" si="180"/>
        <v>0.55000000000000004</v>
      </c>
      <c r="R153" s="429" t="str">
        <f t="shared" si="181"/>
        <v/>
      </c>
      <c r="S153" s="429">
        <f>IF(L153="",0,O153*12*L153*IF(OR(I153&lt;=8,I153="LIOa",I153="LIOb",I153="ID1",I153="ID2",I153="ID3"),1+tab!$F$115,1+tab!$F$113))</f>
        <v>0</v>
      </c>
      <c r="T153" s="431">
        <f t="shared" si="176"/>
        <v>0</v>
      </c>
      <c r="U153" s="432">
        <f t="shared" si="182"/>
        <v>0</v>
      </c>
      <c r="V153" s="433">
        <f t="shared" si="177"/>
        <v>0</v>
      </c>
      <c r="W153" s="403"/>
      <c r="AA153" s="286"/>
      <c r="AJ153" s="286"/>
    </row>
    <row r="154" spans="3:36" ht="12.75" customHeight="1" x14ac:dyDescent="0.2">
      <c r="C154" s="36"/>
      <c r="D154" s="998" t="str">
        <f t="shared" si="170"/>
        <v/>
      </c>
      <c r="E154" s="998" t="str">
        <f t="shared" si="170"/>
        <v/>
      </c>
      <c r="F154" s="998" t="str">
        <f t="shared" si="170"/>
        <v/>
      </c>
      <c r="G154" s="999" t="str">
        <f t="shared" si="171"/>
        <v/>
      </c>
      <c r="H154" s="1000" t="str">
        <f t="shared" si="172"/>
        <v/>
      </c>
      <c r="I154" s="1001" t="str">
        <f t="shared" si="172"/>
        <v/>
      </c>
      <c r="J154" s="999" t="str">
        <f t="shared" si="178"/>
        <v/>
      </c>
      <c r="K154" s="1002" t="str">
        <f t="shared" si="173"/>
        <v/>
      </c>
      <c r="L154" s="1003" t="str">
        <f t="shared" si="173"/>
        <v/>
      </c>
      <c r="M154" s="428" t="str">
        <f t="shared" si="179"/>
        <v/>
      </c>
      <c r="N154" s="403"/>
      <c r="O154" s="430" t="str">
        <f t="shared" si="174"/>
        <v/>
      </c>
      <c r="P154" s="429" t="str">
        <f t="shared" si="175"/>
        <v/>
      </c>
      <c r="Q154" s="616">
        <f t="shared" si="180"/>
        <v>0.55000000000000004</v>
      </c>
      <c r="R154" s="429" t="str">
        <f t="shared" si="181"/>
        <v/>
      </c>
      <c r="S154" s="429">
        <f>IF(L154="",0,O154*12*L154*IF(OR(I154&lt;=8,I154="LIOa",I154="LIOb",I154="ID1",I154="ID2",I154="ID3"),1+tab!$F$115,1+tab!$F$113))</f>
        <v>0</v>
      </c>
      <c r="T154" s="431">
        <f t="shared" si="176"/>
        <v>0</v>
      </c>
      <c r="U154" s="432">
        <f t="shared" si="182"/>
        <v>0</v>
      </c>
      <c r="V154" s="433">
        <f t="shared" si="177"/>
        <v>0</v>
      </c>
      <c r="W154" s="403"/>
      <c r="AA154" s="286"/>
      <c r="AJ154" s="286"/>
    </row>
    <row r="155" spans="3:36" ht="12.75" customHeight="1" x14ac:dyDescent="0.2">
      <c r="C155" s="36"/>
      <c r="D155" s="998" t="str">
        <f t="shared" si="170"/>
        <v/>
      </c>
      <c r="E155" s="998" t="str">
        <f t="shared" si="170"/>
        <v/>
      </c>
      <c r="F155" s="998" t="str">
        <f t="shared" si="170"/>
        <v/>
      </c>
      <c r="G155" s="999" t="str">
        <f t="shared" si="171"/>
        <v/>
      </c>
      <c r="H155" s="1000" t="str">
        <f t="shared" si="172"/>
        <v/>
      </c>
      <c r="I155" s="1001" t="str">
        <f t="shared" si="172"/>
        <v/>
      </c>
      <c r="J155" s="999" t="str">
        <f t="shared" si="178"/>
        <v/>
      </c>
      <c r="K155" s="1002" t="str">
        <f t="shared" si="173"/>
        <v/>
      </c>
      <c r="L155" s="1003" t="str">
        <f t="shared" si="173"/>
        <v/>
      </c>
      <c r="M155" s="428" t="str">
        <f t="shared" si="179"/>
        <v/>
      </c>
      <c r="N155" s="403"/>
      <c r="O155" s="430" t="str">
        <f t="shared" si="174"/>
        <v/>
      </c>
      <c r="P155" s="429" t="str">
        <f t="shared" si="175"/>
        <v/>
      </c>
      <c r="Q155" s="616">
        <f t="shared" si="180"/>
        <v>0.55000000000000004</v>
      </c>
      <c r="R155" s="429" t="str">
        <f t="shared" si="181"/>
        <v/>
      </c>
      <c r="S155" s="429">
        <f>IF(L155="",0,O155*12*L155*IF(OR(I155&lt;=8,I155="LIOa",I155="LIOb",I155="ID1",I155="ID2",I155="ID3"),1+tab!$F$115,1+tab!$F$113))</f>
        <v>0</v>
      </c>
      <c r="T155" s="431">
        <f t="shared" si="176"/>
        <v>0</v>
      </c>
      <c r="U155" s="432">
        <f t="shared" si="182"/>
        <v>0</v>
      </c>
      <c r="V155" s="433">
        <f t="shared" si="177"/>
        <v>0</v>
      </c>
      <c r="W155" s="403"/>
      <c r="AA155" s="286"/>
      <c r="AJ155" s="286"/>
    </row>
    <row r="156" spans="3:36" ht="12.75" customHeight="1" x14ac:dyDescent="0.2">
      <c r="C156" s="36"/>
      <c r="D156" s="998" t="str">
        <f t="shared" si="170"/>
        <v/>
      </c>
      <c r="E156" s="998" t="str">
        <f t="shared" si="170"/>
        <v/>
      </c>
      <c r="F156" s="998" t="str">
        <f t="shared" si="170"/>
        <v/>
      </c>
      <c r="G156" s="999" t="str">
        <f t="shared" si="171"/>
        <v/>
      </c>
      <c r="H156" s="1000" t="str">
        <f t="shared" si="172"/>
        <v/>
      </c>
      <c r="I156" s="1001" t="str">
        <f t="shared" si="172"/>
        <v/>
      </c>
      <c r="J156" s="999" t="str">
        <f t="shared" si="178"/>
        <v/>
      </c>
      <c r="K156" s="1002" t="str">
        <f t="shared" si="173"/>
        <v/>
      </c>
      <c r="L156" s="1003" t="str">
        <f t="shared" si="173"/>
        <v/>
      </c>
      <c r="M156" s="428" t="str">
        <f t="shared" si="179"/>
        <v/>
      </c>
      <c r="N156" s="403"/>
      <c r="O156" s="430" t="str">
        <f t="shared" si="174"/>
        <v/>
      </c>
      <c r="P156" s="429" t="str">
        <f t="shared" si="175"/>
        <v/>
      </c>
      <c r="Q156" s="616">
        <f t="shared" si="180"/>
        <v>0.55000000000000004</v>
      </c>
      <c r="R156" s="429" t="str">
        <f t="shared" si="181"/>
        <v/>
      </c>
      <c r="S156" s="429">
        <f>IF(L156="",0,O156*12*L156*IF(OR(I156&lt;=8,I156="LIOa",I156="LIOb",I156="ID1",I156="ID2",I156="ID3"),1+tab!$F$115,1+tab!$F$113))</f>
        <v>0</v>
      </c>
      <c r="T156" s="431">
        <f t="shared" si="176"/>
        <v>0</v>
      </c>
      <c r="U156" s="432">
        <f t="shared" si="182"/>
        <v>0</v>
      </c>
      <c r="V156" s="433">
        <f t="shared" si="177"/>
        <v>0</v>
      </c>
      <c r="W156" s="403"/>
      <c r="AA156" s="286"/>
      <c r="AJ156" s="286"/>
    </row>
    <row r="157" spans="3:36" ht="12.75" customHeight="1" x14ac:dyDescent="0.2">
      <c r="C157" s="36"/>
      <c r="D157" s="998" t="str">
        <f t="shared" si="170"/>
        <v/>
      </c>
      <c r="E157" s="998" t="str">
        <f t="shared" si="170"/>
        <v/>
      </c>
      <c r="F157" s="998" t="str">
        <f t="shared" si="170"/>
        <v/>
      </c>
      <c r="G157" s="999" t="str">
        <f t="shared" si="171"/>
        <v/>
      </c>
      <c r="H157" s="1000" t="str">
        <f t="shared" si="172"/>
        <v/>
      </c>
      <c r="I157" s="1001" t="str">
        <f t="shared" si="172"/>
        <v/>
      </c>
      <c r="J157" s="999" t="str">
        <f t="shared" si="178"/>
        <v/>
      </c>
      <c r="K157" s="1002" t="str">
        <f t="shared" si="173"/>
        <v/>
      </c>
      <c r="L157" s="1003" t="str">
        <f t="shared" si="173"/>
        <v/>
      </c>
      <c r="M157" s="428" t="str">
        <f t="shared" si="179"/>
        <v/>
      </c>
      <c r="N157" s="403"/>
      <c r="O157" s="430" t="str">
        <f t="shared" si="174"/>
        <v/>
      </c>
      <c r="P157" s="429" t="str">
        <f t="shared" si="175"/>
        <v/>
      </c>
      <c r="Q157" s="616">
        <f t="shared" si="180"/>
        <v>0.55000000000000004</v>
      </c>
      <c r="R157" s="429" t="str">
        <f t="shared" si="181"/>
        <v/>
      </c>
      <c r="S157" s="429">
        <f>IF(L157="",0,O157*12*L157*IF(OR(I157&lt;=8,I157="LIOa",I157="LIOb",I157="ID1",I157="ID2",I157="ID3"),1+tab!$F$115,1+tab!$F$113))</f>
        <v>0</v>
      </c>
      <c r="T157" s="431">
        <f t="shared" si="176"/>
        <v>0</v>
      </c>
      <c r="U157" s="432">
        <f t="shared" si="182"/>
        <v>0</v>
      </c>
      <c r="V157" s="433">
        <f t="shared" si="177"/>
        <v>0</v>
      </c>
      <c r="W157" s="403"/>
      <c r="AA157" s="286"/>
      <c r="AJ157" s="286"/>
    </row>
    <row r="158" spans="3:36" ht="12.75" customHeight="1" x14ac:dyDescent="0.2">
      <c r="C158" s="36"/>
      <c r="D158" s="998" t="str">
        <f t="shared" si="170"/>
        <v/>
      </c>
      <c r="E158" s="998" t="str">
        <f t="shared" si="170"/>
        <v/>
      </c>
      <c r="F158" s="998" t="str">
        <f t="shared" si="170"/>
        <v/>
      </c>
      <c r="G158" s="999" t="str">
        <f t="shared" si="171"/>
        <v/>
      </c>
      <c r="H158" s="1000" t="str">
        <f t="shared" si="172"/>
        <v/>
      </c>
      <c r="I158" s="1001" t="str">
        <f t="shared" si="172"/>
        <v/>
      </c>
      <c r="J158" s="999" t="str">
        <f t="shared" si="178"/>
        <v/>
      </c>
      <c r="K158" s="1002" t="str">
        <f t="shared" si="173"/>
        <v/>
      </c>
      <c r="L158" s="1003" t="str">
        <f t="shared" si="173"/>
        <v/>
      </c>
      <c r="M158" s="428" t="str">
        <f t="shared" si="179"/>
        <v/>
      </c>
      <c r="N158" s="403"/>
      <c r="O158" s="430" t="str">
        <f t="shared" si="174"/>
        <v/>
      </c>
      <c r="P158" s="429" t="str">
        <f t="shared" si="175"/>
        <v/>
      </c>
      <c r="Q158" s="616">
        <f t="shared" si="180"/>
        <v>0.55000000000000004</v>
      </c>
      <c r="R158" s="429" t="str">
        <f t="shared" si="181"/>
        <v/>
      </c>
      <c r="S158" s="429">
        <f>IF(L158="",0,O158*12*L158*IF(OR(I158&lt;=8,I158="LIOa",I158="LIOb",I158="ID1",I158="ID2",I158="ID3"),1+tab!$F$115,1+tab!$F$113))</f>
        <v>0</v>
      </c>
      <c r="T158" s="431">
        <f t="shared" si="176"/>
        <v>0</v>
      </c>
      <c r="U158" s="432">
        <f t="shared" si="182"/>
        <v>0</v>
      </c>
      <c r="V158" s="433">
        <f t="shared" si="177"/>
        <v>0</v>
      </c>
      <c r="W158" s="403"/>
      <c r="AA158" s="286"/>
      <c r="AJ158" s="286"/>
    </row>
    <row r="159" spans="3:36" ht="12.75" customHeight="1" x14ac:dyDescent="0.2">
      <c r="C159" s="36"/>
      <c r="D159" s="998" t="str">
        <f t="shared" si="170"/>
        <v/>
      </c>
      <c r="E159" s="998" t="str">
        <f t="shared" si="170"/>
        <v/>
      </c>
      <c r="F159" s="998" t="str">
        <f t="shared" si="170"/>
        <v/>
      </c>
      <c r="G159" s="999" t="str">
        <f t="shared" si="171"/>
        <v/>
      </c>
      <c r="H159" s="1000" t="str">
        <f t="shared" si="172"/>
        <v/>
      </c>
      <c r="I159" s="1001" t="str">
        <f t="shared" si="172"/>
        <v/>
      </c>
      <c r="J159" s="999" t="str">
        <f t="shared" si="178"/>
        <v/>
      </c>
      <c r="K159" s="1002" t="str">
        <f t="shared" si="173"/>
        <v/>
      </c>
      <c r="L159" s="1003" t="str">
        <f t="shared" si="173"/>
        <v/>
      </c>
      <c r="M159" s="428" t="str">
        <f t="shared" si="179"/>
        <v/>
      </c>
      <c r="N159" s="403"/>
      <c r="O159" s="430" t="str">
        <f t="shared" si="174"/>
        <v/>
      </c>
      <c r="P159" s="429" t="str">
        <f t="shared" si="175"/>
        <v/>
      </c>
      <c r="Q159" s="616">
        <f t="shared" si="180"/>
        <v>0.55000000000000004</v>
      </c>
      <c r="R159" s="429" t="str">
        <f t="shared" si="181"/>
        <v/>
      </c>
      <c r="S159" s="429">
        <f>IF(L159="",0,O159*12*L159*IF(OR(I159&lt;=8,I159="LIOa",I159="LIOb",I159="ID1",I159="ID2",I159="ID3"),1+tab!$F$115,1+tab!$F$113))</f>
        <v>0</v>
      </c>
      <c r="T159" s="431">
        <f t="shared" si="176"/>
        <v>0</v>
      </c>
      <c r="U159" s="432">
        <f t="shared" si="182"/>
        <v>0</v>
      </c>
      <c r="V159" s="433">
        <f t="shared" si="177"/>
        <v>0</v>
      </c>
      <c r="W159" s="403"/>
      <c r="AA159" s="286"/>
      <c r="AJ159" s="286"/>
    </row>
    <row r="160" spans="3:36" ht="12.75" customHeight="1" x14ac:dyDescent="0.2">
      <c r="C160" s="36"/>
      <c r="D160" s="998" t="str">
        <f t="shared" si="170"/>
        <v/>
      </c>
      <c r="E160" s="998" t="str">
        <f t="shared" si="170"/>
        <v/>
      </c>
      <c r="F160" s="998" t="str">
        <f t="shared" si="170"/>
        <v/>
      </c>
      <c r="G160" s="999" t="str">
        <f t="shared" si="171"/>
        <v/>
      </c>
      <c r="H160" s="1000" t="str">
        <f t="shared" si="172"/>
        <v/>
      </c>
      <c r="I160" s="1001" t="str">
        <f t="shared" si="172"/>
        <v/>
      </c>
      <c r="J160" s="999" t="str">
        <f t="shared" si="178"/>
        <v/>
      </c>
      <c r="K160" s="1002" t="str">
        <f t="shared" si="173"/>
        <v/>
      </c>
      <c r="L160" s="1003" t="str">
        <f t="shared" si="173"/>
        <v/>
      </c>
      <c r="M160" s="428" t="str">
        <f t="shared" si="179"/>
        <v/>
      </c>
      <c r="N160" s="403"/>
      <c r="O160" s="430" t="str">
        <f t="shared" si="174"/>
        <v/>
      </c>
      <c r="P160" s="429" t="str">
        <f t="shared" si="175"/>
        <v/>
      </c>
      <c r="Q160" s="616">
        <f t="shared" si="180"/>
        <v>0.55000000000000004</v>
      </c>
      <c r="R160" s="429" t="str">
        <f t="shared" si="181"/>
        <v/>
      </c>
      <c r="S160" s="429">
        <f>IF(L160="",0,O160*12*L160*IF(OR(I160&lt;=8,I160="LIOa",I160="LIOb",I160="ID1",I160="ID2",I160="ID3"),1+tab!$F$115,1+tab!$F$113))</f>
        <v>0</v>
      </c>
      <c r="T160" s="431">
        <f t="shared" si="176"/>
        <v>0</v>
      </c>
      <c r="U160" s="432">
        <f t="shared" si="182"/>
        <v>0</v>
      </c>
      <c r="V160" s="433">
        <f t="shared" si="177"/>
        <v>0</v>
      </c>
      <c r="W160" s="403"/>
      <c r="AA160" s="286"/>
      <c r="AJ160" s="286"/>
    </row>
    <row r="161" spans="3:46" ht="12.75" customHeight="1" x14ac:dyDescent="0.2">
      <c r="C161" s="36"/>
      <c r="D161" s="998" t="str">
        <f t="shared" si="170"/>
        <v/>
      </c>
      <c r="E161" s="998" t="str">
        <f t="shared" si="170"/>
        <v/>
      </c>
      <c r="F161" s="998" t="str">
        <f t="shared" si="170"/>
        <v/>
      </c>
      <c r="G161" s="999" t="str">
        <f t="shared" si="171"/>
        <v/>
      </c>
      <c r="H161" s="1000" t="str">
        <f t="shared" si="172"/>
        <v/>
      </c>
      <c r="I161" s="1001" t="str">
        <f t="shared" si="172"/>
        <v/>
      </c>
      <c r="J161" s="999" t="str">
        <f t="shared" si="178"/>
        <v/>
      </c>
      <c r="K161" s="1002" t="str">
        <f t="shared" si="173"/>
        <v/>
      </c>
      <c r="L161" s="1003" t="str">
        <f t="shared" si="173"/>
        <v/>
      </c>
      <c r="M161" s="428" t="str">
        <f t="shared" si="179"/>
        <v/>
      </c>
      <c r="N161" s="403"/>
      <c r="O161" s="430" t="str">
        <f t="shared" si="174"/>
        <v/>
      </c>
      <c r="P161" s="429" t="str">
        <f t="shared" si="175"/>
        <v/>
      </c>
      <c r="Q161" s="616">
        <f t="shared" si="180"/>
        <v>0.55000000000000004</v>
      </c>
      <c r="R161" s="429" t="str">
        <f t="shared" si="181"/>
        <v/>
      </c>
      <c r="S161" s="429">
        <f>IF(L161="",0,O161*12*L161*IF(OR(I161&lt;=8,I161="LIOa",I161="LIOb",I161="ID1",I161="ID2",I161="ID3"),1+tab!$F$115,1+tab!$F$113))</f>
        <v>0</v>
      </c>
      <c r="T161" s="431">
        <f t="shared" si="176"/>
        <v>0</v>
      </c>
      <c r="U161" s="432">
        <f t="shared" si="182"/>
        <v>0</v>
      </c>
      <c r="V161" s="433">
        <f t="shared" si="177"/>
        <v>0</v>
      </c>
      <c r="W161" s="403"/>
      <c r="AA161" s="286"/>
      <c r="AJ161" s="286"/>
    </row>
    <row r="162" spans="3:46" ht="12.75" customHeight="1" x14ac:dyDescent="0.2">
      <c r="C162" s="36"/>
      <c r="D162" s="998" t="str">
        <f t="shared" si="170"/>
        <v/>
      </c>
      <c r="E162" s="998" t="str">
        <f t="shared" si="170"/>
        <v/>
      </c>
      <c r="F162" s="998" t="str">
        <f t="shared" si="170"/>
        <v/>
      </c>
      <c r="G162" s="999" t="str">
        <f t="shared" si="171"/>
        <v/>
      </c>
      <c r="H162" s="1000" t="str">
        <f t="shared" si="172"/>
        <v/>
      </c>
      <c r="I162" s="1001" t="str">
        <f t="shared" si="172"/>
        <v/>
      </c>
      <c r="J162" s="999" t="str">
        <f t="shared" si="178"/>
        <v/>
      </c>
      <c r="K162" s="1002" t="str">
        <f t="shared" si="173"/>
        <v/>
      </c>
      <c r="L162" s="1003" t="str">
        <f t="shared" si="173"/>
        <v/>
      </c>
      <c r="M162" s="428" t="str">
        <f t="shared" si="179"/>
        <v/>
      </c>
      <c r="N162" s="403"/>
      <c r="O162" s="430" t="str">
        <f t="shared" si="174"/>
        <v/>
      </c>
      <c r="P162" s="429" t="str">
        <f t="shared" si="175"/>
        <v/>
      </c>
      <c r="Q162" s="616">
        <f t="shared" si="180"/>
        <v>0.55000000000000004</v>
      </c>
      <c r="R162" s="429" t="str">
        <f t="shared" si="181"/>
        <v/>
      </c>
      <c r="S162" s="429">
        <f>IF(L162="",0,O162*12*L162*IF(OR(I162&lt;=8,I162="LIOa",I162="LIOb",I162="ID1",I162="ID2",I162="ID3"),1+tab!$F$115,1+tab!$F$113))</f>
        <v>0</v>
      </c>
      <c r="T162" s="431">
        <f t="shared" si="176"/>
        <v>0</v>
      </c>
      <c r="U162" s="432">
        <f t="shared" si="182"/>
        <v>0</v>
      </c>
      <c r="V162" s="433">
        <f t="shared" si="177"/>
        <v>0</v>
      </c>
      <c r="W162" s="403"/>
      <c r="AA162" s="286"/>
      <c r="AJ162" s="286"/>
    </row>
    <row r="163" spans="3:46" ht="12.75" customHeight="1" x14ac:dyDescent="0.2">
      <c r="C163" s="36"/>
      <c r="D163" s="998" t="str">
        <f t="shared" si="170"/>
        <v/>
      </c>
      <c r="E163" s="998" t="str">
        <f t="shared" si="170"/>
        <v/>
      </c>
      <c r="F163" s="998" t="str">
        <f t="shared" si="170"/>
        <v/>
      </c>
      <c r="G163" s="999" t="str">
        <f t="shared" si="171"/>
        <v/>
      </c>
      <c r="H163" s="1000" t="str">
        <f t="shared" si="172"/>
        <v/>
      </c>
      <c r="I163" s="1001" t="str">
        <f t="shared" si="172"/>
        <v/>
      </c>
      <c r="J163" s="999" t="str">
        <f t="shared" si="178"/>
        <v/>
      </c>
      <c r="K163" s="1002" t="str">
        <f t="shared" si="173"/>
        <v/>
      </c>
      <c r="L163" s="1003" t="str">
        <f t="shared" si="173"/>
        <v/>
      </c>
      <c r="M163" s="428" t="str">
        <f t="shared" si="179"/>
        <v/>
      </c>
      <c r="N163" s="403"/>
      <c r="O163" s="430" t="str">
        <f t="shared" si="174"/>
        <v/>
      </c>
      <c r="P163" s="429" t="str">
        <f t="shared" si="175"/>
        <v/>
      </c>
      <c r="Q163" s="616">
        <f t="shared" si="180"/>
        <v>0.55000000000000004</v>
      </c>
      <c r="R163" s="429" t="str">
        <f t="shared" si="181"/>
        <v/>
      </c>
      <c r="S163" s="429">
        <f>IF(L163="",0,O163*12*L163*IF(OR(I163&lt;=8,I163="LIOa",I163="LIOb",I163="ID1",I163="ID2",I163="ID3"),1+tab!$F$115,1+tab!$F$113))</f>
        <v>0</v>
      </c>
      <c r="T163" s="431">
        <f t="shared" si="176"/>
        <v>0</v>
      </c>
      <c r="U163" s="432">
        <f t="shared" si="182"/>
        <v>0</v>
      </c>
      <c r="V163" s="433">
        <f t="shared" si="177"/>
        <v>0</v>
      </c>
      <c r="W163" s="403"/>
      <c r="AA163" s="286"/>
      <c r="AJ163" s="286"/>
    </row>
    <row r="164" spans="3:46" x14ac:dyDescent="0.2">
      <c r="C164" s="36"/>
      <c r="D164" s="404"/>
      <c r="E164" s="404"/>
      <c r="F164" s="404"/>
      <c r="G164" s="195"/>
      <c r="H164" s="405"/>
      <c r="I164" s="195"/>
      <c r="J164" s="406"/>
      <c r="K164" s="434">
        <f>SUM(K144:K163)</f>
        <v>0</v>
      </c>
      <c r="L164" s="434">
        <f>SUM(L144:L163)</f>
        <v>0</v>
      </c>
      <c r="M164" s="434">
        <f>SUM(M144:M163)</f>
        <v>0</v>
      </c>
      <c r="N164" s="407"/>
      <c r="O164" s="435">
        <f t="shared" ref="O164:V164" si="183">SUM(O144:O163)</f>
        <v>4962</v>
      </c>
      <c r="P164" s="435">
        <f t="shared" si="183"/>
        <v>0</v>
      </c>
      <c r="Q164" s="408"/>
      <c r="R164" s="435">
        <f t="shared" si="183"/>
        <v>0</v>
      </c>
      <c r="S164" s="435">
        <f t="shared" si="183"/>
        <v>0</v>
      </c>
      <c r="T164" s="436">
        <f t="shared" si="183"/>
        <v>0</v>
      </c>
      <c r="U164" s="437">
        <f t="shared" si="183"/>
        <v>0</v>
      </c>
      <c r="V164" s="438">
        <f t="shared" si="183"/>
        <v>0</v>
      </c>
      <c r="W164" s="384"/>
    </row>
    <row r="165" spans="3:46" x14ac:dyDescent="0.2">
      <c r="C165" s="36"/>
      <c r="D165" s="190"/>
      <c r="E165" s="190"/>
      <c r="F165" s="190"/>
      <c r="G165" s="189"/>
      <c r="H165" s="196"/>
      <c r="I165" s="189"/>
      <c r="J165" s="384"/>
      <c r="K165" s="385"/>
      <c r="L165" s="384"/>
      <c r="M165" s="385"/>
      <c r="N165" s="384"/>
      <c r="O165" s="384"/>
      <c r="P165" s="408"/>
      <c r="Q165" s="408"/>
      <c r="R165" s="408"/>
      <c r="S165" s="408"/>
      <c r="T165" s="388"/>
      <c r="U165" s="409"/>
      <c r="V165" s="410"/>
      <c r="W165" s="384"/>
    </row>
    <row r="166" spans="3:46" s="7" customFormat="1" ht="12.75" customHeight="1" x14ac:dyDescent="0.2">
      <c r="D166" s="288"/>
      <c r="E166" s="288"/>
      <c r="F166" s="288"/>
      <c r="G166" s="289"/>
      <c r="H166" s="290"/>
      <c r="I166" s="289"/>
      <c r="J166" s="291"/>
      <c r="K166" s="292"/>
      <c r="L166" s="291"/>
      <c r="M166" s="293"/>
      <c r="O166" s="294"/>
      <c r="P166" s="295"/>
      <c r="Q166" s="295"/>
      <c r="R166" s="295"/>
      <c r="S166" s="295"/>
      <c r="T166" s="284"/>
      <c r="U166" s="296"/>
      <c r="V166" s="297"/>
      <c r="AC166" s="289"/>
      <c r="AD166" s="298"/>
      <c r="AL166" s="289"/>
      <c r="AM166" s="298"/>
      <c r="AT166" s="6"/>
    </row>
    <row r="167" spans="3:46" ht="12.75" customHeight="1" x14ac:dyDescent="0.2">
      <c r="I167" s="169"/>
      <c r="K167" s="282"/>
      <c r="M167" s="229"/>
      <c r="O167" s="283"/>
      <c r="P167" s="279"/>
      <c r="Q167" s="279"/>
      <c r="R167" s="279"/>
      <c r="S167" s="279"/>
      <c r="T167" s="284"/>
      <c r="U167" s="285"/>
      <c r="V167" s="278"/>
      <c r="AT167" s="7"/>
    </row>
    <row r="168" spans="3:46" ht="12.75" customHeight="1" x14ac:dyDescent="0.2">
      <c r="C168" s="6" t="s">
        <v>165</v>
      </c>
      <c r="E168" s="259" t="str">
        <f>tab!H2</f>
        <v>2017/18</v>
      </c>
      <c r="I168" s="169"/>
      <c r="K168" s="282"/>
      <c r="M168" s="229"/>
      <c r="O168" s="283"/>
      <c r="P168" s="279"/>
      <c r="Q168" s="279"/>
      <c r="R168" s="279"/>
      <c r="S168" s="279"/>
      <c r="T168" s="284"/>
      <c r="U168" s="285"/>
      <c r="V168" s="278"/>
    </row>
    <row r="169" spans="3:46" s="7" customFormat="1" ht="12.75" customHeight="1" x14ac:dyDescent="0.2">
      <c r="C169" s="6" t="s">
        <v>166</v>
      </c>
      <c r="D169" s="288"/>
      <c r="E169" s="259">
        <f>tab!I3</f>
        <v>43009</v>
      </c>
      <c r="F169" s="288"/>
      <c r="G169" s="289"/>
      <c r="H169" s="290"/>
      <c r="I169" s="289"/>
      <c r="J169" s="291"/>
      <c r="K169" s="292"/>
      <c r="L169" s="291"/>
      <c r="M169" s="293"/>
      <c r="O169" s="294"/>
      <c r="P169" s="295"/>
      <c r="Q169" s="295"/>
      <c r="R169" s="295"/>
      <c r="S169" s="295"/>
      <c r="T169" s="284"/>
      <c r="U169" s="296"/>
      <c r="V169" s="297"/>
      <c r="AC169" s="289"/>
      <c r="AD169" s="298"/>
      <c r="AL169" s="289"/>
      <c r="AM169" s="298"/>
      <c r="AT169" s="6"/>
    </row>
    <row r="170" spans="3:46" ht="12.75" customHeight="1" x14ac:dyDescent="0.2">
      <c r="I170" s="169"/>
      <c r="K170" s="282"/>
      <c r="M170" s="229"/>
      <c r="O170" s="283"/>
      <c r="P170" s="279"/>
      <c r="Q170" s="279"/>
      <c r="R170" s="279"/>
      <c r="S170" s="279"/>
      <c r="T170" s="284"/>
      <c r="U170" s="285"/>
      <c r="V170" s="278"/>
      <c r="AT170" s="7"/>
    </row>
    <row r="171" spans="3:46" ht="12.75" customHeight="1" x14ac:dyDescent="0.2">
      <c r="C171" s="36"/>
      <c r="D171" s="190"/>
      <c r="E171" s="94"/>
      <c r="F171" s="190"/>
      <c r="G171" s="189"/>
      <c r="H171" s="196"/>
      <c r="I171" s="384"/>
      <c r="J171" s="384"/>
      <c r="K171" s="385"/>
      <c r="L171" s="384"/>
      <c r="M171" s="386"/>
      <c r="N171" s="36"/>
      <c r="O171" s="387"/>
      <c r="P171" s="36"/>
      <c r="Q171" s="36"/>
      <c r="R171" s="36"/>
      <c r="S171" s="36"/>
      <c r="T171" s="388"/>
      <c r="U171" s="389"/>
      <c r="V171" s="390"/>
      <c r="W171" s="36"/>
      <c r="AC171" s="260"/>
      <c r="AD171" s="261"/>
      <c r="AE171" s="260"/>
      <c r="AF171" s="260"/>
      <c r="AG171" s="260"/>
      <c r="AH171" s="250"/>
      <c r="AI171" s="262"/>
      <c r="AJ171" s="263"/>
      <c r="AK171" s="264"/>
      <c r="AL171" s="265"/>
      <c r="AM171" s="262"/>
    </row>
    <row r="172" spans="3:46" ht="12.75" customHeight="1" x14ac:dyDescent="0.2">
      <c r="C172" s="391"/>
      <c r="D172" s="1684" t="s">
        <v>167</v>
      </c>
      <c r="E172" s="1685"/>
      <c r="F172" s="1685"/>
      <c r="G172" s="1685"/>
      <c r="H172" s="1685"/>
      <c r="I172" s="1685"/>
      <c r="J172" s="1685"/>
      <c r="K172" s="1685"/>
      <c r="L172" s="1685"/>
      <c r="M172" s="1685"/>
      <c r="N172" s="411"/>
      <c r="O172" s="1684" t="s">
        <v>324</v>
      </c>
      <c r="P172" s="1685"/>
      <c r="Q172" s="1685"/>
      <c r="R172" s="1685"/>
      <c r="S172" s="1685"/>
      <c r="T172" s="1685"/>
      <c r="U172" s="412"/>
      <c r="V172" s="413"/>
      <c r="W172" s="392"/>
      <c r="X172" s="277"/>
      <c r="Y172" s="277"/>
      <c r="Z172" s="229"/>
      <c r="AA172" s="287"/>
      <c r="AB172" s="229"/>
      <c r="AC172" s="6"/>
      <c r="AD172" s="6"/>
      <c r="AL172" s="6"/>
      <c r="AM172" s="6"/>
      <c r="AN172" s="277"/>
      <c r="AO172" s="277"/>
    </row>
    <row r="173" spans="3:46" ht="12.75" customHeight="1" x14ac:dyDescent="0.2">
      <c r="C173" s="391"/>
      <c r="D173" s="414" t="s">
        <v>168</v>
      </c>
      <c r="E173" s="414" t="s">
        <v>169</v>
      </c>
      <c r="F173" s="414" t="s">
        <v>170</v>
      </c>
      <c r="G173" s="415" t="s">
        <v>171</v>
      </c>
      <c r="H173" s="416" t="s">
        <v>172</v>
      </c>
      <c r="I173" s="415" t="s">
        <v>134</v>
      </c>
      <c r="J173" s="415" t="s">
        <v>173</v>
      </c>
      <c r="K173" s="417" t="s">
        <v>175</v>
      </c>
      <c r="L173" s="418" t="s">
        <v>176</v>
      </c>
      <c r="M173" s="417" t="s">
        <v>175</v>
      </c>
      <c r="N173" s="419"/>
      <c r="O173" s="420" t="s">
        <v>174</v>
      </c>
      <c r="P173" s="420" t="s">
        <v>325</v>
      </c>
      <c r="Q173" s="420" t="s">
        <v>177</v>
      </c>
      <c r="R173" s="419"/>
      <c r="S173" s="421" t="s">
        <v>176</v>
      </c>
      <c r="T173" s="420" t="s">
        <v>178</v>
      </c>
      <c r="U173" s="422" t="s">
        <v>180</v>
      </c>
      <c r="V173" s="413" t="s">
        <v>339</v>
      </c>
      <c r="W173" s="393"/>
      <c r="X173" s="276"/>
      <c r="Y173" s="276"/>
      <c r="Z173" s="274"/>
      <c r="AA173" s="275"/>
      <c r="AB173" s="274"/>
      <c r="AC173" s="6"/>
      <c r="AD173" s="6"/>
      <c r="AL173" s="6"/>
      <c r="AM173" s="6"/>
      <c r="AN173" s="277"/>
      <c r="AO173" s="276"/>
    </row>
    <row r="174" spans="3:46" ht="12.75" customHeight="1" x14ac:dyDescent="0.2">
      <c r="C174" s="391"/>
      <c r="D174" s="423"/>
      <c r="E174" s="414"/>
      <c r="F174" s="424"/>
      <c r="G174" s="415" t="s">
        <v>182</v>
      </c>
      <c r="H174" s="416" t="s">
        <v>183</v>
      </c>
      <c r="I174" s="415"/>
      <c r="J174" s="415"/>
      <c r="K174" s="417"/>
      <c r="L174" s="418"/>
      <c r="M174" s="417" t="s">
        <v>185</v>
      </c>
      <c r="N174" s="419"/>
      <c r="O174" s="420" t="s">
        <v>184</v>
      </c>
      <c r="P174" s="420" t="s">
        <v>326</v>
      </c>
      <c r="Q174" s="425">
        <f>+Q142</f>
        <v>0.55000000000000004</v>
      </c>
      <c r="R174" s="419" t="s">
        <v>340</v>
      </c>
      <c r="S174" s="421" t="s">
        <v>179</v>
      </c>
      <c r="T174" s="420" t="s">
        <v>113</v>
      </c>
      <c r="U174" s="422"/>
      <c r="V174" s="421" t="s">
        <v>179</v>
      </c>
      <c r="W174" s="391"/>
      <c r="AC174" s="6"/>
      <c r="AD174" s="6"/>
      <c r="AL174" s="6"/>
      <c r="AM174" s="6"/>
      <c r="AO174" s="279"/>
    </row>
    <row r="175" spans="3:46" ht="12.75" customHeight="1" x14ac:dyDescent="0.2">
      <c r="C175" s="36"/>
      <c r="D175" s="190"/>
      <c r="E175" s="190"/>
      <c r="F175" s="190"/>
      <c r="G175" s="189"/>
      <c r="H175" s="196"/>
      <c r="I175" s="394"/>
      <c r="J175" s="394"/>
      <c r="K175" s="395"/>
      <c r="L175" s="396"/>
      <c r="M175" s="395"/>
      <c r="N175" s="397"/>
      <c r="O175" s="398"/>
      <c r="P175" s="399"/>
      <c r="Q175" s="399"/>
      <c r="R175" s="399"/>
      <c r="S175" s="399"/>
      <c r="T175" s="400"/>
      <c r="U175" s="401"/>
      <c r="V175" s="402"/>
      <c r="W175" s="397"/>
      <c r="AC175" s="6"/>
      <c r="AD175" s="6"/>
      <c r="AL175" s="6"/>
      <c r="AM175" s="6"/>
      <c r="AO175" s="279"/>
    </row>
    <row r="176" spans="3:46" ht="12.75" customHeight="1" x14ac:dyDescent="0.2">
      <c r="C176" s="36"/>
      <c r="D176" s="998" t="str">
        <f t="shared" ref="D176:F187" si="184">IF(D144=0,"",D144)</f>
        <v/>
      </c>
      <c r="E176" s="998" t="str">
        <f t="shared" si="184"/>
        <v>x</v>
      </c>
      <c r="F176" s="998" t="str">
        <f t="shared" si="184"/>
        <v/>
      </c>
      <c r="G176" s="999" t="str">
        <f t="shared" ref="G176:G195" si="185">IF(G144="","",G144+1)</f>
        <v/>
      </c>
      <c r="H176" s="1000" t="str">
        <f t="shared" ref="H176:I195" si="186">IF(H144=0,"",H144)</f>
        <v/>
      </c>
      <c r="I176" s="1001" t="str">
        <f>IF(I144=0,"",I144)</f>
        <v>LD</v>
      </c>
      <c r="J176" s="999">
        <f>IF(E176="","",IF(J144&gt;VLOOKUP(I176,tabelsalaris2014VO,19,FALSE),J144-1,IF((J144+1)&lt;=VLOOKUP(I176,tabelsalaris2014VO,19,FALSE),J144+1,J144)))</f>
        <v>12</v>
      </c>
      <c r="K176" s="1002">
        <f t="shared" ref="K176:L187" si="187">IF(K144="","",K144)</f>
        <v>0</v>
      </c>
      <c r="L176" s="1003">
        <f t="shared" si="187"/>
        <v>0</v>
      </c>
      <c r="M176" s="428">
        <f>IF(L176="",K176,K176-L176)</f>
        <v>0</v>
      </c>
      <c r="N176" s="403"/>
      <c r="O176" s="430">
        <f t="shared" ref="O176:O195" si="188">IF(I176="","",VLOOKUP(I176,tabelsalaris2014VO,J176+2,FALSE))</f>
        <v>4962</v>
      </c>
      <c r="P176" s="429">
        <f t="shared" ref="P176:P195" si="189">IF(E176="","",(O176*M176*12))</f>
        <v>0</v>
      </c>
      <c r="Q176" s="616">
        <f>$Q$174</f>
        <v>0.55000000000000004</v>
      </c>
      <c r="R176" s="429">
        <f>IF(E176="","",+P176*Q176)</f>
        <v>0</v>
      </c>
      <c r="S176" s="429">
        <f>IF(L176="",0,O176*12*L176*IF(OR(I176&lt;=8,I176="LIOa",I176="LIOb",I176="ID1",I176="ID2",I176="ID3"),1+tab!$F$115,1+tab!$F$113))</f>
        <v>0</v>
      </c>
      <c r="T176" s="431">
        <f t="shared" ref="T176:T195" si="190">IF(E176="",0,(P176+R176+S176))</f>
        <v>0</v>
      </c>
      <c r="U176" s="432">
        <f>IF(G176&lt;25,0,IF(G176=25,25,IF(G176&lt;40,0,IF(G176=40,40,IF(G176&gt;=40,0)))))</f>
        <v>0</v>
      </c>
      <c r="V176" s="433">
        <f t="shared" ref="V176:V195" si="191">IF(E176="",0,IF(U176=25,(O176*1.08*(K176)/2),IF(U176=40,(O176*1.08*(K176)),IF(U176=0,0))))</f>
        <v>0</v>
      </c>
      <c r="W176" s="403"/>
      <c r="AA176" s="286"/>
      <c r="AJ176" s="286"/>
    </row>
    <row r="177" spans="3:36" ht="12.75" customHeight="1" x14ac:dyDescent="0.2">
      <c r="C177" s="36"/>
      <c r="D177" s="998" t="str">
        <f t="shared" si="184"/>
        <v/>
      </c>
      <c r="E177" s="998" t="str">
        <f t="shared" si="184"/>
        <v/>
      </c>
      <c r="F177" s="998" t="str">
        <f t="shared" si="184"/>
        <v/>
      </c>
      <c r="G177" s="999" t="str">
        <f t="shared" si="185"/>
        <v/>
      </c>
      <c r="H177" s="1000" t="str">
        <f t="shared" si="186"/>
        <v/>
      </c>
      <c r="I177" s="1001" t="str">
        <f t="shared" si="186"/>
        <v/>
      </c>
      <c r="J177" s="999" t="str">
        <f t="shared" ref="J177:J195" si="192">IF(E177="","",(IF((J145+1)&gt;VLOOKUP(I177,tabelsalaris2013VO,19,FALSE),J145,J145+1)))</f>
        <v/>
      </c>
      <c r="K177" s="1002" t="str">
        <f t="shared" si="187"/>
        <v/>
      </c>
      <c r="L177" s="1003" t="str">
        <f t="shared" si="187"/>
        <v/>
      </c>
      <c r="M177" s="428" t="str">
        <f t="shared" ref="M177:M195" si="193">IF(L177="",K177,K177-L177)</f>
        <v/>
      </c>
      <c r="N177" s="403"/>
      <c r="O177" s="430" t="str">
        <f t="shared" si="188"/>
        <v/>
      </c>
      <c r="P177" s="429" t="str">
        <f t="shared" si="189"/>
        <v/>
      </c>
      <c r="Q177" s="616">
        <f t="shared" ref="Q177:Q195" si="194">$Q$174</f>
        <v>0.55000000000000004</v>
      </c>
      <c r="R177" s="429" t="str">
        <f t="shared" ref="R177:R195" si="195">IF(E177="","",+P177*Q177)</f>
        <v/>
      </c>
      <c r="S177" s="429">
        <f>IF(L177="",0,O177*12*L177*IF(OR(I177&lt;=8,I177="LIOa",I177="LIOb",I177="ID1",I177="ID2",I177="ID3"),1+tab!$F$115,1+tab!$F$113))</f>
        <v>0</v>
      </c>
      <c r="T177" s="431">
        <f t="shared" si="190"/>
        <v>0</v>
      </c>
      <c r="U177" s="432">
        <f t="shared" ref="U177:U195" si="196">IF(G177&lt;25,0,IF(G177=25,25,IF(G177&lt;40,0,IF(G177=40,40,IF(G177&gt;=40,0)))))</f>
        <v>0</v>
      </c>
      <c r="V177" s="433">
        <f t="shared" si="191"/>
        <v>0</v>
      </c>
      <c r="W177" s="403"/>
      <c r="AA177" s="286"/>
      <c r="AJ177" s="286"/>
    </row>
    <row r="178" spans="3:36" ht="12.75" customHeight="1" x14ac:dyDescent="0.2">
      <c r="C178" s="36"/>
      <c r="D178" s="998" t="str">
        <f t="shared" si="184"/>
        <v/>
      </c>
      <c r="E178" s="1004" t="str">
        <f t="shared" si="184"/>
        <v/>
      </c>
      <c r="F178" s="1004" t="str">
        <f t="shared" si="184"/>
        <v/>
      </c>
      <c r="G178" s="1001" t="str">
        <f t="shared" si="185"/>
        <v/>
      </c>
      <c r="H178" s="1005" t="str">
        <f t="shared" si="186"/>
        <v/>
      </c>
      <c r="I178" s="1001" t="str">
        <f t="shared" si="186"/>
        <v/>
      </c>
      <c r="J178" s="999" t="str">
        <f t="shared" si="192"/>
        <v/>
      </c>
      <c r="K178" s="1006" t="str">
        <f t="shared" si="187"/>
        <v/>
      </c>
      <c r="L178" s="1007" t="str">
        <f t="shared" si="187"/>
        <v/>
      </c>
      <c r="M178" s="428" t="str">
        <f t="shared" si="193"/>
        <v/>
      </c>
      <c r="N178" s="403"/>
      <c r="O178" s="430" t="str">
        <f t="shared" si="188"/>
        <v/>
      </c>
      <c r="P178" s="429" t="str">
        <f t="shared" si="189"/>
        <v/>
      </c>
      <c r="Q178" s="616">
        <f t="shared" si="194"/>
        <v>0.55000000000000004</v>
      </c>
      <c r="R178" s="429" t="str">
        <f t="shared" si="195"/>
        <v/>
      </c>
      <c r="S178" s="429">
        <f>IF(L178="",0,O178*12*L178*IF(OR(I178&lt;=8,I178="LIOa",I178="LIOb",I178="ID1",I178="ID2",I178="ID3"),1+tab!$F$115,1+tab!$F$113))</f>
        <v>0</v>
      </c>
      <c r="T178" s="431">
        <f t="shared" si="190"/>
        <v>0</v>
      </c>
      <c r="U178" s="432">
        <f t="shared" si="196"/>
        <v>0</v>
      </c>
      <c r="V178" s="433">
        <f t="shared" si="191"/>
        <v>0</v>
      </c>
      <c r="W178" s="403"/>
      <c r="AA178" s="286"/>
      <c r="AJ178" s="286"/>
    </row>
    <row r="179" spans="3:36" ht="12.75" customHeight="1" x14ac:dyDescent="0.2">
      <c r="C179" s="36"/>
      <c r="D179" s="998" t="str">
        <f t="shared" si="184"/>
        <v/>
      </c>
      <c r="E179" s="998" t="str">
        <f t="shared" si="184"/>
        <v/>
      </c>
      <c r="F179" s="998" t="str">
        <f t="shared" si="184"/>
        <v/>
      </c>
      <c r="G179" s="999" t="str">
        <f t="shared" si="185"/>
        <v/>
      </c>
      <c r="H179" s="1000" t="str">
        <f t="shared" si="186"/>
        <v/>
      </c>
      <c r="I179" s="1001" t="str">
        <f t="shared" si="186"/>
        <v/>
      </c>
      <c r="J179" s="999" t="str">
        <f t="shared" si="192"/>
        <v/>
      </c>
      <c r="K179" s="1002" t="str">
        <f t="shared" si="187"/>
        <v/>
      </c>
      <c r="L179" s="1003" t="str">
        <f t="shared" si="187"/>
        <v/>
      </c>
      <c r="M179" s="428" t="str">
        <f t="shared" si="193"/>
        <v/>
      </c>
      <c r="N179" s="403"/>
      <c r="O179" s="430" t="str">
        <f t="shared" si="188"/>
        <v/>
      </c>
      <c r="P179" s="429" t="str">
        <f t="shared" si="189"/>
        <v/>
      </c>
      <c r="Q179" s="616">
        <f t="shared" si="194"/>
        <v>0.55000000000000004</v>
      </c>
      <c r="R179" s="429" t="str">
        <f t="shared" si="195"/>
        <v/>
      </c>
      <c r="S179" s="429">
        <f>IF(L179="",0,O179*12*L179*IF(OR(I179&lt;=8,I179="LIOa",I179="LIOb",I179="ID1",I179="ID2",I179="ID3"),1+tab!$F$115,1+tab!$F$113))</f>
        <v>0</v>
      </c>
      <c r="T179" s="431">
        <f t="shared" si="190"/>
        <v>0</v>
      </c>
      <c r="U179" s="432">
        <f t="shared" si="196"/>
        <v>0</v>
      </c>
      <c r="V179" s="433">
        <f t="shared" si="191"/>
        <v>0</v>
      </c>
      <c r="W179" s="403"/>
      <c r="AA179" s="286"/>
      <c r="AJ179" s="286"/>
    </row>
    <row r="180" spans="3:36" ht="12.75" customHeight="1" x14ac:dyDescent="0.2">
      <c r="C180" s="36"/>
      <c r="D180" s="998" t="str">
        <f t="shared" si="184"/>
        <v/>
      </c>
      <c r="E180" s="998" t="str">
        <f t="shared" si="184"/>
        <v/>
      </c>
      <c r="F180" s="998" t="str">
        <f t="shared" si="184"/>
        <v/>
      </c>
      <c r="G180" s="999" t="str">
        <f t="shared" si="185"/>
        <v/>
      </c>
      <c r="H180" s="1000" t="str">
        <f t="shared" si="186"/>
        <v/>
      </c>
      <c r="I180" s="1001" t="str">
        <f t="shared" si="186"/>
        <v/>
      </c>
      <c r="J180" s="999" t="str">
        <f t="shared" si="192"/>
        <v/>
      </c>
      <c r="K180" s="1002" t="str">
        <f t="shared" si="187"/>
        <v/>
      </c>
      <c r="L180" s="1003" t="str">
        <f t="shared" si="187"/>
        <v/>
      </c>
      <c r="M180" s="428" t="str">
        <f t="shared" si="193"/>
        <v/>
      </c>
      <c r="N180" s="403"/>
      <c r="O180" s="430" t="str">
        <f t="shared" si="188"/>
        <v/>
      </c>
      <c r="P180" s="429" t="str">
        <f t="shared" si="189"/>
        <v/>
      </c>
      <c r="Q180" s="616">
        <f t="shared" si="194"/>
        <v>0.55000000000000004</v>
      </c>
      <c r="R180" s="429" t="str">
        <f t="shared" si="195"/>
        <v/>
      </c>
      <c r="S180" s="429">
        <f>IF(L180="",0,O180*12*L180*IF(OR(I180&lt;=8,I180="LIOa",I180="LIOb",I180="ID1",I180="ID2",I180="ID3"),1+tab!$F$115,1+tab!$F$113))</f>
        <v>0</v>
      </c>
      <c r="T180" s="431">
        <f t="shared" si="190"/>
        <v>0</v>
      </c>
      <c r="U180" s="432">
        <f t="shared" si="196"/>
        <v>0</v>
      </c>
      <c r="V180" s="433">
        <f t="shared" si="191"/>
        <v>0</v>
      </c>
      <c r="W180" s="403"/>
      <c r="AA180" s="286"/>
      <c r="AJ180" s="286"/>
    </row>
    <row r="181" spans="3:36" ht="12.75" customHeight="1" x14ac:dyDescent="0.2">
      <c r="C181" s="36"/>
      <c r="D181" s="998" t="str">
        <f t="shared" si="184"/>
        <v/>
      </c>
      <c r="E181" s="998" t="str">
        <f t="shared" si="184"/>
        <v/>
      </c>
      <c r="F181" s="998" t="str">
        <f t="shared" si="184"/>
        <v/>
      </c>
      <c r="G181" s="999" t="str">
        <f t="shared" si="185"/>
        <v/>
      </c>
      <c r="H181" s="1000" t="str">
        <f t="shared" si="186"/>
        <v/>
      </c>
      <c r="I181" s="1001" t="str">
        <f t="shared" si="186"/>
        <v/>
      </c>
      <c r="J181" s="999" t="str">
        <f t="shared" si="192"/>
        <v/>
      </c>
      <c r="K181" s="1002" t="str">
        <f t="shared" si="187"/>
        <v/>
      </c>
      <c r="L181" s="1003" t="str">
        <f t="shared" si="187"/>
        <v/>
      </c>
      <c r="M181" s="428" t="str">
        <f t="shared" si="193"/>
        <v/>
      </c>
      <c r="N181" s="403"/>
      <c r="O181" s="430" t="str">
        <f t="shared" si="188"/>
        <v/>
      </c>
      <c r="P181" s="429" t="str">
        <f t="shared" si="189"/>
        <v/>
      </c>
      <c r="Q181" s="616">
        <f t="shared" si="194"/>
        <v>0.55000000000000004</v>
      </c>
      <c r="R181" s="429" t="str">
        <f t="shared" si="195"/>
        <v/>
      </c>
      <c r="S181" s="429">
        <f>IF(L181="",0,O181*12*L181*IF(OR(I181&lt;=8,I181="LIOa",I181="LIOb",I181="ID1",I181="ID2",I181="ID3"),1+tab!$F$115,1+tab!$F$113))</f>
        <v>0</v>
      </c>
      <c r="T181" s="431">
        <f t="shared" si="190"/>
        <v>0</v>
      </c>
      <c r="U181" s="432">
        <f t="shared" si="196"/>
        <v>0</v>
      </c>
      <c r="V181" s="433">
        <f t="shared" si="191"/>
        <v>0</v>
      </c>
      <c r="W181" s="403"/>
      <c r="AA181" s="286"/>
      <c r="AJ181" s="286"/>
    </row>
    <row r="182" spans="3:36" ht="12.75" customHeight="1" x14ac:dyDescent="0.2">
      <c r="C182" s="36"/>
      <c r="D182" s="998" t="str">
        <f t="shared" si="184"/>
        <v/>
      </c>
      <c r="E182" s="998" t="str">
        <f t="shared" si="184"/>
        <v/>
      </c>
      <c r="F182" s="998" t="str">
        <f t="shared" si="184"/>
        <v/>
      </c>
      <c r="G182" s="999" t="str">
        <f t="shared" si="185"/>
        <v/>
      </c>
      <c r="H182" s="1000" t="str">
        <f t="shared" si="186"/>
        <v/>
      </c>
      <c r="I182" s="1001" t="str">
        <f t="shared" si="186"/>
        <v/>
      </c>
      <c r="J182" s="999" t="str">
        <f t="shared" si="192"/>
        <v/>
      </c>
      <c r="K182" s="1002" t="str">
        <f t="shared" si="187"/>
        <v/>
      </c>
      <c r="L182" s="1003" t="str">
        <f t="shared" si="187"/>
        <v/>
      </c>
      <c r="M182" s="428" t="str">
        <f t="shared" si="193"/>
        <v/>
      </c>
      <c r="N182" s="403"/>
      <c r="O182" s="430" t="str">
        <f t="shared" si="188"/>
        <v/>
      </c>
      <c r="P182" s="429" t="str">
        <f t="shared" si="189"/>
        <v/>
      </c>
      <c r="Q182" s="616">
        <f t="shared" si="194"/>
        <v>0.55000000000000004</v>
      </c>
      <c r="R182" s="429" t="str">
        <f t="shared" si="195"/>
        <v/>
      </c>
      <c r="S182" s="429">
        <f>IF(L182="",0,O182*12*L182*IF(OR(I182&lt;=8,I182="LIOa",I182="LIOb",I182="ID1",I182="ID2",I182="ID3"),1+tab!$F$115,1+tab!$F$113))</f>
        <v>0</v>
      </c>
      <c r="T182" s="431">
        <f t="shared" si="190"/>
        <v>0</v>
      </c>
      <c r="U182" s="432">
        <f t="shared" si="196"/>
        <v>0</v>
      </c>
      <c r="V182" s="433">
        <f t="shared" si="191"/>
        <v>0</v>
      </c>
      <c r="W182" s="403"/>
      <c r="AA182" s="286"/>
      <c r="AJ182" s="286"/>
    </row>
    <row r="183" spans="3:36" ht="12.75" customHeight="1" x14ac:dyDescent="0.2">
      <c r="C183" s="36"/>
      <c r="D183" s="998" t="str">
        <f t="shared" si="184"/>
        <v/>
      </c>
      <c r="E183" s="998" t="str">
        <f t="shared" si="184"/>
        <v/>
      </c>
      <c r="F183" s="998" t="str">
        <f t="shared" si="184"/>
        <v/>
      </c>
      <c r="G183" s="999" t="str">
        <f t="shared" si="185"/>
        <v/>
      </c>
      <c r="H183" s="1000" t="str">
        <f t="shared" si="186"/>
        <v/>
      </c>
      <c r="I183" s="1001" t="str">
        <f t="shared" si="186"/>
        <v/>
      </c>
      <c r="J183" s="999" t="str">
        <f t="shared" si="192"/>
        <v/>
      </c>
      <c r="K183" s="1002" t="str">
        <f t="shared" si="187"/>
        <v/>
      </c>
      <c r="L183" s="1003" t="str">
        <f t="shared" si="187"/>
        <v/>
      </c>
      <c r="M183" s="428" t="str">
        <f t="shared" si="193"/>
        <v/>
      </c>
      <c r="N183" s="403"/>
      <c r="O183" s="430" t="str">
        <f t="shared" si="188"/>
        <v/>
      </c>
      <c r="P183" s="429" t="str">
        <f t="shared" si="189"/>
        <v/>
      </c>
      <c r="Q183" s="616">
        <f t="shared" si="194"/>
        <v>0.55000000000000004</v>
      </c>
      <c r="R183" s="429" t="str">
        <f t="shared" si="195"/>
        <v/>
      </c>
      <c r="S183" s="429">
        <f>IF(L183="",0,O183*12*L183*IF(OR(I183&lt;=8,I183="LIOa",I183="LIOb",I183="ID1",I183="ID2",I183="ID3"),1+tab!$F$115,1+tab!$F$113))</f>
        <v>0</v>
      </c>
      <c r="T183" s="431">
        <f t="shared" si="190"/>
        <v>0</v>
      </c>
      <c r="U183" s="432">
        <f t="shared" si="196"/>
        <v>0</v>
      </c>
      <c r="V183" s="433">
        <f t="shared" si="191"/>
        <v>0</v>
      </c>
      <c r="W183" s="403"/>
      <c r="AA183" s="286"/>
      <c r="AJ183" s="286"/>
    </row>
    <row r="184" spans="3:36" ht="12.75" customHeight="1" x14ac:dyDescent="0.2">
      <c r="C184" s="36"/>
      <c r="D184" s="998" t="str">
        <f t="shared" si="184"/>
        <v/>
      </c>
      <c r="E184" s="998" t="str">
        <f t="shared" si="184"/>
        <v/>
      </c>
      <c r="F184" s="998" t="str">
        <f t="shared" si="184"/>
        <v/>
      </c>
      <c r="G184" s="999" t="str">
        <f t="shared" si="185"/>
        <v/>
      </c>
      <c r="H184" s="1000" t="str">
        <f t="shared" si="186"/>
        <v/>
      </c>
      <c r="I184" s="1001" t="str">
        <f t="shared" si="186"/>
        <v/>
      </c>
      <c r="J184" s="999" t="str">
        <f t="shared" si="192"/>
        <v/>
      </c>
      <c r="K184" s="1002" t="str">
        <f t="shared" si="187"/>
        <v/>
      </c>
      <c r="L184" s="1003" t="str">
        <f t="shared" si="187"/>
        <v/>
      </c>
      <c r="M184" s="428" t="str">
        <f t="shared" si="193"/>
        <v/>
      </c>
      <c r="N184" s="403"/>
      <c r="O184" s="430" t="str">
        <f t="shared" si="188"/>
        <v/>
      </c>
      <c r="P184" s="429" t="str">
        <f t="shared" si="189"/>
        <v/>
      </c>
      <c r="Q184" s="616">
        <f t="shared" si="194"/>
        <v>0.55000000000000004</v>
      </c>
      <c r="R184" s="429" t="str">
        <f t="shared" si="195"/>
        <v/>
      </c>
      <c r="S184" s="429">
        <f>IF(L184="",0,O184*12*L184*IF(OR(I184&lt;=8,I184="LIOa",I184="LIOb",I184="ID1",I184="ID2",I184="ID3"),1+tab!$F$115,1+tab!$F$113))</f>
        <v>0</v>
      </c>
      <c r="T184" s="431">
        <f t="shared" si="190"/>
        <v>0</v>
      </c>
      <c r="U184" s="432">
        <f t="shared" si="196"/>
        <v>0</v>
      </c>
      <c r="V184" s="433">
        <f t="shared" si="191"/>
        <v>0</v>
      </c>
      <c r="W184" s="403"/>
      <c r="AA184" s="286"/>
      <c r="AJ184" s="286"/>
    </row>
    <row r="185" spans="3:36" ht="12.75" customHeight="1" x14ac:dyDescent="0.2">
      <c r="C185" s="36"/>
      <c r="D185" s="998" t="str">
        <f t="shared" si="184"/>
        <v/>
      </c>
      <c r="E185" s="998" t="str">
        <f t="shared" si="184"/>
        <v/>
      </c>
      <c r="F185" s="998" t="str">
        <f t="shared" si="184"/>
        <v/>
      </c>
      <c r="G185" s="999" t="str">
        <f t="shared" si="185"/>
        <v/>
      </c>
      <c r="H185" s="1000" t="str">
        <f t="shared" si="186"/>
        <v/>
      </c>
      <c r="I185" s="1001" t="str">
        <f t="shared" si="186"/>
        <v/>
      </c>
      <c r="J185" s="999" t="str">
        <f t="shared" si="192"/>
        <v/>
      </c>
      <c r="K185" s="1002" t="str">
        <f t="shared" si="187"/>
        <v/>
      </c>
      <c r="L185" s="1003" t="str">
        <f t="shared" si="187"/>
        <v/>
      </c>
      <c r="M185" s="428" t="str">
        <f t="shared" si="193"/>
        <v/>
      </c>
      <c r="N185" s="403"/>
      <c r="O185" s="430" t="str">
        <f t="shared" si="188"/>
        <v/>
      </c>
      <c r="P185" s="429" t="str">
        <f t="shared" si="189"/>
        <v/>
      </c>
      <c r="Q185" s="616">
        <f t="shared" si="194"/>
        <v>0.55000000000000004</v>
      </c>
      <c r="R185" s="429" t="str">
        <f t="shared" si="195"/>
        <v/>
      </c>
      <c r="S185" s="429">
        <f>IF(L185="",0,O185*12*L185*IF(OR(I185&lt;=8,I185="LIOa",I185="LIOb",I185="ID1",I185="ID2",I185="ID3"),1+tab!$F$115,1+tab!$F$113))</f>
        <v>0</v>
      </c>
      <c r="T185" s="431">
        <f t="shared" si="190"/>
        <v>0</v>
      </c>
      <c r="U185" s="432">
        <f t="shared" si="196"/>
        <v>0</v>
      </c>
      <c r="V185" s="433">
        <f t="shared" si="191"/>
        <v>0</v>
      </c>
      <c r="W185" s="403"/>
      <c r="AA185" s="286"/>
      <c r="AJ185" s="286"/>
    </row>
    <row r="186" spans="3:36" ht="12.75" customHeight="1" x14ac:dyDescent="0.2">
      <c r="C186" s="36"/>
      <c r="D186" s="998" t="str">
        <f t="shared" si="184"/>
        <v/>
      </c>
      <c r="E186" s="998" t="str">
        <f t="shared" si="184"/>
        <v/>
      </c>
      <c r="F186" s="998" t="str">
        <f t="shared" si="184"/>
        <v/>
      </c>
      <c r="G186" s="999" t="str">
        <f t="shared" si="185"/>
        <v/>
      </c>
      <c r="H186" s="1000" t="str">
        <f t="shared" si="186"/>
        <v/>
      </c>
      <c r="I186" s="1001" t="str">
        <f t="shared" si="186"/>
        <v/>
      </c>
      <c r="J186" s="999" t="str">
        <f t="shared" si="192"/>
        <v/>
      </c>
      <c r="K186" s="1002" t="str">
        <f t="shared" si="187"/>
        <v/>
      </c>
      <c r="L186" s="1003" t="str">
        <f t="shared" si="187"/>
        <v/>
      </c>
      <c r="M186" s="428" t="str">
        <f t="shared" si="193"/>
        <v/>
      </c>
      <c r="N186" s="403"/>
      <c r="O186" s="430" t="str">
        <f t="shared" si="188"/>
        <v/>
      </c>
      <c r="P186" s="429" t="str">
        <f t="shared" si="189"/>
        <v/>
      </c>
      <c r="Q186" s="616">
        <f t="shared" si="194"/>
        <v>0.55000000000000004</v>
      </c>
      <c r="R186" s="429" t="str">
        <f t="shared" si="195"/>
        <v/>
      </c>
      <c r="S186" s="429">
        <f>IF(L186="",0,O186*12*L186*IF(OR(I186&lt;=8,I186="LIOa",I186="LIOb",I186="ID1",I186="ID2",I186="ID3"),1+tab!$F$115,1+tab!$F$113))</f>
        <v>0</v>
      </c>
      <c r="T186" s="431">
        <f t="shared" si="190"/>
        <v>0</v>
      </c>
      <c r="U186" s="432">
        <f t="shared" si="196"/>
        <v>0</v>
      </c>
      <c r="V186" s="433">
        <f t="shared" si="191"/>
        <v>0</v>
      </c>
      <c r="W186" s="403"/>
      <c r="AA186" s="286"/>
      <c r="AJ186" s="286"/>
    </row>
    <row r="187" spans="3:36" ht="12.75" customHeight="1" x14ac:dyDescent="0.2">
      <c r="C187" s="36"/>
      <c r="D187" s="998" t="str">
        <f t="shared" si="184"/>
        <v/>
      </c>
      <c r="E187" s="998" t="str">
        <f t="shared" si="184"/>
        <v/>
      </c>
      <c r="F187" s="998" t="str">
        <f t="shared" si="184"/>
        <v/>
      </c>
      <c r="G187" s="999" t="str">
        <f t="shared" si="185"/>
        <v/>
      </c>
      <c r="H187" s="1000" t="str">
        <f t="shared" si="186"/>
        <v/>
      </c>
      <c r="I187" s="1001" t="str">
        <f t="shared" si="186"/>
        <v/>
      </c>
      <c r="J187" s="999" t="str">
        <f t="shared" si="192"/>
        <v/>
      </c>
      <c r="K187" s="1002" t="str">
        <f t="shared" si="187"/>
        <v/>
      </c>
      <c r="L187" s="1003" t="str">
        <f t="shared" si="187"/>
        <v/>
      </c>
      <c r="M187" s="428" t="str">
        <f t="shared" si="193"/>
        <v/>
      </c>
      <c r="N187" s="403"/>
      <c r="O187" s="430" t="str">
        <f t="shared" si="188"/>
        <v/>
      </c>
      <c r="P187" s="429" t="str">
        <f t="shared" si="189"/>
        <v/>
      </c>
      <c r="Q187" s="616">
        <f t="shared" si="194"/>
        <v>0.55000000000000004</v>
      </c>
      <c r="R187" s="429" t="str">
        <f t="shared" si="195"/>
        <v/>
      </c>
      <c r="S187" s="429">
        <f>IF(L187="",0,O187*12*L187*IF(OR(I187&lt;=8,I187="LIOa",I187="LIOb",I187="ID1",I187="ID2",I187="ID3"),1+tab!$F$115,1+tab!$F$113))</f>
        <v>0</v>
      </c>
      <c r="T187" s="431">
        <f t="shared" si="190"/>
        <v>0</v>
      </c>
      <c r="U187" s="432">
        <f t="shared" si="196"/>
        <v>0</v>
      </c>
      <c r="V187" s="433">
        <f t="shared" si="191"/>
        <v>0</v>
      </c>
      <c r="W187" s="403"/>
      <c r="AA187" s="286"/>
      <c r="AJ187" s="286"/>
    </row>
    <row r="188" spans="3:36" ht="12.75" customHeight="1" x14ac:dyDescent="0.2">
      <c r="C188" s="36"/>
      <c r="D188" s="998" t="str">
        <f t="shared" ref="D188:F190" si="197">IF(D156=0,"",D156)</f>
        <v/>
      </c>
      <c r="E188" s="998" t="str">
        <f t="shared" si="197"/>
        <v/>
      </c>
      <c r="F188" s="998" t="str">
        <f t="shared" si="197"/>
        <v/>
      </c>
      <c r="G188" s="999" t="str">
        <f t="shared" si="185"/>
        <v/>
      </c>
      <c r="H188" s="1000" t="str">
        <f t="shared" si="186"/>
        <v/>
      </c>
      <c r="I188" s="1001" t="str">
        <f t="shared" si="186"/>
        <v/>
      </c>
      <c r="J188" s="999" t="str">
        <f t="shared" si="192"/>
        <v/>
      </c>
      <c r="K188" s="1002" t="str">
        <f t="shared" ref="K188:L190" si="198">IF(K156="","",K156)</f>
        <v/>
      </c>
      <c r="L188" s="1003" t="str">
        <f t="shared" si="198"/>
        <v/>
      </c>
      <c r="M188" s="428" t="str">
        <f t="shared" si="193"/>
        <v/>
      </c>
      <c r="N188" s="403"/>
      <c r="O188" s="430" t="str">
        <f t="shared" si="188"/>
        <v/>
      </c>
      <c r="P188" s="429" t="str">
        <f t="shared" si="189"/>
        <v/>
      </c>
      <c r="Q188" s="616">
        <f t="shared" si="194"/>
        <v>0.55000000000000004</v>
      </c>
      <c r="R188" s="429" t="str">
        <f t="shared" si="195"/>
        <v/>
      </c>
      <c r="S188" s="429">
        <f>IF(L188="",0,O188*12*L188*IF(OR(I188&lt;=8,I188="LIOa",I188="LIOb",I188="ID1",I188="ID2",I188="ID3"),1+tab!$F$115,1+tab!$F$113))</f>
        <v>0</v>
      </c>
      <c r="T188" s="431">
        <f t="shared" si="190"/>
        <v>0</v>
      </c>
      <c r="U188" s="432">
        <f t="shared" si="196"/>
        <v>0</v>
      </c>
      <c r="V188" s="433">
        <f t="shared" si="191"/>
        <v>0</v>
      </c>
      <c r="W188" s="403"/>
      <c r="AA188" s="286"/>
      <c r="AJ188" s="286"/>
    </row>
    <row r="189" spans="3:36" ht="12.75" customHeight="1" x14ac:dyDescent="0.2">
      <c r="C189" s="36"/>
      <c r="D189" s="998" t="str">
        <f t="shared" si="197"/>
        <v/>
      </c>
      <c r="E189" s="998" t="str">
        <f t="shared" si="197"/>
        <v/>
      </c>
      <c r="F189" s="998" t="str">
        <f t="shared" si="197"/>
        <v/>
      </c>
      <c r="G189" s="999" t="str">
        <f t="shared" si="185"/>
        <v/>
      </c>
      <c r="H189" s="1000" t="str">
        <f t="shared" si="186"/>
        <v/>
      </c>
      <c r="I189" s="1001" t="str">
        <f t="shared" si="186"/>
        <v/>
      </c>
      <c r="J189" s="999" t="str">
        <f t="shared" si="192"/>
        <v/>
      </c>
      <c r="K189" s="1002" t="str">
        <f t="shared" si="198"/>
        <v/>
      </c>
      <c r="L189" s="1003" t="str">
        <f t="shared" si="198"/>
        <v/>
      </c>
      <c r="M189" s="428" t="str">
        <f t="shared" si="193"/>
        <v/>
      </c>
      <c r="N189" s="403"/>
      <c r="O189" s="430" t="str">
        <f t="shared" si="188"/>
        <v/>
      </c>
      <c r="P189" s="429" t="str">
        <f t="shared" si="189"/>
        <v/>
      </c>
      <c r="Q189" s="616">
        <f t="shared" si="194"/>
        <v>0.55000000000000004</v>
      </c>
      <c r="R189" s="429" t="str">
        <f t="shared" si="195"/>
        <v/>
      </c>
      <c r="S189" s="429">
        <f>IF(L189="",0,O189*12*L189*IF(OR(I189&lt;=8,I189="LIOa",I189="LIOb",I189="ID1",I189="ID2",I189="ID3"),1+tab!$F$115,1+tab!$F$113))</f>
        <v>0</v>
      </c>
      <c r="T189" s="431">
        <f t="shared" si="190"/>
        <v>0</v>
      </c>
      <c r="U189" s="432">
        <f t="shared" si="196"/>
        <v>0</v>
      </c>
      <c r="V189" s="433">
        <f t="shared" si="191"/>
        <v>0</v>
      </c>
      <c r="W189" s="403"/>
      <c r="AA189" s="286"/>
      <c r="AJ189" s="286"/>
    </row>
    <row r="190" spans="3:36" ht="12.75" customHeight="1" x14ac:dyDescent="0.2">
      <c r="C190" s="36"/>
      <c r="D190" s="998" t="str">
        <f t="shared" si="197"/>
        <v/>
      </c>
      <c r="E190" s="998" t="str">
        <f t="shared" si="197"/>
        <v/>
      </c>
      <c r="F190" s="998" t="str">
        <f t="shared" si="197"/>
        <v/>
      </c>
      <c r="G190" s="999" t="str">
        <f t="shared" si="185"/>
        <v/>
      </c>
      <c r="H190" s="1000" t="str">
        <f t="shared" si="186"/>
        <v/>
      </c>
      <c r="I190" s="1001" t="str">
        <f t="shared" si="186"/>
        <v/>
      </c>
      <c r="J190" s="999" t="str">
        <f t="shared" si="192"/>
        <v/>
      </c>
      <c r="K190" s="1002" t="str">
        <f t="shared" si="198"/>
        <v/>
      </c>
      <c r="L190" s="1003" t="str">
        <f t="shared" si="198"/>
        <v/>
      </c>
      <c r="M190" s="428" t="str">
        <f t="shared" si="193"/>
        <v/>
      </c>
      <c r="N190" s="403"/>
      <c r="O190" s="430" t="str">
        <f t="shared" si="188"/>
        <v/>
      </c>
      <c r="P190" s="429" t="str">
        <f t="shared" si="189"/>
        <v/>
      </c>
      <c r="Q190" s="616">
        <f t="shared" si="194"/>
        <v>0.55000000000000004</v>
      </c>
      <c r="R190" s="429" t="str">
        <f t="shared" si="195"/>
        <v/>
      </c>
      <c r="S190" s="429">
        <f>IF(L190="",0,O190*12*L190*IF(OR(I190&lt;=8,I190="LIOa",I190="LIOb",I190="ID1",I190="ID2",I190="ID3"),1+tab!$F$115,1+tab!$F$113))</f>
        <v>0</v>
      </c>
      <c r="T190" s="431">
        <f t="shared" si="190"/>
        <v>0</v>
      </c>
      <c r="U190" s="432">
        <f t="shared" si="196"/>
        <v>0</v>
      </c>
      <c r="V190" s="433">
        <f t="shared" si="191"/>
        <v>0</v>
      </c>
      <c r="W190" s="403"/>
      <c r="AA190" s="286"/>
      <c r="AJ190" s="286"/>
    </row>
    <row r="191" spans="3:36" ht="12.75" customHeight="1" x14ac:dyDescent="0.2">
      <c r="C191" s="36"/>
      <c r="D191" s="998" t="str">
        <f t="shared" ref="D191:F195" si="199">IF(D159=0,"",D159)</f>
        <v/>
      </c>
      <c r="E191" s="998" t="str">
        <f t="shared" si="199"/>
        <v/>
      </c>
      <c r="F191" s="998" t="str">
        <f t="shared" si="199"/>
        <v/>
      </c>
      <c r="G191" s="999" t="str">
        <f t="shared" si="185"/>
        <v/>
      </c>
      <c r="H191" s="1000" t="str">
        <f t="shared" si="186"/>
        <v/>
      </c>
      <c r="I191" s="1001" t="str">
        <f t="shared" si="186"/>
        <v/>
      </c>
      <c r="J191" s="999" t="str">
        <f t="shared" si="192"/>
        <v/>
      </c>
      <c r="K191" s="1002" t="str">
        <f t="shared" ref="K191:L195" si="200">IF(K159="","",K159)</f>
        <v/>
      </c>
      <c r="L191" s="1003" t="str">
        <f t="shared" si="200"/>
        <v/>
      </c>
      <c r="M191" s="428" t="str">
        <f t="shared" si="193"/>
        <v/>
      </c>
      <c r="N191" s="403"/>
      <c r="O191" s="430" t="str">
        <f t="shared" si="188"/>
        <v/>
      </c>
      <c r="P191" s="429" t="str">
        <f t="shared" si="189"/>
        <v/>
      </c>
      <c r="Q191" s="616">
        <f t="shared" si="194"/>
        <v>0.55000000000000004</v>
      </c>
      <c r="R191" s="429" t="str">
        <f t="shared" si="195"/>
        <v/>
      </c>
      <c r="S191" s="429">
        <f>IF(L191="",0,O191*12*L191*IF(OR(I191&lt;=8,I191="LIOa",I191="LIOb",I191="ID1",I191="ID2",I191="ID3"),1+tab!$F$115,1+tab!$F$113))</f>
        <v>0</v>
      </c>
      <c r="T191" s="431">
        <f t="shared" si="190"/>
        <v>0</v>
      </c>
      <c r="U191" s="432">
        <f t="shared" si="196"/>
        <v>0</v>
      </c>
      <c r="V191" s="433">
        <f t="shared" si="191"/>
        <v>0</v>
      </c>
      <c r="W191" s="403"/>
      <c r="AA191" s="286"/>
      <c r="AJ191" s="286"/>
    </row>
    <row r="192" spans="3:36" ht="12.75" customHeight="1" x14ac:dyDescent="0.2">
      <c r="C192" s="36"/>
      <c r="D192" s="998" t="str">
        <f t="shared" si="199"/>
        <v/>
      </c>
      <c r="E192" s="998" t="str">
        <f t="shared" si="199"/>
        <v/>
      </c>
      <c r="F192" s="998" t="str">
        <f t="shared" si="199"/>
        <v/>
      </c>
      <c r="G192" s="999" t="str">
        <f t="shared" si="185"/>
        <v/>
      </c>
      <c r="H192" s="1000" t="str">
        <f t="shared" si="186"/>
        <v/>
      </c>
      <c r="I192" s="1001" t="str">
        <f t="shared" si="186"/>
        <v/>
      </c>
      <c r="J192" s="999" t="str">
        <f t="shared" si="192"/>
        <v/>
      </c>
      <c r="K192" s="1002" t="str">
        <f t="shared" si="200"/>
        <v/>
      </c>
      <c r="L192" s="1003" t="str">
        <f t="shared" si="200"/>
        <v/>
      </c>
      <c r="M192" s="428" t="str">
        <f t="shared" si="193"/>
        <v/>
      </c>
      <c r="N192" s="403"/>
      <c r="O192" s="430" t="str">
        <f t="shared" si="188"/>
        <v/>
      </c>
      <c r="P192" s="429" t="str">
        <f t="shared" si="189"/>
        <v/>
      </c>
      <c r="Q192" s="616">
        <f t="shared" si="194"/>
        <v>0.55000000000000004</v>
      </c>
      <c r="R192" s="429" t="str">
        <f t="shared" si="195"/>
        <v/>
      </c>
      <c r="S192" s="429">
        <f>IF(L192="",0,O192*12*L192*IF(OR(I192&lt;=8,I192="LIOa",I192="LIOb",I192="ID1",I192="ID2",I192="ID3"),1+tab!$F$115,1+tab!$F$113))</f>
        <v>0</v>
      </c>
      <c r="T192" s="431">
        <f t="shared" si="190"/>
        <v>0</v>
      </c>
      <c r="U192" s="432">
        <f t="shared" si="196"/>
        <v>0</v>
      </c>
      <c r="V192" s="433">
        <f t="shared" si="191"/>
        <v>0</v>
      </c>
      <c r="W192" s="403"/>
      <c r="AA192" s="286"/>
      <c r="AJ192" s="286"/>
    </row>
    <row r="193" spans="3:46" ht="12.75" customHeight="1" x14ac:dyDescent="0.2">
      <c r="C193" s="36"/>
      <c r="D193" s="998" t="str">
        <f t="shared" si="199"/>
        <v/>
      </c>
      <c r="E193" s="998" t="str">
        <f t="shared" si="199"/>
        <v/>
      </c>
      <c r="F193" s="998" t="str">
        <f t="shared" si="199"/>
        <v/>
      </c>
      <c r="G193" s="999" t="str">
        <f t="shared" si="185"/>
        <v/>
      </c>
      <c r="H193" s="1000" t="str">
        <f t="shared" si="186"/>
        <v/>
      </c>
      <c r="I193" s="1001" t="str">
        <f t="shared" si="186"/>
        <v/>
      </c>
      <c r="J193" s="999" t="str">
        <f t="shared" si="192"/>
        <v/>
      </c>
      <c r="K193" s="1002" t="str">
        <f t="shared" si="200"/>
        <v/>
      </c>
      <c r="L193" s="1003" t="str">
        <f t="shared" si="200"/>
        <v/>
      </c>
      <c r="M193" s="428" t="str">
        <f t="shared" si="193"/>
        <v/>
      </c>
      <c r="N193" s="403"/>
      <c r="O193" s="430" t="str">
        <f t="shared" si="188"/>
        <v/>
      </c>
      <c r="P193" s="429" t="str">
        <f t="shared" si="189"/>
        <v/>
      </c>
      <c r="Q193" s="616">
        <f t="shared" si="194"/>
        <v>0.55000000000000004</v>
      </c>
      <c r="R193" s="429" t="str">
        <f t="shared" si="195"/>
        <v/>
      </c>
      <c r="S193" s="429">
        <f>IF(L193="",0,O193*12*L193*IF(OR(I193&lt;=8,I193="LIOa",I193="LIOb",I193="ID1",I193="ID2",I193="ID3"),1+tab!$F$115,1+tab!$F$113))</f>
        <v>0</v>
      </c>
      <c r="T193" s="431">
        <f t="shared" si="190"/>
        <v>0</v>
      </c>
      <c r="U193" s="432">
        <f t="shared" si="196"/>
        <v>0</v>
      </c>
      <c r="V193" s="433">
        <f t="shared" si="191"/>
        <v>0</v>
      </c>
      <c r="W193" s="403"/>
      <c r="AA193" s="286"/>
      <c r="AJ193" s="286"/>
    </row>
    <row r="194" spans="3:46" ht="12.75" customHeight="1" x14ac:dyDescent="0.2">
      <c r="C194" s="36"/>
      <c r="D194" s="998" t="str">
        <f t="shared" si="199"/>
        <v/>
      </c>
      <c r="E194" s="998" t="str">
        <f t="shared" si="199"/>
        <v/>
      </c>
      <c r="F194" s="998" t="str">
        <f t="shared" si="199"/>
        <v/>
      </c>
      <c r="G194" s="999" t="str">
        <f t="shared" si="185"/>
        <v/>
      </c>
      <c r="H194" s="1000" t="str">
        <f t="shared" si="186"/>
        <v/>
      </c>
      <c r="I194" s="1001" t="str">
        <f t="shared" si="186"/>
        <v/>
      </c>
      <c r="J194" s="999" t="str">
        <f t="shared" si="192"/>
        <v/>
      </c>
      <c r="K194" s="1002" t="str">
        <f t="shared" si="200"/>
        <v/>
      </c>
      <c r="L194" s="1003" t="str">
        <f t="shared" si="200"/>
        <v/>
      </c>
      <c r="M194" s="428" t="str">
        <f t="shared" si="193"/>
        <v/>
      </c>
      <c r="N194" s="403"/>
      <c r="O194" s="430" t="str">
        <f t="shared" si="188"/>
        <v/>
      </c>
      <c r="P194" s="429" t="str">
        <f t="shared" si="189"/>
        <v/>
      </c>
      <c r="Q194" s="616">
        <f t="shared" si="194"/>
        <v>0.55000000000000004</v>
      </c>
      <c r="R194" s="429" t="str">
        <f t="shared" si="195"/>
        <v/>
      </c>
      <c r="S194" s="429">
        <f>IF(L194="",0,O194*12*L194*IF(OR(I194&lt;=8,I194="LIOa",I194="LIOb",I194="ID1",I194="ID2",I194="ID3"),1+tab!$F$115,1+tab!$F$113))</f>
        <v>0</v>
      </c>
      <c r="T194" s="431">
        <f t="shared" si="190"/>
        <v>0</v>
      </c>
      <c r="U194" s="432">
        <f t="shared" si="196"/>
        <v>0</v>
      </c>
      <c r="V194" s="433">
        <f t="shared" si="191"/>
        <v>0</v>
      </c>
      <c r="W194" s="403"/>
      <c r="AA194" s="286"/>
      <c r="AJ194" s="286"/>
    </row>
    <row r="195" spans="3:46" ht="12.75" customHeight="1" x14ac:dyDescent="0.2">
      <c r="C195" s="36"/>
      <c r="D195" s="998" t="str">
        <f t="shared" si="199"/>
        <v/>
      </c>
      <c r="E195" s="998" t="str">
        <f t="shared" si="199"/>
        <v/>
      </c>
      <c r="F195" s="998" t="str">
        <f t="shared" si="199"/>
        <v/>
      </c>
      <c r="G195" s="999" t="str">
        <f t="shared" si="185"/>
        <v/>
      </c>
      <c r="H195" s="1000" t="str">
        <f t="shared" si="186"/>
        <v/>
      </c>
      <c r="I195" s="1001" t="str">
        <f t="shared" si="186"/>
        <v/>
      </c>
      <c r="J195" s="999" t="str">
        <f t="shared" si="192"/>
        <v/>
      </c>
      <c r="K195" s="1002" t="str">
        <f t="shared" si="200"/>
        <v/>
      </c>
      <c r="L195" s="1003" t="str">
        <f t="shared" si="200"/>
        <v/>
      </c>
      <c r="M195" s="428" t="str">
        <f t="shared" si="193"/>
        <v/>
      </c>
      <c r="N195" s="403"/>
      <c r="O195" s="430" t="str">
        <f t="shared" si="188"/>
        <v/>
      </c>
      <c r="P195" s="429" t="str">
        <f t="shared" si="189"/>
        <v/>
      </c>
      <c r="Q195" s="616">
        <f t="shared" si="194"/>
        <v>0.55000000000000004</v>
      </c>
      <c r="R195" s="429" t="str">
        <f t="shared" si="195"/>
        <v/>
      </c>
      <c r="S195" s="429">
        <f>IF(L195="",0,O195*12*L195*IF(OR(I195&lt;=8,I195="LIOa",I195="LIOb",I195="ID1",I195="ID2",I195="ID3"),1+tab!$F$115,1+tab!$F$113))</f>
        <v>0</v>
      </c>
      <c r="T195" s="431">
        <f t="shared" si="190"/>
        <v>0</v>
      </c>
      <c r="U195" s="432">
        <f t="shared" si="196"/>
        <v>0</v>
      </c>
      <c r="V195" s="433">
        <f t="shared" si="191"/>
        <v>0</v>
      </c>
      <c r="W195" s="403"/>
      <c r="AA195" s="286"/>
      <c r="AJ195" s="286"/>
    </row>
    <row r="196" spans="3:46" x14ac:dyDescent="0.2">
      <c r="C196" s="36"/>
      <c r="D196" s="404"/>
      <c r="E196" s="404"/>
      <c r="F196" s="404"/>
      <c r="G196" s="195"/>
      <c r="H196" s="405"/>
      <c r="I196" s="195"/>
      <c r="J196" s="406"/>
      <c r="K196" s="434">
        <f>SUM(K176:K195)</f>
        <v>0</v>
      </c>
      <c r="L196" s="434">
        <f>SUM(L176:L195)</f>
        <v>0</v>
      </c>
      <c r="M196" s="434">
        <f>SUM(M176:M195)</f>
        <v>0</v>
      </c>
      <c r="N196" s="407"/>
      <c r="O196" s="435">
        <f t="shared" ref="O196:V196" si="201">SUM(O176:O195)</f>
        <v>4962</v>
      </c>
      <c r="P196" s="435">
        <f t="shared" si="201"/>
        <v>0</v>
      </c>
      <c r="Q196" s="408"/>
      <c r="R196" s="435">
        <f t="shared" si="201"/>
        <v>0</v>
      </c>
      <c r="S196" s="435">
        <f t="shared" si="201"/>
        <v>0</v>
      </c>
      <c r="T196" s="436">
        <f t="shared" si="201"/>
        <v>0</v>
      </c>
      <c r="U196" s="437">
        <f t="shared" si="201"/>
        <v>0</v>
      </c>
      <c r="V196" s="438">
        <f t="shared" si="201"/>
        <v>0</v>
      </c>
      <c r="W196" s="384"/>
    </row>
    <row r="197" spans="3:46" x14ac:dyDescent="0.2">
      <c r="C197" s="36"/>
      <c r="D197" s="190"/>
      <c r="E197" s="190"/>
      <c r="F197" s="190"/>
      <c r="G197" s="189"/>
      <c r="H197" s="196"/>
      <c r="I197" s="189"/>
      <c r="J197" s="384"/>
      <c r="K197" s="385"/>
      <c r="L197" s="384"/>
      <c r="M197" s="385"/>
      <c r="N197" s="384"/>
      <c r="O197" s="384"/>
      <c r="P197" s="408"/>
      <c r="Q197" s="408"/>
      <c r="R197" s="408"/>
      <c r="S197" s="408"/>
      <c r="T197" s="388"/>
      <c r="U197" s="409"/>
      <c r="V197" s="410"/>
      <c r="W197" s="384"/>
    </row>
    <row r="199" spans="3:46" s="7" customFormat="1" x14ac:dyDescent="0.2">
      <c r="D199" s="288"/>
      <c r="E199" s="288"/>
      <c r="F199" s="288"/>
      <c r="G199" s="289"/>
      <c r="H199" s="290"/>
      <c r="I199" s="291"/>
      <c r="J199" s="291"/>
      <c r="K199" s="293"/>
      <c r="L199" s="291"/>
      <c r="M199" s="299"/>
      <c r="O199" s="300"/>
      <c r="T199" s="232"/>
      <c r="U199" s="301"/>
      <c r="V199" s="302"/>
      <c r="AC199" s="289"/>
      <c r="AD199" s="298"/>
      <c r="AL199" s="289"/>
      <c r="AM199" s="298"/>
      <c r="AT199" s="6"/>
    </row>
    <row r="200" spans="3:46" x14ac:dyDescent="0.2">
      <c r="C200" s="6" t="s">
        <v>165</v>
      </c>
      <c r="E200" s="259" t="str">
        <f>tab!I2</f>
        <v>2018/19</v>
      </c>
    </row>
    <row r="201" spans="3:46" x14ac:dyDescent="0.2">
      <c r="C201" s="6" t="s">
        <v>166</v>
      </c>
      <c r="E201" s="259">
        <f>+tab!J3</f>
        <v>43374</v>
      </c>
    </row>
    <row r="202" spans="3:46" s="7" customFormat="1" x14ac:dyDescent="0.2">
      <c r="D202" s="288"/>
      <c r="E202" s="288"/>
      <c r="F202" s="288"/>
      <c r="G202" s="289"/>
      <c r="H202" s="290"/>
      <c r="I202" s="291"/>
      <c r="J202" s="291"/>
      <c r="K202" s="293"/>
      <c r="L202" s="291"/>
      <c r="M202" s="299"/>
      <c r="O202" s="300"/>
      <c r="T202" s="232"/>
      <c r="U202" s="301"/>
      <c r="V202" s="302"/>
      <c r="AC202" s="289"/>
      <c r="AD202" s="298"/>
      <c r="AL202" s="289"/>
      <c r="AM202" s="298"/>
      <c r="AT202" s="6"/>
    </row>
    <row r="203" spans="3:46" ht="12.75" customHeight="1" x14ac:dyDescent="0.2">
      <c r="C203" s="36"/>
      <c r="D203" s="190"/>
      <c r="E203" s="94"/>
      <c r="F203" s="190"/>
      <c r="G203" s="189"/>
      <c r="H203" s="196"/>
      <c r="I203" s="384"/>
      <c r="J203" s="384"/>
      <c r="K203" s="385"/>
      <c r="L203" s="384"/>
      <c r="M203" s="386"/>
      <c r="N203" s="36"/>
      <c r="O203" s="387"/>
      <c r="P203" s="36"/>
      <c r="Q203" s="36"/>
      <c r="R203" s="36"/>
      <c r="S203" s="36"/>
      <c r="T203" s="388"/>
      <c r="U203" s="389"/>
      <c r="V203" s="390"/>
      <c r="W203" s="36"/>
      <c r="AC203" s="260"/>
      <c r="AD203" s="261"/>
      <c r="AE203" s="260"/>
      <c r="AF203" s="260"/>
      <c r="AG203" s="260"/>
      <c r="AH203" s="250"/>
      <c r="AI203" s="262"/>
      <c r="AJ203" s="263"/>
      <c r="AK203" s="264"/>
      <c r="AL203" s="265"/>
      <c r="AM203" s="262"/>
      <c r="AT203" s="7"/>
    </row>
    <row r="204" spans="3:46" ht="12.75" customHeight="1" x14ac:dyDescent="0.2">
      <c r="C204" s="391"/>
      <c r="D204" s="1684" t="s">
        <v>167</v>
      </c>
      <c r="E204" s="1685"/>
      <c r="F204" s="1685"/>
      <c r="G204" s="1685"/>
      <c r="H204" s="1685"/>
      <c r="I204" s="1685"/>
      <c r="J204" s="1685"/>
      <c r="K204" s="1685"/>
      <c r="L204" s="1685"/>
      <c r="M204" s="1685"/>
      <c r="N204" s="411"/>
      <c r="O204" s="1684" t="s">
        <v>324</v>
      </c>
      <c r="P204" s="1685"/>
      <c r="Q204" s="1685"/>
      <c r="R204" s="1685"/>
      <c r="S204" s="1685"/>
      <c r="T204" s="1685"/>
      <c r="U204" s="412"/>
      <c r="V204" s="413"/>
      <c r="W204" s="392"/>
      <c r="X204" s="277"/>
      <c r="Y204" s="277"/>
      <c r="Z204" s="229"/>
      <c r="AA204" s="287"/>
      <c r="AB204" s="229"/>
      <c r="AC204" s="6"/>
      <c r="AD204" s="6"/>
      <c r="AL204" s="6"/>
      <c r="AM204" s="6"/>
      <c r="AN204" s="277"/>
      <c r="AO204" s="277"/>
    </row>
    <row r="205" spans="3:46" ht="12.75" customHeight="1" x14ac:dyDescent="0.2">
      <c r="C205" s="391"/>
      <c r="D205" s="414" t="s">
        <v>168</v>
      </c>
      <c r="E205" s="414" t="s">
        <v>169</v>
      </c>
      <c r="F205" s="414" t="s">
        <v>170</v>
      </c>
      <c r="G205" s="415" t="s">
        <v>171</v>
      </c>
      <c r="H205" s="416" t="s">
        <v>172</v>
      </c>
      <c r="I205" s="415" t="s">
        <v>134</v>
      </c>
      <c r="J205" s="415" t="s">
        <v>173</v>
      </c>
      <c r="K205" s="417" t="s">
        <v>175</v>
      </c>
      <c r="L205" s="418" t="s">
        <v>176</v>
      </c>
      <c r="M205" s="417" t="s">
        <v>175</v>
      </c>
      <c r="N205" s="419"/>
      <c r="O205" s="420" t="s">
        <v>174</v>
      </c>
      <c r="P205" s="420" t="s">
        <v>325</v>
      </c>
      <c r="Q205" s="420" t="s">
        <v>177</v>
      </c>
      <c r="R205" s="419"/>
      <c r="S205" s="421" t="s">
        <v>176</v>
      </c>
      <c r="T205" s="420" t="s">
        <v>178</v>
      </c>
      <c r="U205" s="422" t="s">
        <v>180</v>
      </c>
      <c r="V205" s="413" t="s">
        <v>339</v>
      </c>
      <c r="W205" s="393"/>
      <c r="X205" s="276"/>
      <c r="Y205" s="276"/>
      <c r="Z205" s="274"/>
      <c r="AA205" s="275"/>
      <c r="AB205" s="274"/>
      <c r="AC205" s="6"/>
      <c r="AD205" s="6"/>
      <c r="AL205" s="6"/>
      <c r="AM205" s="6"/>
      <c r="AN205" s="277"/>
      <c r="AO205" s="276"/>
    </row>
    <row r="206" spans="3:46" ht="12.75" customHeight="1" x14ac:dyDescent="0.2">
      <c r="C206" s="391"/>
      <c r="D206" s="423"/>
      <c r="E206" s="414"/>
      <c r="F206" s="424"/>
      <c r="G206" s="415" t="s">
        <v>182</v>
      </c>
      <c r="H206" s="416" t="s">
        <v>183</v>
      </c>
      <c r="I206" s="415"/>
      <c r="J206" s="415"/>
      <c r="K206" s="417"/>
      <c r="L206" s="418"/>
      <c r="M206" s="417" t="s">
        <v>185</v>
      </c>
      <c r="N206" s="419"/>
      <c r="O206" s="420" t="s">
        <v>184</v>
      </c>
      <c r="P206" s="420" t="s">
        <v>326</v>
      </c>
      <c r="Q206" s="425">
        <f>+Q174</f>
        <v>0.55000000000000004</v>
      </c>
      <c r="R206" s="419" t="s">
        <v>340</v>
      </c>
      <c r="S206" s="421" t="s">
        <v>179</v>
      </c>
      <c r="T206" s="420" t="s">
        <v>113</v>
      </c>
      <c r="U206" s="422"/>
      <c r="V206" s="421" t="s">
        <v>179</v>
      </c>
      <c r="W206" s="391"/>
      <c r="AC206" s="6"/>
      <c r="AD206" s="6"/>
      <c r="AL206" s="6"/>
      <c r="AM206" s="6"/>
      <c r="AO206" s="279"/>
    </row>
    <row r="207" spans="3:46" ht="12.75" customHeight="1" x14ac:dyDescent="0.2">
      <c r="C207" s="36"/>
      <c r="D207" s="190"/>
      <c r="E207" s="190"/>
      <c r="F207" s="190"/>
      <c r="G207" s="189"/>
      <c r="H207" s="196"/>
      <c r="I207" s="394"/>
      <c r="J207" s="394"/>
      <c r="K207" s="395"/>
      <c r="L207" s="396"/>
      <c r="M207" s="395"/>
      <c r="N207" s="397"/>
      <c r="O207" s="398"/>
      <c r="P207" s="399"/>
      <c r="Q207" s="399"/>
      <c r="R207" s="399"/>
      <c r="S207" s="399"/>
      <c r="T207" s="400"/>
      <c r="U207" s="401"/>
      <c r="V207" s="402"/>
      <c r="W207" s="397"/>
      <c r="AC207" s="6"/>
      <c r="AD207" s="6"/>
      <c r="AL207" s="6"/>
      <c r="AM207" s="6"/>
      <c r="AO207" s="279"/>
    </row>
    <row r="208" spans="3:46" ht="12.75" customHeight="1" x14ac:dyDescent="0.2">
      <c r="C208" s="36"/>
      <c r="D208" s="998" t="str">
        <f t="shared" ref="D208:F219" si="202">IF(D176=0,"",D176)</f>
        <v/>
      </c>
      <c r="E208" s="998" t="str">
        <f t="shared" si="202"/>
        <v>x</v>
      </c>
      <c r="F208" s="998" t="str">
        <f t="shared" si="202"/>
        <v/>
      </c>
      <c r="G208" s="999" t="str">
        <f t="shared" ref="G208:G227" si="203">IF(G176="","",G176+1)</f>
        <v/>
      </c>
      <c r="H208" s="1000" t="str">
        <f t="shared" ref="H208:I227" si="204">IF(H176=0,"",H176)</f>
        <v/>
      </c>
      <c r="I208" s="1001" t="str">
        <f>IF(I176=0,"",I176)</f>
        <v>LD</v>
      </c>
      <c r="J208" s="999">
        <f>IF(E208="","",IF(J176&gt;VLOOKUP(I208,tabelsalaris2013VO,19,FALSE),J176-1,IF((J176+1)&lt;=VLOOKUP(I208,tabelsalaris2014VO,19,FALSE),J176+1,J176)))</f>
        <v>12</v>
      </c>
      <c r="K208" s="1002">
        <f t="shared" ref="K208:L219" si="205">IF(K176="","",K176)</f>
        <v>0</v>
      </c>
      <c r="L208" s="1003">
        <f t="shared" si="205"/>
        <v>0</v>
      </c>
      <c r="M208" s="428">
        <f>IF(L208="",K208,K208-L208)</f>
        <v>0</v>
      </c>
      <c r="N208" s="403"/>
      <c r="O208" s="430">
        <f t="shared" ref="O208:O227" si="206">IF(I208="","",VLOOKUP(I208,tabelsalaris2014VO,J208+2,FALSE))</f>
        <v>4962</v>
      </c>
      <c r="P208" s="429">
        <f t="shared" ref="P208:P227" si="207">IF(E208="","",(O208*M208*12))</f>
        <v>0</v>
      </c>
      <c r="Q208" s="616">
        <f>$Q$206</f>
        <v>0.55000000000000004</v>
      </c>
      <c r="R208" s="429">
        <f>IF(E208="","",+P208*Q208)</f>
        <v>0</v>
      </c>
      <c r="S208" s="429">
        <f>IF(L208="",0,O208*12*L208*IF(OR(I208&lt;=8,I208="LIOa",I208="LIOb",I208="ID1",I208="ID2",I208="ID3"),1+tab!$F$115,1+tab!$F$113))</f>
        <v>0</v>
      </c>
      <c r="T208" s="431">
        <f t="shared" ref="T208:T227" si="208">IF(E208="",0,(P208+R208+S208))</f>
        <v>0</v>
      </c>
      <c r="U208" s="432">
        <f>IF(G208&lt;25,0,IF(G208=25,25,IF(G208&lt;40,0,IF(G208=40,40,IF(G208&gt;=40,0)))))</f>
        <v>0</v>
      </c>
      <c r="V208" s="433">
        <f t="shared" ref="V208:V227" si="209">IF(E208="",0,IF(U208=25,(O208*1.08*(K208)/2),IF(U208=40,(O208*1.08*(K208)),IF(U208=0,0))))</f>
        <v>0</v>
      </c>
      <c r="W208" s="403"/>
      <c r="AA208" s="286"/>
      <c r="AJ208" s="286"/>
    </row>
    <row r="209" spans="3:36" ht="12.75" customHeight="1" x14ac:dyDescent="0.2">
      <c r="C209" s="36"/>
      <c r="D209" s="998" t="str">
        <f t="shared" si="202"/>
        <v/>
      </c>
      <c r="E209" s="998" t="str">
        <f t="shared" si="202"/>
        <v/>
      </c>
      <c r="F209" s="998" t="str">
        <f t="shared" si="202"/>
        <v/>
      </c>
      <c r="G209" s="999" t="str">
        <f t="shared" si="203"/>
        <v/>
      </c>
      <c r="H209" s="1000" t="str">
        <f t="shared" si="204"/>
        <v/>
      </c>
      <c r="I209" s="1001" t="str">
        <f t="shared" si="204"/>
        <v/>
      </c>
      <c r="J209" s="999" t="str">
        <f t="shared" ref="J209:J227" si="210">IF(E209="","",(IF((J177+1)&gt;VLOOKUP(I209,tabelsalaris2013VO,19,FALSE),J177,J177+1)))</f>
        <v/>
      </c>
      <c r="K209" s="1002" t="str">
        <f t="shared" si="205"/>
        <v/>
      </c>
      <c r="L209" s="1003" t="str">
        <f t="shared" si="205"/>
        <v/>
      </c>
      <c r="M209" s="428" t="str">
        <f t="shared" ref="M209:M227" si="211">IF(L209="",K209,K209-L209)</f>
        <v/>
      </c>
      <c r="N209" s="403"/>
      <c r="O209" s="430" t="str">
        <f t="shared" si="206"/>
        <v/>
      </c>
      <c r="P209" s="429" t="str">
        <f t="shared" si="207"/>
        <v/>
      </c>
      <c r="Q209" s="616">
        <f t="shared" ref="Q209:Q227" si="212">$Q$206</f>
        <v>0.55000000000000004</v>
      </c>
      <c r="R209" s="429" t="str">
        <f t="shared" ref="R209:R227" si="213">IF(E209="","",+P209*Q209)</f>
        <v/>
      </c>
      <c r="S209" s="429">
        <f>IF(L209="",0,O209*12*L209*IF(OR(I209&lt;=8,I209="LIOa",I209="LIOb",I209="ID1",I209="ID2",I209="ID3"),1+tab!$F$115,1+tab!$F$113))</f>
        <v>0</v>
      </c>
      <c r="T209" s="431">
        <f t="shared" si="208"/>
        <v>0</v>
      </c>
      <c r="U209" s="432">
        <f t="shared" ref="U209:U227" si="214">IF(G209&lt;25,0,IF(G209=25,25,IF(G209&lt;40,0,IF(G209=40,40,IF(G209&gt;=40,0)))))</f>
        <v>0</v>
      </c>
      <c r="V209" s="433">
        <f t="shared" si="209"/>
        <v>0</v>
      </c>
      <c r="W209" s="403"/>
      <c r="AA209" s="286"/>
      <c r="AJ209" s="286"/>
    </row>
    <row r="210" spans="3:36" ht="12.75" customHeight="1" x14ac:dyDescent="0.2">
      <c r="C210" s="36"/>
      <c r="D210" s="998" t="str">
        <f t="shared" si="202"/>
        <v/>
      </c>
      <c r="E210" s="1004" t="str">
        <f t="shared" si="202"/>
        <v/>
      </c>
      <c r="F210" s="1004" t="str">
        <f t="shared" si="202"/>
        <v/>
      </c>
      <c r="G210" s="1001" t="str">
        <f t="shared" si="203"/>
        <v/>
      </c>
      <c r="H210" s="1005" t="str">
        <f t="shared" si="204"/>
        <v/>
      </c>
      <c r="I210" s="1001" t="str">
        <f t="shared" si="204"/>
        <v/>
      </c>
      <c r="J210" s="999" t="str">
        <f t="shared" si="210"/>
        <v/>
      </c>
      <c r="K210" s="1006" t="str">
        <f t="shared" si="205"/>
        <v/>
      </c>
      <c r="L210" s="1007" t="str">
        <f t="shared" si="205"/>
        <v/>
      </c>
      <c r="M210" s="428" t="str">
        <f t="shared" si="211"/>
        <v/>
      </c>
      <c r="N210" s="403"/>
      <c r="O210" s="430" t="str">
        <f t="shared" si="206"/>
        <v/>
      </c>
      <c r="P210" s="429" t="str">
        <f t="shared" si="207"/>
        <v/>
      </c>
      <c r="Q210" s="616">
        <f t="shared" si="212"/>
        <v>0.55000000000000004</v>
      </c>
      <c r="R210" s="429" t="str">
        <f t="shared" si="213"/>
        <v/>
      </c>
      <c r="S210" s="429">
        <f>IF(L210="",0,O210*12*L210*IF(OR(I210&lt;=8,I210="LIOa",I210="LIOb",I210="ID1",I210="ID2",I210="ID3"),1+tab!$F$115,1+tab!$F$113))</f>
        <v>0</v>
      </c>
      <c r="T210" s="431">
        <f t="shared" si="208"/>
        <v>0</v>
      </c>
      <c r="U210" s="432">
        <f t="shared" si="214"/>
        <v>0</v>
      </c>
      <c r="V210" s="433">
        <f t="shared" si="209"/>
        <v>0</v>
      </c>
      <c r="W210" s="403"/>
      <c r="AA210" s="286"/>
      <c r="AJ210" s="286"/>
    </row>
    <row r="211" spans="3:36" ht="12.75" customHeight="1" x14ac:dyDescent="0.2">
      <c r="C211" s="36"/>
      <c r="D211" s="998" t="str">
        <f t="shared" si="202"/>
        <v/>
      </c>
      <c r="E211" s="998" t="str">
        <f t="shared" si="202"/>
        <v/>
      </c>
      <c r="F211" s="998" t="str">
        <f t="shared" si="202"/>
        <v/>
      </c>
      <c r="G211" s="999" t="str">
        <f t="shared" si="203"/>
        <v/>
      </c>
      <c r="H211" s="1000" t="str">
        <f t="shared" si="204"/>
        <v/>
      </c>
      <c r="I211" s="1001" t="str">
        <f t="shared" si="204"/>
        <v/>
      </c>
      <c r="J211" s="999" t="str">
        <f t="shared" si="210"/>
        <v/>
      </c>
      <c r="K211" s="1002" t="str">
        <f t="shared" si="205"/>
        <v/>
      </c>
      <c r="L211" s="1003" t="str">
        <f t="shared" si="205"/>
        <v/>
      </c>
      <c r="M211" s="428" t="str">
        <f t="shared" si="211"/>
        <v/>
      </c>
      <c r="N211" s="403"/>
      <c r="O211" s="430" t="str">
        <f t="shared" si="206"/>
        <v/>
      </c>
      <c r="P211" s="429" t="str">
        <f t="shared" si="207"/>
        <v/>
      </c>
      <c r="Q211" s="616">
        <f t="shared" si="212"/>
        <v>0.55000000000000004</v>
      </c>
      <c r="R211" s="429" t="str">
        <f t="shared" si="213"/>
        <v/>
      </c>
      <c r="S211" s="429">
        <f>IF(L211="",0,O211*12*L211*IF(OR(I211&lt;=8,I211="LIOa",I211="LIOb",I211="ID1",I211="ID2",I211="ID3"),1+tab!$F$115,1+tab!$F$113))</f>
        <v>0</v>
      </c>
      <c r="T211" s="431">
        <f t="shared" si="208"/>
        <v>0</v>
      </c>
      <c r="U211" s="432">
        <f t="shared" si="214"/>
        <v>0</v>
      </c>
      <c r="V211" s="433">
        <f t="shared" si="209"/>
        <v>0</v>
      </c>
      <c r="W211" s="403"/>
      <c r="AA211" s="286"/>
      <c r="AJ211" s="286"/>
    </row>
    <row r="212" spans="3:36" ht="12.75" customHeight="1" x14ac:dyDescent="0.2">
      <c r="C212" s="36"/>
      <c r="D212" s="998" t="str">
        <f t="shared" si="202"/>
        <v/>
      </c>
      <c r="E212" s="998" t="str">
        <f t="shared" si="202"/>
        <v/>
      </c>
      <c r="F212" s="998" t="str">
        <f t="shared" si="202"/>
        <v/>
      </c>
      <c r="G212" s="999" t="str">
        <f t="shared" si="203"/>
        <v/>
      </c>
      <c r="H212" s="1000" t="str">
        <f t="shared" si="204"/>
        <v/>
      </c>
      <c r="I212" s="1001" t="str">
        <f t="shared" si="204"/>
        <v/>
      </c>
      <c r="J212" s="999" t="str">
        <f t="shared" si="210"/>
        <v/>
      </c>
      <c r="K212" s="1002" t="str">
        <f t="shared" si="205"/>
        <v/>
      </c>
      <c r="L212" s="1003" t="str">
        <f t="shared" si="205"/>
        <v/>
      </c>
      <c r="M212" s="428" t="str">
        <f t="shared" si="211"/>
        <v/>
      </c>
      <c r="N212" s="403"/>
      <c r="O212" s="430" t="str">
        <f t="shared" si="206"/>
        <v/>
      </c>
      <c r="P212" s="429" t="str">
        <f t="shared" si="207"/>
        <v/>
      </c>
      <c r="Q212" s="616">
        <f t="shared" si="212"/>
        <v>0.55000000000000004</v>
      </c>
      <c r="R212" s="429" t="str">
        <f t="shared" si="213"/>
        <v/>
      </c>
      <c r="S212" s="429">
        <f>IF(L212="",0,O212*12*L212*IF(OR(I212&lt;=8,I212="LIOa",I212="LIOb",I212="ID1",I212="ID2",I212="ID3"),1+tab!$F$115,1+tab!$F$113))</f>
        <v>0</v>
      </c>
      <c r="T212" s="431">
        <f t="shared" si="208"/>
        <v>0</v>
      </c>
      <c r="U212" s="432">
        <f t="shared" si="214"/>
        <v>0</v>
      </c>
      <c r="V212" s="433">
        <f t="shared" si="209"/>
        <v>0</v>
      </c>
      <c r="W212" s="403"/>
      <c r="AA212" s="286"/>
      <c r="AJ212" s="286"/>
    </row>
    <row r="213" spans="3:36" ht="12.75" customHeight="1" x14ac:dyDescent="0.2">
      <c r="C213" s="36"/>
      <c r="D213" s="998" t="str">
        <f t="shared" si="202"/>
        <v/>
      </c>
      <c r="E213" s="998" t="str">
        <f t="shared" si="202"/>
        <v/>
      </c>
      <c r="F213" s="998" t="str">
        <f t="shared" si="202"/>
        <v/>
      </c>
      <c r="G213" s="999" t="str">
        <f t="shared" si="203"/>
        <v/>
      </c>
      <c r="H213" s="1000" t="str">
        <f t="shared" si="204"/>
        <v/>
      </c>
      <c r="I213" s="1001" t="str">
        <f t="shared" si="204"/>
        <v/>
      </c>
      <c r="J213" s="999" t="str">
        <f t="shared" si="210"/>
        <v/>
      </c>
      <c r="K213" s="1002" t="str">
        <f t="shared" si="205"/>
        <v/>
      </c>
      <c r="L213" s="1003" t="str">
        <f t="shared" si="205"/>
        <v/>
      </c>
      <c r="M213" s="428" t="str">
        <f t="shared" si="211"/>
        <v/>
      </c>
      <c r="N213" s="403"/>
      <c r="O213" s="430" t="str">
        <f t="shared" si="206"/>
        <v/>
      </c>
      <c r="P213" s="429" t="str">
        <f t="shared" si="207"/>
        <v/>
      </c>
      <c r="Q213" s="616">
        <f t="shared" si="212"/>
        <v>0.55000000000000004</v>
      </c>
      <c r="R213" s="429" t="str">
        <f t="shared" si="213"/>
        <v/>
      </c>
      <c r="S213" s="429">
        <f>IF(L213="",0,O213*12*L213*IF(OR(I213&lt;=8,I213="LIOa",I213="LIOb",I213="ID1",I213="ID2",I213="ID3"),1+tab!$F$115,1+tab!$F$113))</f>
        <v>0</v>
      </c>
      <c r="T213" s="431">
        <f t="shared" si="208"/>
        <v>0</v>
      </c>
      <c r="U213" s="432">
        <f t="shared" si="214"/>
        <v>0</v>
      </c>
      <c r="V213" s="433">
        <f t="shared" si="209"/>
        <v>0</v>
      </c>
      <c r="W213" s="403"/>
      <c r="AA213" s="286"/>
      <c r="AJ213" s="286"/>
    </row>
    <row r="214" spans="3:36" ht="12.75" customHeight="1" x14ac:dyDescent="0.2">
      <c r="C214" s="36"/>
      <c r="D214" s="998" t="str">
        <f t="shared" si="202"/>
        <v/>
      </c>
      <c r="E214" s="998" t="str">
        <f t="shared" si="202"/>
        <v/>
      </c>
      <c r="F214" s="998" t="str">
        <f t="shared" si="202"/>
        <v/>
      </c>
      <c r="G214" s="999" t="str">
        <f t="shared" si="203"/>
        <v/>
      </c>
      <c r="H214" s="1000" t="str">
        <f t="shared" si="204"/>
        <v/>
      </c>
      <c r="I214" s="1001" t="str">
        <f t="shared" si="204"/>
        <v/>
      </c>
      <c r="J214" s="999" t="str">
        <f t="shared" si="210"/>
        <v/>
      </c>
      <c r="K214" s="1002" t="str">
        <f t="shared" si="205"/>
        <v/>
      </c>
      <c r="L214" s="1003" t="str">
        <f t="shared" si="205"/>
        <v/>
      </c>
      <c r="M214" s="428" t="str">
        <f t="shared" si="211"/>
        <v/>
      </c>
      <c r="N214" s="403"/>
      <c r="O214" s="430" t="str">
        <f t="shared" si="206"/>
        <v/>
      </c>
      <c r="P214" s="429" t="str">
        <f t="shared" si="207"/>
        <v/>
      </c>
      <c r="Q214" s="616">
        <f t="shared" si="212"/>
        <v>0.55000000000000004</v>
      </c>
      <c r="R214" s="429" t="str">
        <f t="shared" si="213"/>
        <v/>
      </c>
      <c r="S214" s="429">
        <f>IF(L214="",0,O214*12*L214*IF(OR(I214&lt;=8,I214="LIOa",I214="LIOb",I214="ID1",I214="ID2",I214="ID3"),1+tab!$F$115,1+tab!$F$113))</f>
        <v>0</v>
      </c>
      <c r="T214" s="431">
        <f t="shared" si="208"/>
        <v>0</v>
      </c>
      <c r="U214" s="432">
        <f t="shared" si="214"/>
        <v>0</v>
      </c>
      <c r="V214" s="433">
        <f t="shared" si="209"/>
        <v>0</v>
      </c>
      <c r="W214" s="403"/>
      <c r="AA214" s="286"/>
      <c r="AJ214" s="286"/>
    </row>
    <row r="215" spans="3:36" ht="12.75" customHeight="1" x14ac:dyDescent="0.2">
      <c r="C215" s="36"/>
      <c r="D215" s="998" t="str">
        <f t="shared" si="202"/>
        <v/>
      </c>
      <c r="E215" s="998" t="str">
        <f t="shared" si="202"/>
        <v/>
      </c>
      <c r="F215" s="998" t="str">
        <f t="shared" si="202"/>
        <v/>
      </c>
      <c r="G215" s="999" t="str">
        <f t="shared" si="203"/>
        <v/>
      </c>
      <c r="H215" s="1000" t="str">
        <f t="shared" si="204"/>
        <v/>
      </c>
      <c r="I215" s="1001" t="str">
        <f t="shared" si="204"/>
        <v/>
      </c>
      <c r="J215" s="999" t="str">
        <f t="shared" si="210"/>
        <v/>
      </c>
      <c r="K215" s="1002" t="str">
        <f t="shared" si="205"/>
        <v/>
      </c>
      <c r="L215" s="1003" t="str">
        <f t="shared" si="205"/>
        <v/>
      </c>
      <c r="M215" s="428" t="str">
        <f t="shared" si="211"/>
        <v/>
      </c>
      <c r="N215" s="403"/>
      <c r="O215" s="430" t="str">
        <f t="shared" si="206"/>
        <v/>
      </c>
      <c r="P215" s="429" t="str">
        <f t="shared" si="207"/>
        <v/>
      </c>
      <c r="Q215" s="616">
        <f t="shared" si="212"/>
        <v>0.55000000000000004</v>
      </c>
      <c r="R215" s="429" t="str">
        <f t="shared" si="213"/>
        <v/>
      </c>
      <c r="S215" s="429">
        <f>IF(L215="",0,O215*12*L215*IF(OR(I215&lt;=8,I215="LIOa",I215="LIOb",I215="ID1",I215="ID2",I215="ID3"),1+tab!$F$115,1+tab!$F$113))</f>
        <v>0</v>
      </c>
      <c r="T215" s="431">
        <f t="shared" si="208"/>
        <v>0</v>
      </c>
      <c r="U215" s="432">
        <f t="shared" si="214"/>
        <v>0</v>
      </c>
      <c r="V215" s="433">
        <f t="shared" si="209"/>
        <v>0</v>
      </c>
      <c r="W215" s="403"/>
      <c r="AA215" s="286"/>
      <c r="AJ215" s="286"/>
    </row>
    <row r="216" spans="3:36" ht="12.75" customHeight="1" x14ac:dyDescent="0.2">
      <c r="C216" s="36"/>
      <c r="D216" s="998" t="str">
        <f t="shared" si="202"/>
        <v/>
      </c>
      <c r="E216" s="998" t="str">
        <f t="shared" si="202"/>
        <v/>
      </c>
      <c r="F216" s="998" t="str">
        <f t="shared" si="202"/>
        <v/>
      </c>
      <c r="G216" s="999" t="str">
        <f t="shared" si="203"/>
        <v/>
      </c>
      <c r="H216" s="1000" t="str">
        <f t="shared" si="204"/>
        <v/>
      </c>
      <c r="I216" s="1001" t="str">
        <f t="shared" si="204"/>
        <v/>
      </c>
      <c r="J216" s="999" t="str">
        <f t="shared" si="210"/>
        <v/>
      </c>
      <c r="K216" s="1002" t="str">
        <f t="shared" si="205"/>
        <v/>
      </c>
      <c r="L216" s="1003" t="str">
        <f t="shared" si="205"/>
        <v/>
      </c>
      <c r="M216" s="428" t="str">
        <f t="shared" si="211"/>
        <v/>
      </c>
      <c r="N216" s="403"/>
      <c r="O216" s="430" t="str">
        <f t="shared" si="206"/>
        <v/>
      </c>
      <c r="P216" s="429" t="str">
        <f t="shared" si="207"/>
        <v/>
      </c>
      <c r="Q216" s="616">
        <f t="shared" si="212"/>
        <v>0.55000000000000004</v>
      </c>
      <c r="R216" s="429" t="str">
        <f t="shared" si="213"/>
        <v/>
      </c>
      <c r="S216" s="429">
        <f>IF(L216="",0,O216*12*L216*IF(OR(I216&lt;=8,I216="LIOa",I216="LIOb",I216="ID1",I216="ID2",I216="ID3"),1+tab!$F$115,1+tab!$F$113))</f>
        <v>0</v>
      </c>
      <c r="T216" s="431">
        <f t="shared" si="208"/>
        <v>0</v>
      </c>
      <c r="U216" s="432">
        <f t="shared" si="214"/>
        <v>0</v>
      </c>
      <c r="V216" s="433">
        <f t="shared" si="209"/>
        <v>0</v>
      </c>
      <c r="W216" s="403"/>
      <c r="AA216" s="286"/>
      <c r="AJ216" s="286"/>
    </row>
    <row r="217" spans="3:36" ht="12.75" customHeight="1" x14ac:dyDescent="0.2">
      <c r="C217" s="36"/>
      <c r="D217" s="998" t="str">
        <f t="shared" si="202"/>
        <v/>
      </c>
      <c r="E217" s="998" t="str">
        <f t="shared" si="202"/>
        <v/>
      </c>
      <c r="F217" s="998" t="str">
        <f t="shared" si="202"/>
        <v/>
      </c>
      <c r="G217" s="999" t="str">
        <f t="shared" si="203"/>
        <v/>
      </c>
      <c r="H217" s="1000" t="str">
        <f t="shared" si="204"/>
        <v/>
      </c>
      <c r="I217" s="1001" t="str">
        <f t="shared" si="204"/>
        <v/>
      </c>
      <c r="J217" s="999" t="str">
        <f t="shared" si="210"/>
        <v/>
      </c>
      <c r="K217" s="1002" t="str">
        <f t="shared" si="205"/>
        <v/>
      </c>
      <c r="L217" s="1003" t="str">
        <f t="shared" si="205"/>
        <v/>
      </c>
      <c r="M217" s="428" t="str">
        <f t="shared" si="211"/>
        <v/>
      </c>
      <c r="N217" s="403"/>
      <c r="O217" s="430" t="str">
        <f t="shared" si="206"/>
        <v/>
      </c>
      <c r="P217" s="429" t="str">
        <f t="shared" si="207"/>
        <v/>
      </c>
      <c r="Q217" s="616">
        <f t="shared" si="212"/>
        <v>0.55000000000000004</v>
      </c>
      <c r="R217" s="429" t="str">
        <f t="shared" si="213"/>
        <v/>
      </c>
      <c r="S217" s="429">
        <f>IF(L217="",0,O217*12*L217*IF(OR(I217&lt;=8,I217="LIOa",I217="LIOb",I217="ID1",I217="ID2",I217="ID3"),1+tab!$F$115,1+tab!$F$113))</f>
        <v>0</v>
      </c>
      <c r="T217" s="431">
        <f t="shared" si="208"/>
        <v>0</v>
      </c>
      <c r="U217" s="432">
        <f t="shared" si="214"/>
        <v>0</v>
      </c>
      <c r="V217" s="433">
        <f t="shared" si="209"/>
        <v>0</v>
      </c>
      <c r="W217" s="403"/>
      <c r="AA217" s="286"/>
      <c r="AJ217" s="286"/>
    </row>
    <row r="218" spans="3:36" ht="12.75" customHeight="1" x14ac:dyDescent="0.2">
      <c r="C218" s="36"/>
      <c r="D218" s="998" t="str">
        <f t="shared" si="202"/>
        <v/>
      </c>
      <c r="E218" s="998" t="str">
        <f t="shared" si="202"/>
        <v/>
      </c>
      <c r="F218" s="998" t="str">
        <f t="shared" si="202"/>
        <v/>
      </c>
      <c r="G218" s="999" t="str">
        <f t="shared" si="203"/>
        <v/>
      </c>
      <c r="H218" s="1000" t="str">
        <f t="shared" si="204"/>
        <v/>
      </c>
      <c r="I218" s="1001" t="str">
        <f t="shared" si="204"/>
        <v/>
      </c>
      <c r="J218" s="999" t="str">
        <f t="shared" si="210"/>
        <v/>
      </c>
      <c r="K218" s="1002" t="str">
        <f t="shared" si="205"/>
        <v/>
      </c>
      <c r="L218" s="1003" t="str">
        <f t="shared" si="205"/>
        <v/>
      </c>
      <c r="M218" s="428" t="str">
        <f t="shared" si="211"/>
        <v/>
      </c>
      <c r="N218" s="403"/>
      <c r="O218" s="430" t="str">
        <f t="shared" si="206"/>
        <v/>
      </c>
      <c r="P218" s="429" t="str">
        <f t="shared" si="207"/>
        <v/>
      </c>
      <c r="Q218" s="616">
        <f t="shared" si="212"/>
        <v>0.55000000000000004</v>
      </c>
      <c r="R218" s="429" t="str">
        <f t="shared" si="213"/>
        <v/>
      </c>
      <c r="S218" s="429">
        <f>IF(L218="",0,O218*12*L218*IF(OR(I218&lt;=8,I218="LIOa",I218="LIOb",I218="ID1",I218="ID2",I218="ID3"),1+tab!$F$115,1+tab!$F$113))</f>
        <v>0</v>
      </c>
      <c r="T218" s="431">
        <f t="shared" si="208"/>
        <v>0</v>
      </c>
      <c r="U218" s="432">
        <f t="shared" si="214"/>
        <v>0</v>
      </c>
      <c r="V218" s="433">
        <f t="shared" si="209"/>
        <v>0</v>
      </c>
      <c r="W218" s="403"/>
      <c r="AA218" s="286"/>
      <c r="AJ218" s="286"/>
    </row>
    <row r="219" spans="3:36" ht="12.75" customHeight="1" x14ac:dyDescent="0.2">
      <c r="C219" s="36"/>
      <c r="D219" s="998" t="str">
        <f t="shared" si="202"/>
        <v/>
      </c>
      <c r="E219" s="998" t="str">
        <f t="shared" si="202"/>
        <v/>
      </c>
      <c r="F219" s="998" t="str">
        <f t="shared" si="202"/>
        <v/>
      </c>
      <c r="G219" s="999" t="str">
        <f t="shared" si="203"/>
        <v/>
      </c>
      <c r="H219" s="1000" t="str">
        <f t="shared" si="204"/>
        <v/>
      </c>
      <c r="I219" s="1001" t="str">
        <f t="shared" si="204"/>
        <v/>
      </c>
      <c r="J219" s="999" t="str">
        <f t="shared" si="210"/>
        <v/>
      </c>
      <c r="K219" s="1002" t="str">
        <f t="shared" si="205"/>
        <v/>
      </c>
      <c r="L219" s="1003" t="str">
        <f t="shared" si="205"/>
        <v/>
      </c>
      <c r="M219" s="428" t="str">
        <f t="shared" si="211"/>
        <v/>
      </c>
      <c r="N219" s="403"/>
      <c r="O219" s="430" t="str">
        <f t="shared" si="206"/>
        <v/>
      </c>
      <c r="P219" s="429" t="str">
        <f t="shared" si="207"/>
        <v/>
      </c>
      <c r="Q219" s="616">
        <f t="shared" si="212"/>
        <v>0.55000000000000004</v>
      </c>
      <c r="R219" s="429" t="str">
        <f t="shared" si="213"/>
        <v/>
      </c>
      <c r="S219" s="429">
        <f>IF(L219="",0,O219*12*L219*IF(OR(I219&lt;=8,I219="LIOa",I219="LIOb",I219="ID1",I219="ID2",I219="ID3"),1+tab!$F$115,1+tab!$F$113))</f>
        <v>0</v>
      </c>
      <c r="T219" s="431">
        <f t="shared" si="208"/>
        <v>0</v>
      </c>
      <c r="U219" s="432">
        <f t="shared" si="214"/>
        <v>0</v>
      </c>
      <c r="V219" s="433">
        <f t="shared" si="209"/>
        <v>0</v>
      </c>
      <c r="W219" s="403"/>
      <c r="AA219" s="286"/>
      <c r="AJ219" s="286"/>
    </row>
    <row r="220" spans="3:36" ht="12.75" customHeight="1" x14ac:dyDescent="0.2">
      <c r="C220" s="36"/>
      <c r="D220" s="998" t="str">
        <f t="shared" ref="D220:F222" si="215">IF(D188=0,"",D188)</f>
        <v/>
      </c>
      <c r="E220" s="998" t="str">
        <f t="shared" si="215"/>
        <v/>
      </c>
      <c r="F220" s="998" t="str">
        <f t="shared" si="215"/>
        <v/>
      </c>
      <c r="G220" s="999" t="str">
        <f t="shared" si="203"/>
        <v/>
      </c>
      <c r="H220" s="1000" t="str">
        <f t="shared" si="204"/>
        <v/>
      </c>
      <c r="I220" s="1001" t="str">
        <f t="shared" si="204"/>
        <v/>
      </c>
      <c r="J220" s="999" t="str">
        <f t="shared" si="210"/>
        <v/>
      </c>
      <c r="K220" s="1002" t="str">
        <f t="shared" ref="K220:L222" si="216">IF(K188="","",K188)</f>
        <v/>
      </c>
      <c r="L220" s="1003" t="str">
        <f t="shared" si="216"/>
        <v/>
      </c>
      <c r="M220" s="428" t="str">
        <f t="shared" si="211"/>
        <v/>
      </c>
      <c r="N220" s="403"/>
      <c r="O220" s="430" t="str">
        <f t="shared" si="206"/>
        <v/>
      </c>
      <c r="P220" s="429" t="str">
        <f t="shared" si="207"/>
        <v/>
      </c>
      <c r="Q220" s="616">
        <f t="shared" si="212"/>
        <v>0.55000000000000004</v>
      </c>
      <c r="R220" s="429" t="str">
        <f t="shared" si="213"/>
        <v/>
      </c>
      <c r="S220" s="429">
        <f>IF(L220="",0,O220*12*L220*IF(OR(I220&lt;=8,I220="LIOa",I220="LIOb",I220="ID1",I220="ID2",I220="ID3"),1+tab!$F$115,1+tab!$F$113))</f>
        <v>0</v>
      </c>
      <c r="T220" s="431">
        <f t="shared" si="208"/>
        <v>0</v>
      </c>
      <c r="U220" s="432">
        <f t="shared" si="214"/>
        <v>0</v>
      </c>
      <c r="V220" s="433">
        <f t="shared" si="209"/>
        <v>0</v>
      </c>
      <c r="W220" s="403"/>
      <c r="AA220" s="286"/>
      <c r="AJ220" s="286"/>
    </row>
    <row r="221" spans="3:36" ht="12.75" customHeight="1" x14ac:dyDescent="0.2">
      <c r="C221" s="36"/>
      <c r="D221" s="998" t="str">
        <f t="shared" si="215"/>
        <v/>
      </c>
      <c r="E221" s="998" t="str">
        <f t="shared" si="215"/>
        <v/>
      </c>
      <c r="F221" s="998" t="str">
        <f t="shared" si="215"/>
        <v/>
      </c>
      <c r="G221" s="999" t="str">
        <f t="shared" si="203"/>
        <v/>
      </c>
      <c r="H221" s="1000" t="str">
        <f t="shared" si="204"/>
        <v/>
      </c>
      <c r="I221" s="1001" t="str">
        <f t="shared" si="204"/>
        <v/>
      </c>
      <c r="J221" s="999" t="str">
        <f t="shared" si="210"/>
        <v/>
      </c>
      <c r="K221" s="1002" t="str">
        <f t="shared" si="216"/>
        <v/>
      </c>
      <c r="L221" s="1003" t="str">
        <f t="shared" si="216"/>
        <v/>
      </c>
      <c r="M221" s="428" t="str">
        <f t="shared" si="211"/>
        <v/>
      </c>
      <c r="N221" s="403"/>
      <c r="O221" s="430" t="str">
        <f t="shared" si="206"/>
        <v/>
      </c>
      <c r="P221" s="429" t="str">
        <f t="shared" si="207"/>
        <v/>
      </c>
      <c r="Q221" s="616">
        <f t="shared" si="212"/>
        <v>0.55000000000000004</v>
      </c>
      <c r="R221" s="429" t="str">
        <f t="shared" si="213"/>
        <v/>
      </c>
      <c r="S221" s="429">
        <f>IF(L221="",0,O221*12*L221*IF(OR(I221&lt;=8,I221="LIOa",I221="LIOb",I221="ID1",I221="ID2",I221="ID3"),1+tab!$F$115,1+tab!$F$113))</f>
        <v>0</v>
      </c>
      <c r="T221" s="431">
        <f t="shared" si="208"/>
        <v>0</v>
      </c>
      <c r="U221" s="432">
        <f t="shared" si="214"/>
        <v>0</v>
      </c>
      <c r="V221" s="433">
        <f t="shared" si="209"/>
        <v>0</v>
      </c>
      <c r="W221" s="403"/>
      <c r="AA221" s="286"/>
      <c r="AJ221" s="286"/>
    </row>
    <row r="222" spans="3:36" ht="12.75" customHeight="1" x14ac:dyDescent="0.2">
      <c r="C222" s="36"/>
      <c r="D222" s="998" t="str">
        <f t="shared" si="215"/>
        <v/>
      </c>
      <c r="E222" s="998" t="str">
        <f t="shared" si="215"/>
        <v/>
      </c>
      <c r="F222" s="998" t="str">
        <f t="shared" si="215"/>
        <v/>
      </c>
      <c r="G222" s="999" t="str">
        <f t="shared" si="203"/>
        <v/>
      </c>
      <c r="H222" s="1000" t="str">
        <f t="shared" si="204"/>
        <v/>
      </c>
      <c r="I222" s="1001" t="str">
        <f t="shared" si="204"/>
        <v/>
      </c>
      <c r="J222" s="999" t="str">
        <f t="shared" si="210"/>
        <v/>
      </c>
      <c r="K222" s="1002" t="str">
        <f t="shared" si="216"/>
        <v/>
      </c>
      <c r="L222" s="1003" t="str">
        <f t="shared" si="216"/>
        <v/>
      </c>
      <c r="M222" s="428" t="str">
        <f t="shared" si="211"/>
        <v/>
      </c>
      <c r="N222" s="403"/>
      <c r="O222" s="430" t="str">
        <f t="shared" si="206"/>
        <v/>
      </c>
      <c r="P222" s="429" t="str">
        <f t="shared" si="207"/>
        <v/>
      </c>
      <c r="Q222" s="616">
        <f t="shared" si="212"/>
        <v>0.55000000000000004</v>
      </c>
      <c r="R222" s="429" t="str">
        <f t="shared" si="213"/>
        <v/>
      </c>
      <c r="S222" s="429">
        <f>IF(L222="",0,O222*12*L222*IF(OR(I222&lt;=8,I222="LIOa",I222="LIOb",I222="ID1",I222="ID2",I222="ID3"),1+tab!$F$115,1+tab!$F$113))</f>
        <v>0</v>
      </c>
      <c r="T222" s="431">
        <f t="shared" si="208"/>
        <v>0</v>
      </c>
      <c r="U222" s="432">
        <f t="shared" si="214"/>
        <v>0</v>
      </c>
      <c r="V222" s="433">
        <f t="shared" si="209"/>
        <v>0</v>
      </c>
      <c r="W222" s="403"/>
      <c r="AA222" s="286"/>
      <c r="AJ222" s="286"/>
    </row>
    <row r="223" spans="3:36" ht="12.75" customHeight="1" x14ac:dyDescent="0.2">
      <c r="C223" s="36"/>
      <c r="D223" s="998" t="str">
        <f t="shared" ref="D223:F227" si="217">IF(D191=0,"",D191)</f>
        <v/>
      </c>
      <c r="E223" s="998" t="str">
        <f t="shared" si="217"/>
        <v/>
      </c>
      <c r="F223" s="998" t="str">
        <f t="shared" si="217"/>
        <v/>
      </c>
      <c r="G223" s="999" t="str">
        <f t="shared" si="203"/>
        <v/>
      </c>
      <c r="H223" s="1000" t="str">
        <f t="shared" si="204"/>
        <v/>
      </c>
      <c r="I223" s="1001" t="str">
        <f t="shared" si="204"/>
        <v/>
      </c>
      <c r="J223" s="999" t="str">
        <f t="shared" si="210"/>
        <v/>
      </c>
      <c r="K223" s="1002" t="str">
        <f t="shared" ref="K223:L227" si="218">IF(K191="","",K191)</f>
        <v/>
      </c>
      <c r="L223" s="1003" t="str">
        <f t="shared" si="218"/>
        <v/>
      </c>
      <c r="M223" s="428" t="str">
        <f t="shared" si="211"/>
        <v/>
      </c>
      <c r="N223" s="403"/>
      <c r="O223" s="430" t="str">
        <f t="shared" si="206"/>
        <v/>
      </c>
      <c r="P223" s="429" t="str">
        <f t="shared" si="207"/>
        <v/>
      </c>
      <c r="Q223" s="616">
        <f t="shared" si="212"/>
        <v>0.55000000000000004</v>
      </c>
      <c r="R223" s="429" t="str">
        <f t="shared" si="213"/>
        <v/>
      </c>
      <c r="S223" s="429">
        <f>IF(L223="",0,O223*12*L223*IF(OR(I223&lt;=8,I223="LIOa",I223="LIOb",I223="ID1",I223="ID2",I223="ID3"),1+tab!$F$115,1+tab!$F$113))</f>
        <v>0</v>
      </c>
      <c r="T223" s="431">
        <f t="shared" si="208"/>
        <v>0</v>
      </c>
      <c r="U223" s="432">
        <f t="shared" si="214"/>
        <v>0</v>
      </c>
      <c r="V223" s="433">
        <f t="shared" si="209"/>
        <v>0</v>
      </c>
      <c r="W223" s="403"/>
      <c r="AA223" s="286"/>
      <c r="AJ223" s="286"/>
    </row>
    <row r="224" spans="3:36" ht="12.75" customHeight="1" x14ac:dyDescent="0.2">
      <c r="C224" s="36"/>
      <c r="D224" s="998" t="str">
        <f t="shared" si="217"/>
        <v/>
      </c>
      <c r="E224" s="998" t="str">
        <f t="shared" si="217"/>
        <v/>
      </c>
      <c r="F224" s="998" t="str">
        <f t="shared" si="217"/>
        <v/>
      </c>
      <c r="G224" s="999" t="str">
        <f t="shared" si="203"/>
        <v/>
      </c>
      <c r="H224" s="1000" t="str">
        <f t="shared" si="204"/>
        <v/>
      </c>
      <c r="I224" s="1001" t="str">
        <f t="shared" si="204"/>
        <v/>
      </c>
      <c r="J224" s="999" t="str">
        <f t="shared" si="210"/>
        <v/>
      </c>
      <c r="K224" s="1002" t="str">
        <f t="shared" si="218"/>
        <v/>
      </c>
      <c r="L224" s="1003" t="str">
        <f t="shared" si="218"/>
        <v/>
      </c>
      <c r="M224" s="428" t="str">
        <f t="shared" si="211"/>
        <v/>
      </c>
      <c r="N224" s="403"/>
      <c r="O224" s="430" t="str">
        <f t="shared" si="206"/>
        <v/>
      </c>
      <c r="P224" s="429" t="str">
        <f t="shared" si="207"/>
        <v/>
      </c>
      <c r="Q224" s="616">
        <f t="shared" si="212"/>
        <v>0.55000000000000004</v>
      </c>
      <c r="R224" s="429" t="str">
        <f t="shared" si="213"/>
        <v/>
      </c>
      <c r="S224" s="429">
        <f>IF(L224="",0,O224*12*L224*IF(OR(I224&lt;=8,I224="LIOa",I224="LIOb",I224="ID1",I224="ID2",I224="ID3"),1+tab!$F$115,1+tab!$F$113))</f>
        <v>0</v>
      </c>
      <c r="T224" s="431">
        <f t="shared" si="208"/>
        <v>0</v>
      </c>
      <c r="U224" s="432">
        <f t="shared" si="214"/>
        <v>0</v>
      </c>
      <c r="V224" s="433">
        <f t="shared" si="209"/>
        <v>0</v>
      </c>
      <c r="W224" s="403"/>
      <c r="AA224" s="286"/>
      <c r="AJ224" s="286"/>
    </row>
    <row r="225" spans="3:46" ht="12.75" customHeight="1" x14ac:dyDescent="0.2">
      <c r="C225" s="36"/>
      <c r="D225" s="998" t="str">
        <f t="shared" si="217"/>
        <v/>
      </c>
      <c r="E225" s="998" t="str">
        <f t="shared" si="217"/>
        <v/>
      </c>
      <c r="F225" s="998" t="str">
        <f t="shared" si="217"/>
        <v/>
      </c>
      <c r="G225" s="999" t="str">
        <f t="shared" si="203"/>
        <v/>
      </c>
      <c r="H225" s="1000" t="str">
        <f t="shared" si="204"/>
        <v/>
      </c>
      <c r="I225" s="1001" t="str">
        <f t="shared" si="204"/>
        <v/>
      </c>
      <c r="J225" s="999" t="str">
        <f t="shared" si="210"/>
        <v/>
      </c>
      <c r="K225" s="1002" t="str">
        <f t="shared" si="218"/>
        <v/>
      </c>
      <c r="L225" s="1003" t="str">
        <f t="shared" si="218"/>
        <v/>
      </c>
      <c r="M225" s="428" t="str">
        <f t="shared" si="211"/>
        <v/>
      </c>
      <c r="N225" s="403"/>
      <c r="O225" s="430" t="str">
        <f t="shared" si="206"/>
        <v/>
      </c>
      <c r="P225" s="429" t="str">
        <f t="shared" si="207"/>
        <v/>
      </c>
      <c r="Q225" s="616">
        <f t="shared" si="212"/>
        <v>0.55000000000000004</v>
      </c>
      <c r="R225" s="429" t="str">
        <f t="shared" si="213"/>
        <v/>
      </c>
      <c r="S225" s="429">
        <f>IF(L225="",0,O225*12*L225*IF(OR(I225&lt;=8,I225="LIOa",I225="LIOb",I225="ID1",I225="ID2",I225="ID3"),1+tab!$F$115,1+tab!$F$113))</f>
        <v>0</v>
      </c>
      <c r="T225" s="431">
        <f t="shared" si="208"/>
        <v>0</v>
      </c>
      <c r="U225" s="432">
        <f t="shared" si="214"/>
        <v>0</v>
      </c>
      <c r="V225" s="433">
        <f t="shared" si="209"/>
        <v>0</v>
      </c>
      <c r="W225" s="403"/>
      <c r="AA225" s="286"/>
      <c r="AJ225" s="286"/>
    </row>
    <row r="226" spans="3:46" ht="12.75" customHeight="1" x14ac:dyDescent="0.2">
      <c r="C226" s="36"/>
      <c r="D226" s="998" t="str">
        <f t="shared" si="217"/>
        <v/>
      </c>
      <c r="E226" s="998" t="str">
        <f t="shared" si="217"/>
        <v/>
      </c>
      <c r="F226" s="998" t="str">
        <f t="shared" si="217"/>
        <v/>
      </c>
      <c r="G226" s="999" t="str">
        <f t="shared" si="203"/>
        <v/>
      </c>
      <c r="H226" s="1000" t="str">
        <f t="shared" si="204"/>
        <v/>
      </c>
      <c r="I226" s="1001" t="str">
        <f t="shared" si="204"/>
        <v/>
      </c>
      <c r="J226" s="999" t="str">
        <f t="shared" si="210"/>
        <v/>
      </c>
      <c r="K226" s="1002" t="str">
        <f t="shared" si="218"/>
        <v/>
      </c>
      <c r="L226" s="1003" t="str">
        <f t="shared" si="218"/>
        <v/>
      </c>
      <c r="M226" s="428" t="str">
        <f t="shared" si="211"/>
        <v/>
      </c>
      <c r="N226" s="403"/>
      <c r="O226" s="430" t="str">
        <f t="shared" si="206"/>
        <v/>
      </c>
      <c r="P226" s="429" t="str">
        <f t="shared" si="207"/>
        <v/>
      </c>
      <c r="Q226" s="616">
        <f t="shared" si="212"/>
        <v>0.55000000000000004</v>
      </c>
      <c r="R226" s="429" t="str">
        <f t="shared" si="213"/>
        <v/>
      </c>
      <c r="S226" s="429">
        <f>IF(L226="",0,O226*12*L226*IF(OR(I226&lt;=8,I226="LIOa",I226="LIOb",I226="ID1",I226="ID2",I226="ID3"),1+tab!$F$115,1+tab!$F$113))</f>
        <v>0</v>
      </c>
      <c r="T226" s="431">
        <f t="shared" si="208"/>
        <v>0</v>
      </c>
      <c r="U226" s="432">
        <f t="shared" si="214"/>
        <v>0</v>
      </c>
      <c r="V226" s="433">
        <f t="shared" si="209"/>
        <v>0</v>
      </c>
      <c r="W226" s="403"/>
      <c r="AA226" s="286"/>
      <c r="AJ226" s="286"/>
    </row>
    <row r="227" spans="3:46" ht="12.75" customHeight="1" x14ac:dyDescent="0.2">
      <c r="C227" s="36"/>
      <c r="D227" s="998" t="str">
        <f t="shared" si="217"/>
        <v/>
      </c>
      <c r="E227" s="998" t="str">
        <f t="shared" si="217"/>
        <v/>
      </c>
      <c r="F227" s="998" t="str">
        <f t="shared" si="217"/>
        <v/>
      </c>
      <c r="G227" s="999" t="str">
        <f t="shared" si="203"/>
        <v/>
      </c>
      <c r="H227" s="1000" t="str">
        <f t="shared" si="204"/>
        <v/>
      </c>
      <c r="I227" s="1001" t="str">
        <f t="shared" si="204"/>
        <v/>
      </c>
      <c r="J227" s="999" t="str">
        <f t="shared" si="210"/>
        <v/>
      </c>
      <c r="K227" s="1002" t="str">
        <f t="shared" si="218"/>
        <v/>
      </c>
      <c r="L227" s="1003" t="str">
        <f t="shared" si="218"/>
        <v/>
      </c>
      <c r="M227" s="428" t="str">
        <f t="shared" si="211"/>
        <v/>
      </c>
      <c r="N227" s="403"/>
      <c r="O227" s="430" t="str">
        <f t="shared" si="206"/>
        <v/>
      </c>
      <c r="P227" s="429" t="str">
        <f t="shared" si="207"/>
        <v/>
      </c>
      <c r="Q227" s="616">
        <f t="shared" si="212"/>
        <v>0.55000000000000004</v>
      </c>
      <c r="R227" s="429" t="str">
        <f t="shared" si="213"/>
        <v/>
      </c>
      <c r="S227" s="429">
        <f>IF(L227="",0,O227*12*L227*IF(OR(I227&lt;=8,I227="LIOa",I227="LIOb",I227="ID1",I227="ID2",I227="ID3"),1+tab!$F$115,1+tab!$F$113))</f>
        <v>0</v>
      </c>
      <c r="T227" s="431">
        <f t="shared" si="208"/>
        <v>0</v>
      </c>
      <c r="U227" s="432">
        <f t="shared" si="214"/>
        <v>0</v>
      </c>
      <c r="V227" s="433">
        <f t="shared" si="209"/>
        <v>0</v>
      </c>
      <c r="W227" s="403"/>
      <c r="AA227" s="286"/>
      <c r="AJ227" s="286"/>
    </row>
    <row r="228" spans="3:46" x14ac:dyDescent="0.2">
      <c r="C228" s="36"/>
      <c r="D228" s="404"/>
      <c r="E228" s="404"/>
      <c r="F228" s="404"/>
      <c r="G228" s="195"/>
      <c r="H228" s="405"/>
      <c r="I228" s="195"/>
      <c r="J228" s="406"/>
      <c r="K228" s="434">
        <f>SUM(K208:K227)</f>
        <v>0</v>
      </c>
      <c r="L228" s="434">
        <f>SUM(L208:L227)</f>
        <v>0</v>
      </c>
      <c r="M228" s="434">
        <f>SUM(M208:M227)</f>
        <v>0</v>
      </c>
      <c r="N228" s="407"/>
      <c r="O228" s="435">
        <f t="shared" ref="O228:V228" si="219">SUM(O208:O227)</f>
        <v>4962</v>
      </c>
      <c r="P228" s="435">
        <f t="shared" si="219"/>
        <v>0</v>
      </c>
      <c r="Q228" s="408"/>
      <c r="R228" s="435">
        <f t="shared" si="219"/>
        <v>0</v>
      </c>
      <c r="S228" s="435">
        <f t="shared" si="219"/>
        <v>0</v>
      </c>
      <c r="T228" s="436">
        <f t="shared" si="219"/>
        <v>0</v>
      </c>
      <c r="U228" s="437">
        <f t="shared" si="219"/>
        <v>0</v>
      </c>
      <c r="V228" s="438">
        <f t="shared" si="219"/>
        <v>0</v>
      </c>
      <c r="W228" s="384"/>
    </row>
    <row r="229" spans="3:46" x14ac:dyDescent="0.2">
      <c r="C229" s="36"/>
      <c r="D229" s="190"/>
      <c r="E229" s="190"/>
      <c r="F229" s="190"/>
      <c r="G229" s="189"/>
      <c r="H229" s="196"/>
      <c r="I229" s="189"/>
      <c r="J229" s="384"/>
      <c r="K229" s="385"/>
      <c r="L229" s="384"/>
      <c r="M229" s="385"/>
      <c r="N229" s="384"/>
      <c r="O229" s="384"/>
      <c r="P229" s="408"/>
      <c r="Q229" s="408"/>
      <c r="R229" s="408"/>
      <c r="S229" s="408"/>
      <c r="T229" s="388"/>
      <c r="U229" s="409"/>
      <c r="V229" s="410"/>
      <c r="W229" s="384"/>
    </row>
    <row r="231" spans="3:46" s="7" customFormat="1" x14ac:dyDescent="0.2">
      <c r="D231" s="288"/>
      <c r="E231" s="288"/>
      <c r="F231" s="288"/>
      <c r="G231" s="289"/>
      <c r="H231" s="290"/>
      <c r="I231" s="291"/>
      <c r="J231" s="291"/>
      <c r="K231" s="293"/>
      <c r="L231" s="291"/>
      <c r="M231" s="299"/>
      <c r="O231" s="300"/>
      <c r="T231" s="232"/>
      <c r="U231" s="301"/>
      <c r="V231" s="302"/>
      <c r="AC231" s="289"/>
      <c r="AD231" s="298"/>
      <c r="AL231" s="289"/>
      <c r="AM231" s="298"/>
      <c r="AT231" s="6"/>
    </row>
    <row r="232" spans="3:46" x14ac:dyDescent="0.2">
      <c r="C232" s="6" t="s">
        <v>165</v>
      </c>
      <c r="E232" s="259" t="str">
        <f>tab!J2</f>
        <v>2019/20</v>
      </c>
    </row>
    <row r="233" spans="3:46" x14ac:dyDescent="0.2">
      <c r="C233" s="6" t="s">
        <v>166</v>
      </c>
      <c r="E233" s="259">
        <f>+tab!K3</f>
        <v>43739</v>
      </c>
    </row>
    <row r="234" spans="3:46" s="7" customFormat="1" x14ac:dyDescent="0.2">
      <c r="D234" s="288"/>
      <c r="E234" s="288"/>
      <c r="F234" s="288"/>
      <c r="G234" s="289"/>
      <c r="H234" s="290"/>
      <c r="I234" s="291"/>
      <c r="J234" s="291"/>
      <c r="K234" s="293"/>
      <c r="L234" s="291"/>
      <c r="M234" s="299"/>
      <c r="O234" s="300"/>
      <c r="T234" s="232"/>
      <c r="U234" s="301"/>
      <c r="V234" s="302"/>
      <c r="AC234" s="289"/>
      <c r="AD234" s="298"/>
      <c r="AL234" s="289"/>
      <c r="AM234" s="298"/>
      <c r="AT234" s="6"/>
    </row>
    <row r="235" spans="3:46" ht="12.75" customHeight="1" x14ac:dyDescent="0.2">
      <c r="C235" s="36"/>
      <c r="D235" s="190"/>
      <c r="E235" s="94"/>
      <c r="F235" s="190"/>
      <c r="G235" s="189"/>
      <c r="H235" s="196"/>
      <c r="I235" s="384"/>
      <c r="J235" s="384"/>
      <c r="K235" s="385"/>
      <c r="L235" s="384"/>
      <c r="M235" s="386"/>
      <c r="N235" s="36"/>
      <c r="O235" s="387"/>
      <c r="P235" s="36"/>
      <c r="Q235" s="36"/>
      <c r="R235" s="36"/>
      <c r="S235" s="36"/>
      <c r="T235" s="388"/>
      <c r="U235" s="389"/>
      <c r="V235" s="390"/>
      <c r="W235" s="36"/>
      <c r="AC235" s="260"/>
      <c r="AD235" s="261"/>
      <c r="AE235" s="260"/>
      <c r="AF235" s="260"/>
      <c r="AG235" s="260"/>
      <c r="AH235" s="250"/>
      <c r="AI235" s="262"/>
      <c r="AJ235" s="263"/>
      <c r="AK235" s="264"/>
      <c r="AL235" s="265"/>
      <c r="AM235" s="262"/>
      <c r="AT235" s="7"/>
    </row>
    <row r="236" spans="3:46" ht="12.75" customHeight="1" x14ac:dyDescent="0.2">
      <c r="C236" s="391"/>
      <c r="D236" s="1684" t="s">
        <v>167</v>
      </c>
      <c r="E236" s="1685"/>
      <c r="F236" s="1685"/>
      <c r="G236" s="1685"/>
      <c r="H236" s="1685"/>
      <c r="I236" s="1685"/>
      <c r="J236" s="1685"/>
      <c r="K236" s="1685"/>
      <c r="L236" s="1685"/>
      <c r="M236" s="1685"/>
      <c r="N236" s="411"/>
      <c r="O236" s="1684" t="s">
        <v>324</v>
      </c>
      <c r="P236" s="1685"/>
      <c r="Q236" s="1685"/>
      <c r="R236" s="1685"/>
      <c r="S236" s="1685"/>
      <c r="T236" s="1685"/>
      <c r="U236" s="412"/>
      <c r="V236" s="413"/>
      <c r="W236" s="392"/>
      <c r="X236" s="277"/>
      <c r="Y236" s="277"/>
      <c r="Z236" s="229"/>
      <c r="AA236" s="287"/>
      <c r="AB236" s="229"/>
      <c r="AC236" s="6"/>
      <c r="AD236" s="6"/>
      <c r="AL236" s="6"/>
      <c r="AM236" s="6"/>
      <c r="AN236" s="277"/>
      <c r="AO236" s="277"/>
    </row>
    <row r="237" spans="3:46" ht="12.75" customHeight="1" x14ac:dyDescent="0.2">
      <c r="C237" s="391"/>
      <c r="D237" s="414" t="s">
        <v>168</v>
      </c>
      <c r="E237" s="414" t="s">
        <v>169</v>
      </c>
      <c r="F237" s="414" t="s">
        <v>170</v>
      </c>
      <c r="G237" s="415" t="s">
        <v>171</v>
      </c>
      <c r="H237" s="416" t="s">
        <v>172</v>
      </c>
      <c r="I237" s="415" t="s">
        <v>134</v>
      </c>
      <c r="J237" s="415" t="s">
        <v>173</v>
      </c>
      <c r="K237" s="417" t="s">
        <v>175</v>
      </c>
      <c r="L237" s="418" t="s">
        <v>176</v>
      </c>
      <c r="M237" s="417" t="s">
        <v>175</v>
      </c>
      <c r="N237" s="419"/>
      <c r="O237" s="420" t="s">
        <v>174</v>
      </c>
      <c r="P237" s="420" t="s">
        <v>325</v>
      </c>
      <c r="Q237" s="420" t="s">
        <v>177</v>
      </c>
      <c r="R237" s="419"/>
      <c r="S237" s="421" t="s">
        <v>176</v>
      </c>
      <c r="T237" s="420" t="s">
        <v>178</v>
      </c>
      <c r="U237" s="422" t="s">
        <v>180</v>
      </c>
      <c r="V237" s="413" t="s">
        <v>339</v>
      </c>
      <c r="W237" s="393"/>
      <c r="X237" s="276"/>
      <c r="Y237" s="276"/>
      <c r="Z237" s="274"/>
      <c r="AA237" s="275"/>
      <c r="AB237" s="274"/>
      <c r="AC237" s="6"/>
      <c r="AD237" s="6"/>
      <c r="AL237" s="6"/>
      <c r="AM237" s="6"/>
      <c r="AN237" s="277"/>
      <c r="AO237" s="276"/>
    </row>
    <row r="238" spans="3:46" ht="12.75" customHeight="1" x14ac:dyDescent="0.2">
      <c r="C238" s="391"/>
      <c r="D238" s="423"/>
      <c r="E238" s="414"/>
      <c r="F238" s="424"/>
      <c r="G238" s="415" t="s">
        <v>182</v>
      </c>
      <c r="H238" s="416" t="s">
        <v>183</v>
      </c>
      <c r="I238" s="415"/>
      <c r="J238" s="415"/>
      <c r="K238" s="417"/>
      <c r="L238" s="418"/>
      <c r="M238" s="417" t="s">
        <v>185</v>
      </c>
      <c r="N238" s="419"/>
      <c r="O238" s="420" t="s">
        <v>184</v>
      </c>
      <c r="P238" s="420" t="s">
        <v>326</v>
      </c>
      <c r="Q238" s="425">
        <f>+Q206</f>
        <v>0.55000000000000004</v>
      </c>
      <c r="R238" s="419" t="s">
        <v>340</v>
      </c>
      <c r="S238" s="421" t="s">
        <v>179</v>
      </c>
      <c r="T238" s="420" t="s">
        <v>113</v>
      </c>
      <c r="U238" s="422"/>
      <c r="V238" s="421" t="s">
        <v>179</v>
      </c>
      <c r="W238" s="391"/>
      <c r="AC238" s="6"/>
      <c r="AD238" s="6"/>
      <c r="AL238" s="6"/>
      <c r="AM238" s="6"/>
      <c r="AO238" s="279"/>
    </row>
    <row r="239" spans="3:46" ht="12.75" customHeight="1" x14ac:dyDescent="0.2">
      <c r="C239" s="36"/>
      <c r="D239" s="190"/>
      <c r="E239" s="190"/>
      <c r="F239" s="190"/>
      <c r="G239" s="189"/>
      <c r="H239" s="196"/>
      <c r="I239" s="394"/>
      <c r="J239" s="394"/>
      <c r="K239" s="395"/>
      <c r="L239" s="396"/>
      <c r="M239" s="395"/>
      <c r="N239" s="397"/>
      <c r="O239" s="398"/>
      <c r="P239" s="399"/>
      <c r="Q239" s="399"/>
      <c r="R239" s="399"/>
      <c r="S239" s="399"/>
      <c r="T239" s="400"/>
      <c r="U239" s="401"/>
      <c r="V239" s="402"/>
      <c r="W239" s="397"/>
      <c r="AC239" s="6"/>
      <c r="AD239" s="6"/>
      <c r="AL239" s="6"/>
      <c r="AM239" s="6"/>
      <c r="AO239" s="279"/>
    </row>
    <row r="240" spans="3:46" ht="12.75" customHeight="1" x14ac:dyDescent="0.2">
      <c r="C240" s="36"/>
      <c r="D240" s="998" t="str">
        <f t="shared" ref="D240:F259" si="220">IF(D208=0,"",D208)</f>
        <v/>
      </c>
      <c r="E240" s="998" t="str">
        <f t="shared" si="220"/>
        <v>x</v>
      </c>
      <c r="F240" s="998" t="str">
        <f t="shared" si="220"/>
        <v/>
      </c>
      <c r="G240" s="999" t="str">
        <f t="shared" ref="G240:G259" si="221">IF(G208="","",G208+1)</f>
        <v/>
      </c>
      <c r="H240" s="1000" t="str">
        <f t="shared" ref="H240:I259" si="222">IF(H208=0,"",H208)</f>
        <v/>
      </c>
      <c r="I240" s="1001" t="str">
        <f t="shared" si="222"/>
        <v>LD</v>
      </c>
      <c r="J240" s="999">
        <f>IF(E240="","",IF((J208)&gt;VLOOKUP(I240,tabelsalaris2014VO,19,FALSE),J208-1,IF((J208+1)&lt;=VLOOKUP(I240,tabelsalaris2014VO,19,FALSE),J208+1,J208)))</f>
        <v>12</v>
      </c>
      <c r="K240" s="1002">
        <f t="shared" ref="K240:L259" si="223">IF(K208="","",K208)</f>
        <v>0</v>
      </c>
      <c r="L240" s="1003">
        <f t="shared" si="223"/>
        <v>0</v>
      </c>
      <c r="M240" s="428">
        <f>IF(L240="",K240,K240-L240)</f>
        <v>0</v>
      </c>
      <c r="N240" s="403"/>
      <c r="O240" s="430">
        <f t="shared" ref="O240:O259" si="224">IF(I240="","",VLOOKUP(I240,tabelsalaris2014VO,J240+2,FALSE))</f>
        <v>4962</v>
      </c>
      <c r="P240" s="429">
        <f t="shared" ref="P240:P259" si="225">IF(E240="","",(O240*M240*12))</f>
        <v>0</v>
      </c>
      <c r="Q240" s="616">
        <f>$Q$206</f>
        <v>0.55000000000000004</v>
      </c>
      <c r="R240" s="429">
        <f>IF(E240="","",+P240*Q240)</f>
        <v>0</v>
      </c>
      <c r="S240" s="429">
        <f>IF(L240="",0,O240*12*L240*IF(OR(I240&lt;=8,I240="LIOa",I240="LIOb",I240="ID1",I240="ID2",I240="ID3"),1+tab!$F$115,1+tab!$F$113))</f>
        <v>0</v>
      </c>
      <c r="T240" s="431">
        <f t="shared" ref="T240:T259" si="226">IF(E240="",0,(P240+R240+S240))</f>
        <v>0</v>
      </c>
      <c r="U240" s="432">
        <f>IF(G240&lt;25,0,IF(G240=25,25,IF(G240&lt;40,0,IF(G240=40,40,IF(G240&gt;=40,0)))))</f>
        <v>0</v>
      </c>
      <c r="V240" s="433">
        <f t="shared" ref="V240:V259" si="227">IF(E240="",0,IF(U240=25,(O240*1.08*(K240)/2),IF(U240=40,(O240*1.08*(K240)),IF(U240=0,0))))</f>
        <v>0</v>
      </c>
      <c r="W240" s="403"/>
      <c r="AA240" s="286"/>
      <c r="AJ240" s="286"/>
    </row>
    <row r="241" spans="3:36" ht="12.75" customHeight="1" x14ac:dyDescent="0.2">
      <c r="C241" s="36"/>
      <c r="D241" s="998" t="str">
        <f t="shared" si="220"/>
        <v/>
      </c>
      <c r="E241" s="998" t="str">
        <f t="shared" si="220"/>
        <v/>
      </c>
      <c r="F241" s="998" t="str">
        <f t="shared" si="220"/>
        <v/>
      </c>
      <c r="G241" s="999" t="str">
        <f t="shared" si="221"/>
        <v/>
      </c>
      <c r="H241" s="1000" t="str">
        <f t="shared" si="222"/>
        <v/>
      </c>
      <c r="I241" s="1001" t="str">
        <f t="shared" si="222"/>
        <v/>
      </c>
      <c r="J241" s="999" t="str">
        <f t="shared" ref="J241:J259" si="228">IF(E241="","",(IF((J209+1)&gt;VLOOKUP(I241,tabelsalaris2013VO,19,FALSE),J209,J209+1)))</f>
        <v/>
      </c>
      <c r="K241" s="1002" t="str">
        <f t="shared" si="223"/>
        <v/>
      </c>
      <c r="L241" s="1003" t="str">
        <f t="shared" si="223"/>
        <v/>
      </c>
      <c r="M241" s="428" t="str">
        <f t="shared" ref="M241:M259" si="229">IF(L241="",K241,K241-L241)</f>
        <v/>
      </c>
      <c r="N241" s="403"/>
      <c r="O241" s="430" t="str">
        <f t="shared" si="224"/>
        <v/>
      </c>
      <c r="P241" s="429" t="str">
        <f t="shared" si="225"/>
        <v/>
      </c>
      <c r="Q241" s="616">
        <f t="shared" ref="Q241:Q259" si="230">$Q$206</f>
        <v>0.55000000000000004</v>
      </c>
      <c r="R241" s="429" t="str">
        <f t="shared" ref="R241:R259" si="231">IF(E241="","",+P241*Q241)</f>
        <v/>
      </c>
      <c r="S241" s="429">
        <f>IF(L241="",0,O241*12*L241*IF(OR(I241&lt;=8,I241="LIOa",I241="LIOb",I241="ID1",I241="ID2",I241="ID3"),1+tab!$F$115,1+tab!$F$113))</f>
        <v>0</v>
      </c>
      <c r="T241" s="431">
        <f t="shared" si="226"/>
        <v>0</v>
      </c>
      <c r="U241" s="432">
        <f t="shared" ref="U241:U259" si="232">IF(G241&lt;25,0,IF(G241=25,25,IF(G241&lt;40,0,IF(G241=40,40,IF(G241&gt;=40,0)))))</f>
        <v>0</v>
      </c>
      <c r="V241" s="433">
        <f t="shared" si="227"/>
        <v>0</v>
      </c>
      <c r="W241" s="403"/>
      <c r="AA241" s="286"/>
      <c r="AJ241" s="286"/>
    </row>
    <row r="242" spans="3:36" ht="12.75" customHeight="1" x14ac:dyDescent="0.2">
      <c r="C242" s="36"/>
      <c r="D242" s="998" t="str">
        <f t="shared" si="220"/>
        <v/>
      </c>
      <c r="E242" s="1004" t="str">
        <f t="shared" si="220"/>
        <v/>
      </c>
      <c r="F242" s="1004" t="str">
        <f t="shared" si="220"/>
        <v/>
      </c>
      <c r="G242" s="1001" t="str">
        <f t="shared" si="221"/>
        <v/>
      </c>
      <c r="H242" s="1005" t="str">
        <f t="shared" si="222"/>
        <v/>
      </c>
      <c r="I242" s="1001" t="str">
        <f t="shared" si="222"/>
        <v/>
      </c>
      <c r="J242" s="999" t="str">
        <f t="shared" si="228"/>
        <v/>
      </c>
      <c r="K242" s="1006" t="str">
        <f t="shared" si="223"/>
        <v/>
      </c>
      <c r="L242" s="1007" t="str">
        <f t="shared" si="223"/>
        <v/>
      </c>
      <c r="M242" s="428" t="str">
        <f t="shared" si="229"/>
        <v/>
      </c>
      <c r="N242" s="403"/>
      <c r="O242" s="430" t="str">
        <f t="shared" si="224"/>
        <v/>
      </c>
      <c r="P242" s="429" t="str">
        <f t="shared" si="225"/>
        <v/>
      </c>
      <c r="Q242" s="616">
        <f t="shared" si="230"/>
        <v>0.55000000000000004</v>
      </c>
      <c r="R242" s="429" t="str">
        <f t="shared" si="231"/>
        <v/>
      </c>
      <c r="S242" s="429">
        <f>IF(L242="",0,O242*12*L242*IF(OR(I242&lt;=8,I242="LIOa",I242="LIOb",I242="ID1",I242="ID2",I242="ID3"),1+tab!$F$115,1+tab!$F$113))</f>
        <v>0</v>
      </c>
      <c r="T242" s="431">
        <f t="shared" si="226"/>
        <v>0</v>
      </c>
      <c r="U242" s="432">
        <f t="shared" si="232"/>
        <v>0</v>
      </c>
      <c r="V242" s="433">
        <f t="shared" si="227"/>
        <v>0</v>
      </c>
      <c r="W242" s="403"/>
      <c r="AA242" s="286"/>
      <c r="AJ242" s="286"/>
    </row>
    <row r="243" spans="3:36" ht="12.75" customHeight="1" x14ac:dyDescent="0.2">
      <c r="C243" s="36"/>
      <c r="D243" s="998" t="str">
        <f t="shared" si="220"/>
        <v/>
      </c>
      <c r="E243" s="998" t="str">
        <f t="shared" si="220"/>
        <v/>
      </c>
      <c r="F243" s="998" t="str">
        <f t="shared" si="220"/>
        <v/>
      </c>
      <c r="G243" s="999" t="str">
        <f t="shared" si="221"/>
        <v/>
      </c>
      <c r="H243" s="1000" t="str">
        <f t="shared" si="222"/>
        <v/>
      </c>
      <c r="I243" s="1001" t="str">
        <f t="shared" si="222"/>
        <v/>
      </c>
      <c r="J243" s="999" t="str">
        <f t="shared" si="228"/>
        <v/>
      </c>
      <c r="K243" s="1002" t="str">
        <f t="shared" si="223"/>
        <v/>
      </c>
      <c r="L243" s="1003" t="str">
        <f t="shared" si="223"/>
        <v/>
      </c>
      <c r="M243" s="428" t="str">
        <f t="shared" si="229"/>
        <v/>
      </c>
      <c r="N243" s="403"/>
      <c r="O243" s="430" t="str">
        <f t="shared" si="224"/>
        <v/>
      </c>
      <c r="P243" s="429" t="str">
        <f t="shared" si="225"/>
        <v/>
      </c>
      <c r="Q243" s="616">
        <f t="shared" si="230"/>
        <v>0.55000000000000004</v>
      </c>
      <c r="R243" s="429" t="str">
        <f t="shared" si="231"/>
        <v/>
      </c>
      <c r="S243" s="429">
        <f>IF(L243="",0,O243*12*L243*IF(OR(I243&lt;=8,I243="LIOa",I243="LIOb",I243="ID1",I243="ID2",I243="ID3"),1+tab!$F$115,1+tab!$F$113))</f>
        <v>0</v>
      </c>
      <c r="T243" s="431">
        <f t="shared" si="226"/>
        <v>0</v>
      </c>
      <c r="U243" s="432">
        <f t="shared" si="232"/>
        <v>0</v>
      </c>
      <c r="V243" s="433">
        <f t="shared" si="227"/>
        <v>0</v>
      </c>
      <c r="W243" s="403"/>
      <c r="AA243" s="286"/>
      <c r="AJ243" s="286"/>
    </row>
    <row r="244" spans="3:36" ht="12.75" customHeight="1" x14ac:dyDescent="0.2">
      <c r="C244" s="36"/>
      <c r="D244" s="998" t="str">
        <f t="shared" si="220"/>
        <v/>
      </c>
      <c r="E244" s="998" t="str">
        <f t="shared" si="220"/>
        <v/>
      </c>
      <c r="F244" s="998" t="str">
        <f t="shared" si="220"/>
        <v/>
      </c>
      <c r="G244" s="999" t="str">
        <f t="shared" si="221"/>
        <v/>
      </c>
      <c r="H244" s="1000" t="str">
        <f t="shared" si="222"/>
        <v/>
      </c>
      <c r="I244" s="1001" t="str">
        <f t="shared" si="222"/>
        <v/>
      </c>
      <c r="J244" s="999" t="str">
        <f t="shared" si="228"/>
        <v/>
      </c>
      <c r="K244" s="1002" t="str">
        <f t="shared" si="223"/>
        <v/>
      </c>
      <c r="L244" s="1003" t="str">
        <f t="shared" si="223"/>
        <v/>
      </c>
      <c r="M244" s="428" t="str">
        <f t="shared" si="229"/>
        <v/>
      </c>
      <c r="N244" s="403"/>
      <c r="O244" s="430" t="str">
        <f t="shared" si="224"/>
        <v/>
      </c>
      <c r="P244" s="429" t="str">
        <f t="shared" si="225"/>
        <v/>
      </c>
      <c r="Q244" s="616">
        <f t="shared" si="230"/>
        <v>0.55000000000000004</v>
      </c>
      <c r="R244" s="429" t="str">
        <f t="shared" si="231"/>
        <v/>
      </c>
      <c r="S244" s="429">
        <f>IF(L244="",0,O244*12*L244*IF(OR(I244&lt;=8,I244="LIOa",I244="LIOb",I244="ID1",I244="ID2",I244="ID3"),1+tab!$F$115,1+tab!$F$113))</f>
        <v>0</v>
      </c>
      <c r="T244" s="431">
        <f t="shared" si="226"/>
        <v>0</v>
      </c>
      <c r="U244" s="432">
        <f t="shared" si="232"/>
        <v>0</v>
      </c>
      <c r="V244" s="433">
        <f t="shared" si="227"/>
        <v>0</v>
      </c>
      <c r="W244" s="403"/>
      <c r="AA244" s="286"/>
      <c r="AJ244" s="286"/>
    </row>
    <row r="245" spans="3:36" ht="12.75" customHeight="1" x14ac:dyDescent="0.2">
      <c r="C245" s="36"/>
      <c r="D245" s="998" t="str">
        <f t="shared" si="220"/>
        <v/>
      </c>
      <c r="E245" s="998" t="str">
        <f t="shared" si="220"/>
        <v/>
      </c>
      <c r="F245" s="998" t="str">
        <f t="shared" si="220"/>
        <v/>
      </c>
      <c r="G245" s="999" t="str">
        <f t="shared" si="221"/>
        <v/>
      </c>
      <c r="H245" s="1000" t="str">
        <f t="shared" si="222"/>
        <v/>
      </c>
      <c r="I245" s="1001" t="str">
        <f t="shared" si="222"/>
        <v/>
      </c>
      <c r="J245" s="999" t="str">
        <f t="shared" si="228"/>
        <v/>
      </c>
      <c r="K245" s="1002" t="str">
        <f t="shared" si="223"/>
        <v/>
      </c>
      <c r="L245" s="1003" t="str">
        <f t="shared" si="223"/>
        <v/>
      </c>
      <c r="M245" s="428" t="str">
        <f t="shared" si="229"/>
        <v/>
      </c>
      <c r="N245" s="403"/>
      <c r="O245" s="430" t="str">
        <f t="shared" si="224"/>
        <v/>
      </c>
      <c r="P245" s="429" t="str">
        <f t="shared" si="225"/>
        <v/>
      </c>
      <c r="Q245" s="616">
        <f t="shared" si="230"/>
        <v>0.55000000000000004</v>
      </c>
      <c r="R245" s="429" t="str">
        <f t="shared" si="231"/>
        <v/>
      </c>
      <c r="S245" s="429">
        <f>IF(L245="",0,O245*12*L245*IF(OR(I245&lt;=8,I245="LIOa",I245="LIOb",I245="ID1",I245="ID2",I245="ID3"),1+tab!$F$115,1+tab!$F$113))</f>
        <v>0</v>
      </c>
      <c r="T245" s="431">
        <f t="shared" si="226"/>
        <v>0</v>
      </c>
      <c r="U245" s="432">
        <f t="shared" si="232"/>
        <v>0</v>
      </c>
      <c r="V245" s="433">
        <f t="shared" si="227"/>
        <v>0</v>
      </c>
      <c r="W245" s="403"/>
      <c r="AA245" s="286"/>
      <c r="AJ245" s="286"/>
    </row>
    <row r="246" spans="3:36" ht="12.75" customHeight="1" x14ac:dyDescent="0.2">
      <c r="C246" s="36"/>
      <c r="D246" s="998" t="str">
        <f t="shared" si="220"/>
        <v/>
      </c>
      <c r="E246" s="998" t="str">
        <f t="shared" si="220"/>
        <v/>
      </c>
      <c r="F246" s="998" t="str">
        <f t="shared" si="220"/>
        <v/>
      </c>
      <c r="G246" s="999" t="str">
        <f t="shared" si="221"/>
        <v/>
      </c>
      <c r="H246" s="1000" t="str">
        <f t="shared" si="222"/>
        <v/>
      </c>
      <c r="I246" s="1001" t="str">
        <f t="shared" si="222"/>
        <v/>
      </c>
      <c r="J246" s="999" t="str">
        <f t="shared" si="228"/>
        <v/>
      </c>
      <c r="K246" s="1002" t="str">
        <f t="shared" si="223"/>
        <v/>
      </c>
      <c r="L246" s="1003" t="str">
        <f t="shared" si="223"/>
        <v/>
      </c>
      <c r="M246" s="428" t="str">
        <f t="shared" si="229"/>
        <v/>
      </c>
      <c r="N246" s="403"/>
      <c r="O246" s="430" t="str">
        <f t="shared" si="224"/>
        <v/>
      </c>
      <c r="P246" s="429" t="str">
        <f t="shared" si="225"/>
        <v/>
      </c>
      <c r="Q246" s="616">
        <f t="shared" si="230"/>
        <v>0.55000000000000004</v>
      </c>
      <c r="R246" s="429" t="str">
        <f t="shared" si="231"/>
        <v/>
      </c>
      <c r="S246" s="429">
        <f>IF(L246="",0,O246*12*L246*IF(OR(I246&lt;=8,I246="LIOa",I246="LIOb",I246="ID1",I246="ID2",I246="ID3"),1+tab!$F$115,1+tab!$F$113))</f>
        <v>0</v>
      </c>
      <c r="T246" s="431">
        <f t="shared" si="226"/>
        <v>0</v>
      </c>
      <c r="U246" s="432">
        <f t="shared" si="232"/>
        <v>0</v>
      </c>
      <c r="V246" s="433">
        <f t="shared" si="227"/>
        <v>0</v>
      </c>
      <c r="W246" s="403"/>
      <c r="AA246" s="286"/>
      <c r="AJ246" s="286"/>
    </row>
    <row r="247" spans="3:36" ht="12.75" customHeight="1" x14ac:dyDescent="0.2">
      <c r="C247" s="36"/>
      <c r="D247" s="998" t="str">
        <f t="shared" si="220"/>
        <v/>
      </c>
      <c r="E247" s="998" t="str">
        <f t="shared" si="220"/>
        <v/>
      </c>
      <c r="F247" s="998" t="str">
        <f t="shared" si="220"/>
        <v/>
      </c>
      <c r="G247" s="999" t="str">
        <f t="shared" si="221"/>
        <v/>
      </c>
      <c r="H247" s="1000" t="str">
        <f t="shared" si="222"/>
        <v/>
      </c>
      <c r="I247" s="1001" t="str">
        <f t="shared" si="222"/>
        <v/>
      </c>
      <c r="J247" s="999" t="str">
        <f t="shared" si="228"/>
        <v/>
      </c>
      <c r="K247" s="1002" t="str">
        <f t="shared" si="223"/>
        <v/>
      </c>
      <c r="L247" s="1003" t="str">
        <f t="shared" si="223"/>
        <v/>
      </c>
      <c r="M247" s="428" t="str">
        <f t="shared" si="229"/>
        <v/>
      </c>
      <c r="N247" s="403"/>
      <c r="O247" s="430" t="str">
        <f t="shared" si="224"/>
        <v/>
      </c>
      <c r="P247" s="429" t="str">
        <f t="shared" si="225"/>
        <v/>
      </c>
      <c r="Q247" s="616">
        <f t="shared" si="230"/>
        <v>0.55000000000000004</v>
      </c>
      <c r="R247" s="429" t="str">
        <f t="shared" si="231"/>
        <v/>
      </c>
      <c r="S247" s="429">
        <f>IF(L247="",0,O247*12*L247*IF(OR(I247&lt;=8,I247="LIOa",I247="LIOb",I247="ID1",I247="ID2",I247="ID3"),1+tab!$F$115,1+tab!$F$113))</f>
        <v>0</v>
      </c>
      <c r="T247" s="431">
        <f t="shared" si="226"/>
        <v>0</v>
      </c>
      <c r="U247" s="432">
        <f t="shared" si="232"/>
        <v>0</v>
      </c>
      <c r="V247" s="433">
        <f t="shared" si="227"/>
        <v>0</v>
      </c>
      <c r="W247" s="403"/>
      <c r="AA247" s="286"/>
      <c r="AJ247" s="286"/>
    </row>
    <row r="248" spans="3:36" ht="12.75" customHeight="1" x14ac:dyDescent="0.2">
      <c r="C248" s="36"/>
      <c r="D248" s="998" t="str">
        <f t="shared" si="220"/>
        <v/>
      </c>
      <c r="E248" s="998" t="str">
        <f t="shared" si="220"/>
        <v/>
      </c>
      <c r="F248" s="998" t="str">
        <f t="shared" si="220"/>
        <v/>
      </c>
      <c r="G248" s="999" t="str">
        <f t="shared" si="221"/>
        <v/>
      </c>
      <c r="H248" s="1000" t="str">
        <f t="shared" si="222"/>
        <v/>
      </c>
      <c r="I248" s="1001" t="str">
        <f t="shared" si="222"/>
        <v/>
      </c>
      <c r="J248" s="999" t="str">
        <f t="shared" si="228"/>
        <v/>
      </c>
      <c r="K248" s="1002" t="str">
        <f t="shared" si="223"/>
        <v/>
      </c>
      <c r="L248" s="1003" t="str">
        <f t="shared" si="223"/>
        <v/>
      </c>
      <c r="M248" s="428" t="str">
        <f t="shared" si="229"/>
        <v/>
      </c>
      <c r="N248" s="403"/>
      <c r="O248" s="430" t="str">
        <f t="shared" si="224"/>
        <v/>
      </c>
      <c r="P248" s="429" t="str">
        <f t="shared" si="225"/>
        <v/>
      </c>
      <c r="Q248" s="616">
        <f t="shared" si="230"/>
        <v>0.55000000000000004</v>
      </c>
      <c r="R248" s="429" t="str">
        <f t="shared" si="231"/>
        <v/>
      </c>
      <c r="S248" s="429">
        <f>IF(L248="",0,O248*12*L248*IF(OR(I248&lt;=8,I248="LIOa",I248="LIOb",I248="ID1",I248="ID2",I248="ID3"),1+tab!$F$115,1+tab!$F$113))</f>
        <v>0</v>
      </c>
      <c r="T248" s="431">
        <f t="shared" si="226"/>
        <v>0</v>
      </c>
      <c r="U248" s="432">
        <f t="shared" si="232"/>
        <v>0</v>
      </c>
      <c r="V248" s="433">
        <f t="shared" si="227"/>
        <v>0</v>
      </c>
      <c r="W248" s="403"/>
      <c r="AA248" s="286"/>
      <c r="AJ248" s="286"/>
    </row>
    <row r="249" spans="3:36" ht="12.75" customHeight="1" x14ac:dyDescent="0.2">
      <c r="C249" s="36"/>
      <c r="D249" s="998" t="str">
        <f t="shared" si="220"/>
        <v/>
      </c>
      <c r="E249" s="998" t="str">
        <f t="shared" si="220"/>
        <v/>
      </c>
      <c r="F249" s="998" t="str">
        <f t="shared" si="220"/>
        <v/>
      </c>
      <c r="G249" s="999" t="str">
        <f t="shared" si="221"/>
        <v/>
      </c>
      <c r="H249" s="1000" t="str">
        <f t="shared" si="222"/>
        <v/>
      </c>
      <c r="I249" s="1001" t="str">
        <f t="shared" si="222"/>
        <v/>
      </c>
      <c r="J249" s="999" t="str">
        <f t="shared" si="228"/>
        <v/>
      </c>
      <c r="K249" s="1002" t="str">
        <f t="shared" si="223"/>
        <v/>
      </c>
      <c r="L249" s="1003" t="str">
        <f t="shared" si="223"/>
        <v/>
      </c>
      <c r="M249" s="428" t="str">
        <f t="shared" si="229"/>
        <v/>
      </c>
      <c r="N249" s="403"/>
      <c r="O249" s="430" t="str">
        <f t="shared" si="224"/>
        <v/>
      </c>
      <c r="P249" s="429" t="str">
        <f t="shared" si="225"/>
        <v/>
      </c>
      <c r="Q249" s="616">
        <f t="shared" si="230"/>
        <v>0.55000000000000004</v>
      </c>
      <c r="R249" s="429" t="str">
        <f t="shared" si="231"/>
        <v/>
      </c>
      <c r="S249" s="429">
        <f>IF(L249="",0,O249*12*L249*IF(OR(I249&lt;=8,I249="LIOa",I249="LIOb",I249="ID1",I249="ID2",I249="ID3"),1+tab!$F$115,1+tab!$F$113))</f>
        <v>0</v>
      </c>
      <c r="T249" s="431">
        <f t="shared" si="226"/>
        <v>0</v>
      </c>
      <c r="U249" s="432">
        <f t="shared" si="232"/>
        <v>0</v>
      </c>
      <c r="V249" s="433">
        <f t="shared" si="227"/>
        <v>0</v>
      </c>
      <c r="W249" s="403"/>
      <c r="AA249" s="286"/>
      <c r="AJ249" s="286"/>
    </row>
    <row r="250" spans="3:36" ht="12.75" customHeight="1" x14ac:dyDescent="0.2">
      <c r="C250" s="36"/>
      <c r="D250" s="998" t="str">
        <f t="shared" si="220"/>
        <v/>
      </c>
      <c r="E250" s="998" t="str">
        <f t="shared" si="220"/>
        <v/>
      </c>
      <c r="F250" s="998" t="str">
        <f t="shared" si="220"/>
        <v/>
      </c>
      <c r="G250" s="999" t="str">
        <f t="shared" si="221"/>
        <v/>
      </c>
      <c r="H250" s="1000" t="str">
        <f t="shared" si="222"/>
        <v/>
      </c>
      <c r="I250" s="1001" t="str">
        <f t="shared" si="222"/>
        <v/>
      </c>
      <c r="J250" s="999" t="str">
        <f t="shared" si="228"/>
        <v/>
      </c>
      <c r="K250" s="1002" t="str">
        <f t="shared" si="223"/>
        <v/>
      </c>
      <c r="L250" s="1003" t="str">
        <f t="shared" si="223"/>
        <v/>
      </c>
      <c r="M250" s="428" t="str">
        <f t="shared" si="229"/>
        <v/>
      </c>
      <c r="N250" s="403"/>
      <c r="O250" s="430" t="str">
        <f t="shared" si="224"/>
        <v/>
      </c>
      <c r="P250" s="429" t="str">
        <f t="shared" si="225"/>
        <v/>
      </c>
      <c r="Q250" s="616">
        <f t="shared" si="230"/>
        <v>0.55000000000000004</v>
      </c>
      <c r="R250" s="429" t="str">
        <f t="shared" si="231"/>
        <v/>
      </c>
      <c r="S250" s="429">
        <f>IF(L250="",0,O250*12*L250*IF(OR(I250&lt;=8,I250="LIOa",I250="LIOb",I250="ID1",I250="ID2",I250="ID3"),1+tab!$F$115,1+tab!$F$113))</f>
        <v>0</v>
      </c>
      <c r="T250" s="431">
        <f t="shared" si="226"/>
        <v>0</v>
      </c>
      <c r="U250" s="432">
        <f t="shared" si="232"/>
        <v>0</v>
      </c>
      <c r="V250" s="433">
        <f t="shared" si="227"/>
        <v>0</v>
      </c>
      <c r="W250" s="403"/>
      <c r="AA250" s="286"/>
      <c r="AJ250" s="286"/>
    </row>
    <row r="251" spans="3:36" ht="12.75" customHeight="1" x14ac:dyDescent="0.2">
      <c r="C251" s="36"/>
      <c r="D251" s="998" t="str">
        <f t="shared" si="220"/>
        <v/>
      </c>
      <c r="E251" s="998" t="str">
        <f t="shared" si="220"/>
        <v/>
      </c>
      <c r="F251" s="998" t="str">
        <f t="shared" si="220"/>
        <v/>
      </c>
      <c r="G251" s="999" t="str">
        <f t="shared" si="221"/>
        <v/>
      </c>
      <c r="H251" s="1000" t="str">
        <f t="shared" si="222"/>
        <v/>
      </c>
      <c r="I251" s="1001" t="str">
        <f t="shared" si="222"/>
        <v/>
      </c>
      <c r="J251" s="999" t="str">
        <f t="shared" si="228"/>
        <v/>
      </c>
      <c r="K251" s="1002" t="str">
        <f t="shared" si="223"/>
        <v/>
      </c>
      <c r="L251" s="1003" t="str">
        <f t="shared" si="223"/>
        <v/>
      </c>
      <c r="M251" s="428" t="str">
        <f t="shared" si="229"/>
        <v/>
      </c>
      <c r="N251" s="403"/>
      <c r="O251" s="430" t="str">
        <f t="shared" si="224"/>
        <v/>
      </c>
      <c r="P251" s="429" t="str">
        <f t="shared" si="225"/>
        <v/>
      </c>
      <c r="Q251" s="616">
        <f t="shared" si="230"/>
        <v>0.55000000000000004</v>
      </c>
      <c r="R251" s="429" t="str">
        <f t="shared" si="231"/>
        <v/>
      </c>
      <c r="S251" s="429">
        <f>IF(L251="",0,O251*12*L251*IF(OR(I251&lt;=8,I251="LIOa",I251="LIOb",I251="ID1",I251="ID2",I251="ID3"),1+tab!$F$115,1+tab!$F$113))</f>
        <v>0</v>
      </c>
      <c r="T251" s="431">
        <f t="shared" si="226"/>
        <v>0</v>
      </c>
      <c r="U251" s="432">
        <f t="shared" si="232"/>
        <v>0</v>
      </c>
      <c r="V251" s="433">
        <f t="shared" si="227"/>
        <v>0</v>
      </c>
      <c r="W251" s="403"/>
      <c r="AA251" s="286"/>
      <c r="AJ251" s="286"/>
    </row>
    <row r="252" spans="3:36" ht="12.75" customHeight="1" x14ac:dyDescent="0.2">
      <c r="C252" s="36"/>
      <c r="D252" s="998" t="str">
        <f t="shared" si="220"/>
        <v/>
      </c>
      <c r="E252" s="998" t="str">
        <f t="shared" si="220"/>
        <v/>
      </c>
      <c r="F252" s="998" t="str">
        <f t="shared" si="220"/>
        <v/>
      </c>
      <c r="G252" s="999" t="str">
        <f t="shared" si="221"/>
        <v/>
      </c>
      <c r="H252" s="1000" t="str">
        <f t="shared" si="222"/>
        <v/>
      </c>
      <c r="I252" s="1001" t="str">
        <f t="shared" si="222"/>
        <v/>
      </c>
      <c r="J252" s="999" t="str">
        <f t="shared" si="228"/>
        <v/>
      </c>
      <c r="K252" s="1002" t="str">
        <f t="shared" si="223"/>
        <v/>
      </c>
      <c r="L252" s="1003" t="str">
        <f t="shared" si="223"/>
        <v/>
      </c>
      <c r="M252" s="428" t="str">
        <f t="shared" si="229"/>
        <v/>
      </c>
      <c r="N252" s="403"/>
      <c r="O252" s="430" t="str">
        <f t="shared" si="224"/>
        <v/>
      </c>
      <c r="P252" s="429" t="str">
        <f t="shared" si="225"/>
        <v/>
      </c>
      <c r="Q252" s="616">
        <f t="shared" si="230"/>
        <v>0.55000000000000004</v>
      </c>
      <c r="R252" s="429" t="str">
        <f t="shared" si="231"/>
        <v/>
      </c>
      <c r="S252" s="429">
        <f>IF(L252="",0,O252*12*L252*IF(OR(I252&lt;=8,I252="LIOa",I252="LIOb",I252="ID1",I252="ID2",I252="ID3"),1+tab!$F$115,1+tab!$F$113))</f>
        <v>0</v>
      </c>
      <c r="T252" s="431">
        <f t="shared" si="226"/>
        <v>0</v>
      </c>
      <c r="U252" s="432">
        <f t="shared" si="232"/>
        <v>0</v>
      </c>
      <c r="V252" s="433">
        <f t="shared" si="227"/>
        <v>0</v>
      </c>
      <c r="W252" s="403"/>
      <c r="AA252" s="286"/>
      <c r="AJ252" s="286"/>
    </row>
    <row r="253" spans="3:36" ht="12.75" customHeight="1" x14ac:dyDescent="0.2">
      <c r="C253" s="36"/>
      <c r="D253" s="998" t="str">
        <f t="shared" si="220"/>
        <v/>
      </c>
      <c r="E253" s="998" t="str">
        <f t="shared" si="220"/>
        <v/>
      </c>
      <c r="F253" s="998" t="str">
        <f t="shared" si="220"/>
        <v/>
      </c>
      <c r="G253" s="999" t="str">
        <f t="shared" si="221"/>
        <v/>
      </c>
      <c r="H253" s="1000" t="str">
        <f t="shared" si="222"/>
        <v/>
      </c>
      <c r="I253" s="1001" t="str">
        <f t="shared" si="222"/>
        <v/>
      </c>
      <c r="J253" s="999" t="str">
        <f t="shared" si="228"/>
        <v/>
      </c>
      <c r="K253" s="1002" t="str">
        <f t="shared" si="223"/>
        <v/>
      </c>
      <c r="L253" s="1003" t="str">
        <f t="shared" si="223"/>
        <v/>
      </c>
      <c r="M253" s="428" t="str">
        <f t="shared" si="229"/>
        <v/>
      </c>
      <c r="N253" s="403"/>
      <c r="O253" s="430" t="str">
        <f t="shared" si="224"/>
        <v/>
      </c>
      <c r="P253" s="429" t="str">
        <f t="shared" si="225"/>
        <v/>
      </c>
      <c r="Q253" s="616">
        <f t="shared" si="230"/>
        <v>0.55000000000000004</v>
      </c>
      <c r="R253" s="429" t="str">
        <f t="shared" si="231"/>
        <v/>
      </c>
      <c r="S253" s="429">
        <f>IF(L253="",0,O253*12*L253*IF(OR(I253&lt;=8,I253="LIOa",I253="LIOb",I253="ID1",I253="ID2",I253="ID3"),1+tab!$F$115,1+tab!$F$113))</f>
        <v>0</v>
      </c>
      <c r="T253" s="431">
        <f t="shared" si="226"/>
        <v>0</v>
      </c>
      <c r="U253" s="432">
        <f t="shared" si="232"/>
        <v>0</v>
      </c>
      <c r="V253" s="433">
        <f t="shared" si="227"/>
        <v>0</v>
      </c>
      <c r="W253" s="403"/>
      <c r="AA253" s="286"/>
      <c r="AJ253" s="286"/>
    </row>
    <row r="254" spans="3:36" ht="12.75" customHeight="1" x14ac:dyDescent="0.2">
      <c r="C254" s="36"/>
      <c r="D254" s="998" t="str">
        <f t="shared" si="220"/>
        <v/>
      </c>
      <c r="E254" s="998" t="str">
        <f t="shared" si="220"/>
        <v/>
      </c>
      <c r="F254" s="998" t="str">
        <f t="shared" si="220"/>
        <v/>
      </c>
      <c r="G254" s="999" t="str">
        <f t="shared" si="221"/>
        <v/>
      </c>
      <c r="H254" s="1000" t="str">
        <f t="shared" si="222"/>
        <v/>
      </c>
      <c r="I254" s="1001" t="str">
        <f t="shared" si="222"/>
        <v/>
      </c>
      <c r="J254" s="999" t="str">
        <f t="shared" si="228"/>
        <v/>
      </c>
      <c r="K254" s="1002" t="str">
        <f t="shared" si="223"/>
        <v/>
      </c>
      <c r="L254" s="1003" t="str">
        <f t="shared" si="223"/>
        <v/>
      </c>
      <c r="M254" s="428" t="str">
        <f t="shared" si="229"/>
        <v/>
      </c>
      <c r="N254" s="403"/>
      <c r="O254" s="430" t="str">
        <f t="shared" si="224"/>
        <v/>
      </c>
      <c r="P254" s="429" t="str">
        <f t="shared" si="225"/>
        <v/>
      </c>
      <c r="Q254" s="616">
        <f t="shared" si="230"/>
        <v>0.55000000000000004</v>
      </c>
      <c r="R254" s="429" t="str">
        <f t="shared" si="231"/>
        <v/>
      </c>
      <c r="S254" s="429">
        <f>IF(L254="",0,O254*12*L254*IF(OR(I254&lt;=8,I254="LIOa",I254="LIOb",I254="ID1",I254="ID2",I254="ID3"),1+tab!$F$115,1+tab!$F$113))</f>
        <v>0</v>
      </c>
      <c r="T254" s="431">
        <f t="shared" si="226"/>
        <v>0</v>
      </c>
      <c r="U254" s="432">
        <f t="shared" si="232"/>
        <v>0</v>
      </c>
      <c r="V254" s="433">
        <f t="shared" si="227"/>
        <v>0</v>
      </c>
      <c r="W254" s="403"/>
      <c r="AA254" s="286"/>
      <c r="AJ254" s="286"/>
    </row>
    <row r="255" spans="3:36" ht="12.75" customHeight="1" x14ac:dyDescent="0.2">
      <c r="C255" s="36"/>
      <c r="D255" s="998" t="str">
        <f t="shared" si="220"/>
        <v/>
      </c>
      <c r="E255" s="998" t="str">
        <f t="shared" si="220"/>
        <v/>
      </c>
      <c r="F255" s="998" t="str">
        <f t="shared" si="220"/>
        <v/>
      </c>
      <c r="G255" s="999" t="str">
        <f t="shared" si="221"/>
        <v/>
      </c>
      <c r="H255" s="1000" t="str">
        <f t="shared" si="222"/>
        <v/>
      </c>
      <c r="I255" s="1001" t="str">
        <f t="shared" si="222"/>
        <v/>
      </c>
      <c r="J255" s="999" t="str">
        <f t="shared" si="228"/>
        <v/>
      </c>
      <c r="K255" s="1002" t="str">
        <f t="shared" si="223"/>
        <v/>
      </c>
      <c r="L255" s="1003" t="str">
        <f t="shared" si="223"/>
        <v/>
      </c>
      <c r="M255" s="428" t="str">
        <f t="shared" si="229"/>
        <v/>
      </c>
      <c r="N255" s="403"/>
      <c r="O255" s="430" t="str">
        <f t="shared" si="224"/>
        <v/>
      </c>
      <c r="P255" s="429" t="str">
        <f t="shared" si="225"/>
        <v/>
      </c>
      <c r="Q255" s="616">
        <f t="shared" si="230"/>
        <v>0.55000000000000004</v>
      </c>
      <c r="R255" s="429" t="str">
        <f t="shared" si="231"/>
        <v/>
      </c>
      <c r="S255" s="429">
        <f>IF(L255="",0,O255*12*L255*IF(OR(I255&lt;=8,I255="LIOa",I255="LIOb",I255="ID1",I255="ID2",I255="ID3"),1+tab!$F$115,1+tab!$F$113))</f>
        <v>0</v>
      </c>
      <c r="T255" s="431">
        <f t="shared" si="226"/>
        <v>0</v>
      </c>
      <c r="U255" s="432">
        <f t="shared" si="232"/>
        <v>0</v>
      </c>
      <c r="V255" s="433">
        <f t="shared" si="227"/>
        <v>0</v>
      </c>
      <c r="W255" s="403"/>
      <c r="AA255" s="286"/>
      <c r="AJ255" s="286"/>
    </row>
    <row r="256" spans="3:36" ht="12.75" customHeight="1" x14ac:dyDescent="0.2">
      <c r="C256" s="36"/>
      <c r="D256" s="998" t="str">
        <f t="shared" si="220"/>
        <v/>
      </c>
      <c r="E256" s="998" t="str">
        <f t="shared" si="220"/>
        <v/>
      </c>
      <c r="F256" s="998" t="str">
        <f t="shared" si="220"/>
        <v/>
      </c>
      <c r="G256" s="999" t="str">
        <f t="shared" si="221"/>
        <v/>
      </c>
      <c r="H256" s="1000" t="str">
        <f t="shared" si="222"/>
        <v/>
      </c>
      <c r="I256" s="1001" t="str">
        <f t="shared" si="222"/>
        <v/>
      </c>
      <c r="J256" s="999" t="str">
        <f t="shared" si="228"/>
        <v/>
      </c>
      <c r="K256" s="1002" t="str">
        <f t="shared" si="223"/>
        <v/>
      </c>
      <c r="L256" s="1003" t="str">
        <f t="shared" si="223"/>
        <v/>
      </c>
      <c r="M256" s="428" t="str">
        <f t="shared" si="229"/>
        <v/>
      </c>
      <c r="N256" s="403"/>
      <c r="O256" s="430" t="str">
        <f t="shared" si="224"/>
        <v/>
      </c>
      <c r="P256" s="429" t="str">
        <f t="shared" si="225"/>
        <v/>
      </c>
      <c r="Q256" s="616">
        <f t="shared" si="230"/>
        <v>0.55000000000000004</v>
      </c>
      <c r="R256" s="429" t="str">
        <f t="shared" si="231"/>
        <v/>
      </c>
      <c r="S256" s="429">
        <f>IF(L256="",0,O256*12*L256*IF(OR(I256&lt;=8,I256="LIOa",I256="LIOb",I256="ID1",I256="ID2",I256="ID3"),1+tab!$F$115,1+tab!$F$113))</f>
        <v>0</v>
      </c>
      <c r="T256" s="431">
        <f t="shared" si="226"/>
        <v>0</v>
      </c>
      <c r="U256" s="432">
        <f t="shared" si="232"/>
        <v>0</v>
      </c>
      <c r="V256" s="433">
        <f t="shared" si="227"/>
        <v>0</v>
      </c>
      <c r="W256" s="403"/>
      <c r="AA256" s="286"/>
      <c r="AJ256" s="286"/>
    </row>
    <row r="257" spans="3:46" ht="12.75" customHeight="1" x14ac:dyDescent="0.2">
      <c r="C257" s="36"/>
      <c r="D257" s="998" t="str">
        <f t="shared" si="220"/>
        <v/>
      </c>
      <c r="E257" s="998" t="str">
        <f t="shared" si="220"/>
        <v/>
      </c>
      <c r="F257" s="998" t="str">
        <f t="shared" si="220"/>
        <v/>
      </c>
      <c r="G257" s="999" t="str">
        <f t="shared" si="221"/>
        <v/>
      </c>
      <c r="H257" s="1000" t="str">
        <f t="shared" si="222"/>
        <v/>
      </c>
      <c r="I257" s="1001" t="str">
        <f t="shared" si="222"/>
        <v/>
      </c>
      <c r="J257" s="999" t="str">
        <f t="shared" si="228"/>
        <v/>
      </c>
      <c r="K257" s="1002" t="str">
        <f t="shared" si="223"/>
        <v/>
      </c>
      <c r="L257" s="1003" t="str">
        <f t="shared" si="223"/>
        <v/>
      </c>
      <c r="M257" s="428" t="str">
        <f t="shared" si="229"/>
        <v/>
      </c>
      <c r="N257" s="403"/>
      <c r="O257" s="430" t="str">
        <f t="shared" si="224"/>
        <v/>
      </c>
      <c r="P257" s="429" t="str">
        <f t="shared" si="225"/>
        <v/>
      </c>
      <c r="Q257" s="616">
        <f t="shared" si="230"/>
        <v>0.55000000000000004</v>
      </c>
      <c r="R257" s="429" t="str">
        <f t="shared" si="231"/>
        <v/>
      </c>
      <c r="S257" s="429">
        <f>IF(L257="",0,O257*12*L257*IF(OR(I257&lt;=8,I257="LIOa",I257="LIOb",I257="ID1",I257="ID2",I257="ID3"),1+tab!$F$115,1+tab!$F$113))</f>
        <v>0</v>
      </c>
      <c r="T257" s="431">
        <f t="shared" si="226"/>
        <v>0</v>
      </c>
      <c r="U257" s="432">
        <f t="shared" si="232"/>
        <v>0</v>
      </c>
      <c r="V257" s="433">
        <f t="shared" si="227"/>
        <v>0</v>
      </c>
      <c r="W257" s="403"/>
      <c r="AA257" s="286"/>
      <c r="AJ257" s="286"/>
    </row>
    <row r="258" spans="3:46" ht="12.75" customHeight="1" x14ac:dyDescent="0.2">
      <c r="C258" s="36"/>
      <c r="D258" s="998" t="str">
        <f t="shared" si="220"/>
        <v/>
      </c>
      <c r="E258" s="998" t="str">
        <f t="shared" si="220"/>
        <v/>
      </c>
      <c r="F258" s="998" t="str">
        <f t="shared" si="220"/>
        <v/>
      </c>
      <c r="G258" s="999" t="str">
        <f t="shared" si="221"/>
        <v/>
      </c>
      <c r="H258" s="1000" t="str">
        <f t="shared" si="222"/>
        <v/>
      </c>
      <c r="I258" s="1001" t="str">
        <f t="shared" si="222"/>
        <v/>
      </c>
      <c r="J258" s="999" t="str">
        <f t="shared" si="228"/>
        <v/>
      </c>
      <c r="K258" s="1002" t="str">
        <f t="shared" si="223"/>
        <v/>
      </c>
      <c r="L258" s="1003" t="str">
        <f t="shared" si="223"/>
        <v/>
      </c>
      <c r="M258" s="428" t="str">
        <f t="shared" si="229"/>
        <v/>
      </c>
      <c r="N258" s="403"/>
      <c r="O258" s="430" t="str">
        <f t="shared" si="224"/>
        <v/>
      </c>
      <c r="P258" s="429" t="str">
        <f t="shared" si="225"/>
        <v/>
      </c>
      <c r="Q258" s="616">
        <f t="shared" si="230"/>
        <v>0.55000000000000004</v>
      </c>
      <c r="R258" s="429" t="str">
        <f t="shared" si="231"/>
        <v/>
      </c>
      <c r="S258" s="429">
        <f>IF(L258="",0,O258*12*L258*IF(OR(I258&lt;=8,I258="LIOa",I258="LIOb",I258="ID1",I258="ID2",I258="ID3"),1+tab!$F$115,1+tab!$F$113))</f>
        <v>0</v>
      </c>
      <c r="T258" s="431">
        <f t="shared" si="226"/>
        <v>0</v>
      </c>
      <c r="U258" s="432">
        <f t="shared" si="232"/>
        <v>0</v>
      </c>
      <c r="V258" s="433">
        <f t="shared" si="227"/>
        <v>0</v>
      </c>
      <c r="W258" s="403"/>
      <c r="AA258" s="286"/>
      <c r="AJ258" s="286"/>
    </row>
    <row r="259" spans="3:46" ht="12.75" customHeight="1" x14ac:dyDescent="0.2">
      <c r="C259" s="36"/>
      <c r="D259" s="998" t="str">
        <f t="shared" si="220"/>
        <v/>
      </c>
      <c r="E259" s="998" t="str">
        <f t="shared" si="220"/>
        <v/>
      </c>
      <c r="F259" s="998" t="str">
        <f t="shared" si="220"/>
        <v/>
      </c>
      <c r="G259" s="999" t="str">
        <f t="shared" si="221"/>
        <v/>
      </c>
      <c r="H259" s="1000" t="str">
        <f t="shared" si="222"/>
        <v/>
      </c>
      <c r="I259" s="1001" t="str">
        <f t="shared" si="222"/>
        <v/>
      </c>
      <c r="J259" s="999" t="str">
        <f t="shared" si="228"/>
        <v/>
      </c>
      <c r="K259" s="1002" t="str">
        <f t="shared" si="223"/>
        <v/>
      </c>
      <c r="L259" s="1003" t="str">
        <f t="shared" si="223"/>
        <v/>
      </c>
      <c r="M259" s="428" t="str">
        <f t="shared" si="229"/>
        <v/>
      </c>
      <c r="N259" s="403"/>
      <c r="O259" s="430" t="str">
        <f t="shared" si="224"/>
        <v/>
      </c>
      <c r="P259" s="429" t="str">
        <f t="shared" si="225"/>
        <v/>
      </c>
      <c r="Q259" s="616">
        <f t="shared" si="230"/>
        <v>0.55000000000000004</v>
      </c>
      <c r="R259" s="429" t="str">
        <f t="shared" si="231"/>
        <v/>
      </c>
      <c r="S259" s="429">
        <f>IF(L259="",0,O259*12*L259*IF(OR(I259&lt;=8,I259="LIOa",I259="LIOb",I259="ID1",I259="ID2",I259="ID3"),1+tab!$F$115,1+tab!$F$113))</f>
        <v>0</v>
      </c>
      <c r="T259" s="431">
        <f t="shared" si="226"/>
        <v>0</v>
      </c>
      <c r="U259" s="432">
        <f t="shared" si="232"/>
        <v>0</v>
      </c>
      <c r="V259" s="433">
        <f t="shared" si="227"/>
        <v>0</v>
      </c>
      <c r="W259" s="403"/>
      <c r="AA259" s="286"/>
      <c r="AJ259" s="286"/>
    </row>
    <row r="260" spans="3:46" x14ac:dyDescent="0.2">
      <c r="C260" s="36"/>
      <c r="D260" s="404"/>
      <c r="E260" s="404"/>
      <c r="F260" s="404"/>
      <c r="G260" s="195"/>
      <c r="H260" s="405"/>
      <c r="I260" s="195"/>
      <c r="J260" s="406"/>
      <c r="K260" s="434">
        <f>SUM(K240:K259)</f>
        <v>0</v>
      </c>
      <c r="L260" s="434">
        <f>SUM(L240:L259)</f>
        <v>0</v>
      </c>
      <c r="M260" s="434">
        <f>SUM(M240:M259)</f>
        <v>0</v>
      </c>
      <c r="N260" s="407"/>
      <c r="O260" s="435">
        <f>SUM(O240:O259)</f>
        <v>4962</v>
      </c>
      <c r="P260" s="435">
        <f>SUM(P240:P259)</f>
        <v>0</v>
      </c>
      <c r="Q260" s="408"/>
      <c r="R260" s="435">
        <f>SUM(R240:R259)</f>
        <v>0</v>
      </c>
      <c r="S260" s="435">
        <f>SUM(S240:S259)</f>
        <v>0</v>
      </c>
      <c r="T260" s="436">
        <f>SUM(T240:T259)</f>
        <v>0</v>
      </c>
      <c r="U260" s="437">
        <f>SUM(U240:U259)</f>
        <v>0</v>
      </c>
      <c r="V260" s="438">
        <f>SUM(V240:V259)</f>
        <v>0</v>
      </c>
      <c r="W260" s="384"/>
    </row>
    <row r="261" spans="3:46" x14ac:dyDescent="0.2">
      <c r="C261" s="36"/>
      <c r="D261" s="190"/>
      <c r="E261" s="190"/>
      <c r="F261" s="190"/>
      <c r="G261" s="189"/>
      <c r="H261" s="196"/>
      <c r="I261" s="189"/>
      <c r="J261" s="384"/>
      <c r="K261" s="385"/>
      <c r="L261" s="384"/>
      <c r="M261" s="385"/>
      <c r="N261" s="384"/>
      <c r="O261" s="384"/>
      <c r="P261" s="408"/>
      <c r="Q261" s="408"/>
      <c r="R261" s="408"/>
      <c r="S261" s="408"/>
      <c r="T261" s="388"/>
      <c r="U261" s="409"/>
      <c r="V261" s="410"/>
      <c r="W261" s="384"/>
    </row>
    <row r="263" spans="3:46" s="7" customFormat="1" x14ac:dyDescent="0.2">
      <c r="D263" s="288"/>
      <c r="E263" s="288"/>
      <c r="F263" s="288"/>
      <c r="G263" s="289"/>
      <c r="H263" s="290"/>
      <c r="I263" s="291"/>
      <c r="J263" s="291"/>
      <c r="K263" s="293"/>
      <c r="L263" s="291"/>
      <c r="M263" s="299"/>
      <c r="O263" s="300"/>
      <c r="T263" s="232"/>
      <c r="U263" s="301"/>
      <c r="V263" s="302"/>
      <c r="AC263" s="289"/>
      <c r="AD263" s="298"/>
      <c r="AL263" s="289"/>
      <c r="AM263" s="298"/>
      <c r="AT263" s="6"/>
    </row>
    <row r="264" spans="3:46" x14ac:dyDescent="0.2">
      <c r="C264" s="6" t="s">
        <v>165</v>
      </c>
      <c r="E264" s="259" t="str">
        <f>tab!K2</f>
        <v>2020/21</v>
      </c>
    </row>
    <row r="265" spans="3:46" x14ac:dyDescent="0.2">
      <c r="C265" s="6" t="s">
        <v>166</v>
      </c>
      <c r="E265" s="259">
        <f>+tab!L3</f>
        <v>44105</v>
      </c>
    </row>
    <row r="266" spans="3:46" s="7" customFormat="1" x14ac:dyDescent="0.2">
      <c r="D266" s="288"/>
      <c r="E266" s="288"/>
      <c r="F266" s="288"/>
      <c r="G266" s="289"/>
      <c r="H266" s="290"/>
      <c r="I266" s="291"/>
      <c r="J266" s="291"/>
      <c r="K266" s="293"/>
      <c r="L266" s="291"/>
      <c r="M266" s="299"/>
      <c r="O266" s="300"/>
      <c r="T266" s="232"/>
      <c r="U266" s="301"/>
      <c r="V266" s="302"/>
      <c r="AC266" s="289"/>
      <c r="AD266" s="298"/>
      <c r="AL266" s="289"/>
      <c r="AM266" s="298"/>
      <c r="AT266" s="6"/>
    </row>
    <row r="267" spans="3:46" ht="12.75" customHeight="1" x14ac:dyDescent="0.2">
      <c r="C267" s="36"/>
      <c r="D267" s="190"/>
      <c r="E267" s="94"/>
      <c r="F267" s="190"/>
      <c r="G267" s="189"/>
      <c r="H267" s="196"/>
      <c r="I267" s="384"/>
      <c r="J267" s="384"/>
      <c r="K267" s="385"/>
      <c r="L267" s="384"/>
      <c r="M267" s="386"/>
      <c r="N267" s="36"/>
      <c r="O267" s="387"/>
      <c r="P267" s="36"/>
      <c r="Q267" s="36"/>
      <c r="R267" s="36"/>
      <c r="S267" s="36"/>
      <c r="T267" s="388"/>
      <c r="U267" s="389"/>
      <c r="V267" s="390"/>
      <c r="W267" s="36"/>
      <c r="AC267" s="260"/>
      <c r="AD267" s="261"/>
      <c r="AE267" s="260"/>
      <c r="AF267" s="260"/>
      <c r="AG267" s="260"/>
      <c r="AH267" s="250"/>
      <c r="AI267" s="262"/>
      <c r="AJ267" s="263"/>
      <c r="AK267" s="264"/>
      <c r="AL267" s="265"/>
      <c r="AM267" s="262"/>
      <c r="AT267" s="7"/>
    </row>
    <row r="268" spans="3:46" ht="12.75" customHeight="1" x14ac:dyDescent="0.2">
      <c r="C268" s="391"/>
      <c r="D268" s="1684" t="s">
        <v>167</v>
      </c>
      <c r="E268" s="1685"/>
      <c r="F268" s="1685"/>
      <c r="G268" s="1685"/>
      <c r="H268" s="1685"/>
      <c r="I268" s="1685"/>
      <c r="J268" s="1685"/>
      <c r="K268" s="1685"/>
      <c r="L268" s="1685"/>
      <c r="M268" s="1685"/>
      <c r="N268" s="411"/>
      <c r="O268" s="1684" t="s">
        <v>324</v>
      </c>
      <c r="P268" s="1685"/>
      <c r="Q268" s="1685"/>
      <c r="R268" s="1685"/>
      <c r="S268" s="1685"/>
      <c r="T268" s="1685"/>
      <c r="U268" s="412"/>
      <c r="V268" s="413"/>
      <c r="W268" s="392"/>
      <c r="X268" s="277"/>
      <c r="Y268" s="277"/>
      <c r="Z268" s="229"/>
      <c r="AA268" s="287"/>
      <c r="AB268" s="229"/>
      <c r="AC268" s="6"/>
      <c r="AD268" s="6"/>
      <c r="AL268" s="6"/>
      <c r="AM268" s="6"/>
      <c r="AN268" s="277"/>
      <c r="AO268" s="277"/>
    </row>
    <row r="269" spans="3:46" ht="12.75" customHeight="1" x14ac:dyDescent="0.2">
      <c r="C269" s="391"/>
      <c r="D269" s="414" t="s">
        <v>168</v>
      </c>
      <c r="E269" s="414" t="s">
        <v>169</v>
      </c>
      <c r="F269" s="414" t="s">
        <v>170</v>
      </c>
      <c r="G269" s="415" t="s">
        <v>171</v>
      </c>
      <c r="H269" s="416" t="s">
        <v>172</v>
      </c>
      <c r="I269" s="415" t="s">
        <v>134</v>
      </c>
      <c r="J269" s="415" t="s">
        <v>173</v>
      </c>
      <c r="K269" s="417" t="s">
        <v>175</v>
      </c>
      <c r="L269" s="418" t="s">
        <v>176</v>
      </c>
      <c r="M269" s="417" t="s">
        <v>175</v>
      </c>
      <c r="N269" s="419"/>
      <c r="O269" s="420" t="s">
        <v>174</v>
      </c>
      <c r="P269" s="420" t="s">
        <v>325</v>
      </c>
      <c r="Q269" s="420" t="s">
        <v>177</v>
      </c>
      <c r="R269" s="419"/>
      <c r="S269" s="421" t="s">
        <v>176</v>
      </c>
      <c r="T269" s="420" t="s">
        <v>178</v>
      </c>
      <c r="U269" s="422" t="s">
        <v>180</v>
      </c>
      <c r="V269" s="413" t="s">
        <v>339</v>
      </c>
      <c r="W269" s="393"/>
      <c r="X269" s="276"/>
      <c r="Y269" s="276"/>
      <c r="Z269" s="274"/>
      <c r="AA269" s="275"/>
      <c r="AB269" s="274"/>
      <c r="AC269" s="6"/>
      <c r="AD269" s="6"/>
      <c r="AL269" s="6"/>
      <c r="AM269" s="6"/>
      <c r="AN269" s="277"/>
      <c r="AO269" s="276"/>
    </row>
    <row r="270" spans="3:46" ht="12.75" customHeight="1" x14ac:dyDescent="0.2">
      <c r="C270" s="391"/>
      <c r="D270" s="423"/>
      <c r="E270" s="414"/>
      <c r="F270" s="424"/>
      <c r="G270" s="415" t="s">
        <v>182</v>
      </c>
      <c r="H270" s="416" t="s">
        <v>183</v>
      </c>
      <c r="I270" s="415"/>
      <c r="J270" s="415"/>
      <c r="K270" s="417"/>
      <c r="L270" s="418"/>
      <c r="M270" s="417" t="s">
        <v>185</v>
      </c>
      <c r="N270" s="419"/>
      <c r="O270" s="420" t="s">
        <v>184</v>
      </c>
      <c r="P270" s="420" t="s">
        <v>326</v>
      </c>
      <c r="Q270" s="425">
        <f>+Q238</f>
        <v>0.55000000000000004</v>
      </c>
      <c r="R270" s="419" t="s">
        <v>340</v>
      </c>
      <c r="S270" s="421" t="s">
        <v>179</v>
      </c>
      <c r="T270" s="420" t="s">
        <v>113</v>
      </c>
      <c r="U270" s="422"/>
      <c r="V270" s="421" t="s">
        <v>179</v>
      </c>
      <c r="W270" s="391"/>
      <c r="AC270" s="6"/>
      <c r="AD270" s="6"/>
      <c r="AL270" s="6"/>
      <c r="AM270" s="6"/>
      <c r="AO270" s="279"/>
    </row>
    <row r="271" spans="3:46" ht="12.75" customHeight="1" x14ac:dyDescent="0.2">
      <c r="C271" s="36"/>
      <c r="D271" s="190"/>
      <c r="E271" s="190"/>
      <c r="F271" s="190"/>
      <c r="G271" s="189"/>
      <c r="H271" s="196"/>
      <c r="I271" s="394"/>
      <c r="J271" s="394"/>
      <c r="K271" s="395"/>
      <c r="L271" s="396"/>
      <c r="M271" s="395"/>
      <c r="N271" s="397"/>
      <c r="O271" s="398"/>
      <c r="P271" s="399"/>
      <c r="Q271" s="399"/>
      <c r="R271" s="399"/>
      <c r="S271" s="399"/>
      <c r="T271" s="400"/>
      <c r="U271" s="401"/>
      <c r="V271" s="402"/>
      <c r="W271" s="397"/>
      <c r="AC271" s="6"/>
      <c r="AD271" s="6"/>
      <c r="AL271" s="6"/>
      <c r="AM271" s="6"/>
      <c r="AO271" s="279"/>
    </row>
    <row r="272" spans="3:46" ht="12.75" customHeight="1" x14ac:dyDescent="0.2">
      <c r="C272" s="36"/>
      <c r="D272" s="998" t="str">
        <f t="shared" ref="D272:F291" si="233">IF(D240=0,"",D240)</f>
        <v/>
      </c>
      <c r="E272" s="998" t="str">
        <f t="shared" si="233"/>
        <v>x</v>
      </c>
      <c r="F272" s="998" t="str">
        <f t="shared" si="233"/>
        <v/>
      </c>
      <c r="G272" s="999" t="str">
        <f t="shared" ref="G272:G291" si="234">IF(G240="","",G240+1)</f>
        <v/>
      </c>
      <c r="H272" s="1000" t="str">
        <f t="shared" ref="H272:I291" si="235">IF(H240=0,"",H240)</f>
        <v/>
      </c>
      <c r="I272" s="1001" t="str">
        <f t="shared" si="235"/>
        <v>LD</v>
      </c>
      <c r="J272" s="999">
        <f>IF(E272="","",IF((J240)&gt;VLOOKUP(I272,tabelsalaris2014VO,19,FALSE),J240-1,IF((J240+1)&lt;=VLOOKUP(I272,tabelsalaris2014VO,19,FALSE),J240+1,J240)))</f>
        <v>12</v>
      </c>
      <c r="K272" s="1002">
        <f t="shared" ref="K272:L291" si="236">IF(K240="","",K240)</f>
        <v>0</v>
      </c>
      <c r="L272" s="1003">
        <f t="shared" si="236"/>
        <v>0</v>
      </c>
      <c r="M272" s="428">
        <f>IF(L272="",K272,K272-L272)</f>
        <v>0</v>
      </c>
      <c r="N272" s="403"/>
      <c r="O272" s="430">
        <f t="shared" ref="O272:O291" si="237">IF(I272="","",VLOOKUP(I272,tabelsalaris2014VO,J272+2,FALSE))</f>
        <v>4962</v>
      </c>
      <c r="P272" s="429">
        <f t="shared" ref="P272:P291" si="238">IF(E272="","",(O272*M272*12))</f>
        <v>0</v>
      </c>
      <c r="Q272" s="616">
        <f>$Q$206</f>
        <v>0.55000000000000004</v>
      </c>
      <c r="R272" s="429">
        <f>IF(E272="","",+P272*Q272)</f>
        <v>0</v>
      </c>
      <c r="S272" s="429">
        <f>IF(L272="",0,O272*12*L272*IF(OR(I272&lt;=8,I272="LIOa",I272="LIOb",I272="ID1",I272="ID2",I272="ID3"),1+tab!$F$115,1+tab!$F$113))</f>
        <v>0</v>
      </c>
      <c r="T272" s="431">
        <f t="shared" ref="T272:T291" si="239">IF(E272="",0,(P272+R272+S272))</f>
        <v>0</v>
      </c>
      <c r="U272" s="432">
        <f>IF(G272&lt;25,0,IF(G272=25,25,IF(G272&lt;40,0,IF(G272=40,40,IF(G272&gt;=40,0)))))</f>
        <v>0</v>
      </c>
      <c r="V272" s="433">
        <f t="shared" ref="V272:V291" si="240">IF(E272="",0,IF(U272=25,(O272*1.08*(K272)/2),IF(U272=40,(O272*1.08*(K272)),IF(U272=0,0))))</f>
        <v>0</v>
      </c>
      <c r="W272" s="403"/>
      <c r="AA272" s="286"/>
      <c r="AJ272" s="286"/>
    </row>
    <row r="273" spans="3:36" ht="12.75" customHeight="1" x14ac:dyDescent="0.2">
      <c r="C273" s="36"/>
      <c r="D273" s="998" t="str">
        <f t="shared" si="233"/>
        <v/>
      </c>
      <c r="E273" s="998" t="str">
        <f t="shared" si="233"/>
        <v/>
      </c>
      <c r="F273" s="998" t="str">
        <f t="shared" si="233"/>
        <v/>
      </c>
      <c r="G273" s="999" t="str">
        <f t="shared" si="234"/>
        <v/>
      </c>
      <c r="H273" s="1000" t="str">
        <f t="shared" si="235"/>
        <v/>
      </c>
      <c r="I273" s="1001" t="str">
        <f t="shared" si="235"/>
        <v/>
      </c>
      <c r="J273" s="999" t="str">
        <f t="shared" ref="J273:J291" si="241">IF(E273="","",(IF((J241+1)&gt;VLOOKUP(I273,tabelsalaris2013VO,19,FALSE),J241,J241+1)))</f>
        <v/>
      </c>
      <c r="K273" s="1002" t="str">
        <f t="shared" si="236"/>
        <v/>
      </c>
      <c r="L273" s="1003" t="str">
        <f t="shared" si="236"/>
        <v/>
      </c>
      <c r="M273" s="428" t="str">
        <f t="shared" ref="M273:M291" si="242">IF(L273="",K273,K273-L273)</f>
        <v/>
      </c>
      <c r="N273" s="403"/>
      <c r="O273" s="430" t="str">
        <f t="shared" si="237"/>
        <v/>
      </c>
      <c r="P273" s="429" t="str">
        <f t="shared" si="238"/>
        <v/>
      </c>
      <c r="Q273" s="616">
        <f t="shared" ref="Q273:Q291" si="243">$Q$206</f>
        <v>0.55000000000000004</v>
      </c>
      <c r="R273" s="429" t="str">
        <f t="shared" ref="R273:R291" si="244">IF(E273="","",+P273*Q273)</f>
        <v/>
      </c>
      <c r="S273" s="429">
        <f>IF(L273="",0,O273*12*L273*IF(OR(I273&lt;=8,I273="LIOa",I273="LIOb",I273="ID1",I273="ID2",I273="ID3"),1+tab!$F$115,1+tab!$F$113))</f>
        <v>0</v>
      </c>
      <c r="T273" s="431">
        <f t="shared" si="239"/>
        <v>0</v>
      </c>
      <c r="U273" s="432">
        <f t="shared" ref="U273:U291" si="245">IF(G273&lt;25,0,IF(G273=25,25,IF(G273&lt;40,0,IF(G273=40,40,IF(G273&gt;=40,0)))))</f>
        <v>0</v>
      </c>
      <c r="V273" s="433">
        <f t="shared" si="240"/>
        <v>0</v>
      </c>
      <c r="W273" s="403"/>
      <c r="AA273" s="286"/>
      <c r="AJ273" s="286"/>
    </row>
    <row r="274" spans="3:36" ht="12.75" customHeight="1" x14ac:dyDescent="0.2">
      <c r="C274" s="36"/>
      <c r="D274" s="998" t="str">
        <f t="shared" si="233"/>
        <v/>
      </c>
      <c r="E274" s="1004" t="str">
        <f t="shared" si="233"/>
        <v/>
      </c>
      <c r="F274" s="1004" t="str">
        <f t="shared" si="233"/>
        <v/>
      </c>
      <c r="G274" s="1001" t="str">
        <f t="shared" si="234"/>
        <v/>
      </c>
      <c r="H274" s="1005" t="str">
        <f t="shared" si="235"/>
        <v/>
      </c>
      <c r="I274" s="1001" t="str">
        <f t="shared" si="235"/>
        <v/>
      </c>
      <c r="J274" s="999" t="str">
        <f t="shared" si="241"/>
        <v/>
      </c>
      <c r="K274" s="1006" t="str">
        <f t="shared" si="236"/>
        <v/>
      </c>
      <c r="L274" s="1007" t="str">
        <f t="shared" si="236"/>
        <v/>
      </c>
      <c r="M274" s="428" t="str">
        <f t="shared" si="242"/>
        <v/>
      </c>
      <c r="N274" s="403"/>
      <c r="O274" s="430" t="str">
        <f t="shared" si="237"/>
        <v/>
      </c>
      <c r="P274" s="429" t="str">
        <f t="shared" si="238"/>
        <v/>
      </c>
      <c r="Q274" s="616">
        <f t="shared" si="243"/>
        <v>0.55000000000000004</v>
      </c>
      <c r="R274" s="429" t="str">
        <f t="shared" si="244"/>
        <v/>
      </c>
      <c r="S274" s="429">
        <f>IF(L274="",0,O274*12*L274*IF(OR(I274&lt;=8,I274="LIOa",I274="LIOb",I274="ID1",I274="ID2",I274="ID3"),1+tab!$F$115,1+tab!$F$113))</f>
        <v>0</v>
      </c>
      <c r="T274" s="431">
        <f t="shared" si="239"/>
        <v>0</v>
      </c>
      <c r="U274" s="432">
        <f t="shared" si="245"/>
        <v>0</v>
      </c>
      <c r="V274" s="433">
        <f t="shared" si="240"/>
        <v>0</v>
      </c>
      <c r="W274" s="403"/>
      <c r="AA274" s="286"/>
      <c r="AJ274" s="286"/>
    </row>
    <row r="275" spans="3:36" ht="12.75" customHeight="1" x14ac:dyDescent="0.2">
      <c r="C275" s="36"/>
      <c r="D275" s="998" t="str">
        <f t="shared" si="233"/>
        <v/>
      </c>
      <c r="E275" s="998" t="str">
        <f t="shared" si="233"/>
        <v/>
      </c>
      <c r="F275" s="998" t="str">
        <f t="shared" si="233"/>
        <v/>
      </c>
      <c r="G275" s="999" t="str">
        <f t="shared" si="234"/>
        <v/>
      </c>
      <c r="H275" s="1000" t="str">
        <f t="shared" si="235"/>
        <v/>
      </c>
      <c r="I275" s="1001" t="str">
        <f t="shared" si="235"/>
        <v/>
      </c>
      <c r="J275" s="999" t="str">
        <f t="shared" si="241"/>
        <v/>
      </c>
      <c r="K275" s="1002" t="str">
        <f t="shared" si="236"/>
        <v/>
      </c>
      <c r="L275" s="1003" t="str">
        <f t="shared" si="236"/>
        <v/>
      </c>
      <c r="M275" s="428" t="str">
        <f t="shared" si="242"/>
        <v/>
      </c>
      <c r="N275" s="403"/>
      <c r="O275" s="430" t="str">
        <f t="shared" si="237"/>
        <v/>
      </c>
      <c r="P275" s="429" t="str">
        <f t="shared" si="238"/>
        <v/>
      </c>
      <c r="Q275" s="616">
        <f t="shared" si="243"/>
        <v>0.55000000000000004</v>
      </c>
      <c r="R275" s="429" t="str">
        <f t="shared" si="244"/>
        <v/>
      </c>
      <c r="S275" s="429">
        <f>IF(L275="",0,O275*12*L275*IF(OR(I275&lt;=8,I275="LIOa",I275="LIOb",I275="ID1",I275="ID2",I275="ID3"),1+tab!$F$115,1+tab!$F$113))</f>
        <v>0</v>
      </c>
      <c r="T275" s="431">
        <f t="shared" si="239"/>
        <v>0</v>
      </c>
      <c r="U275" s="432">
        <f t="shared" si="245"/>
        <v>0</v>
      </c>
      <c r="V275" s="433">
        <f t="shared" si="240"/>
        <v>0</v>
      </c>
      <c r="W275" s="403"/>
      <c r="AA275" s="286"/>
      <c r="AJ275" s="286"/>
    </row>
    <row r="276" spans="3:36" ht="12.75" customHeight="1" x14ac:dyDescent="0.2">
      <c r="C276" s="36"/>
      <c r="D276" s="998" t="str">
        <f t="shared" si="233"/>
        <v/>
      </c>
      <c r="E276" s="998" t="str">
        <f t="shared" si="233"/>
        <v/>
      </c>
      <c r="F276" s="998" t="str">
        <f t="shared" si="233"/>
        <v/>
      </c>
      <c r="G276" s="999" t="str">
        <f t="shared" si="234"/>
        <v/>
      </c>
      <c r="H276" s="1000" t="str">
        <f t="shared" si="235"/>
        <v/>
      </c>
      <c r="I276" s="1001" t="str">
        <f t="shared" si="235"/>
        <v/>
      </c>
      <c r="J276" s="999" t="str">
        <f t="shared" si="241"/>
        <v/>
      </c>
      <c r="K276" s="1002" t="str">
        <f t="shared" si="236"/>
        <v/>
      </c>
      <c r="L276" s="1003" t="str">
        <f t="shared" si="236"/>
        <v/>
      </c>
      <c r="M276" s="428" t="str">
        <f t="shared" si="242"/>
        <v/>
      </c>
      <c r="N276" s="403"/>
      <c r="O276" s="430" t="str">
        <f t="shared" si="237"/>
        <v/>
      </c>
      <c r="P276" s="429" t="str">
        <f t="shared" si="238"/>
        <v/>
      </c>
      <c r="Q276" s="616">
        <f t="shared" si="243"/>
        <v>0.55000000000000004</v>
      </c>
      <c r="R276" s="429" t="str">
        <f t="shared" si="244"/>
        <v/>
      </c>
      <c r="S276" s="429">
        <f>IF(L276="",0,O276*12*L276*IF(OR(I276&lt;=8,I276="LIOa",I276="LIOb",I276="ID1",I276="ID2",I276="ID3"),1+tab!$F$115,1+tab!$F$113))</f>
        <v>0</v>
      </c>
      <c r="T276" s="431">
        <f t="shared" si="239"/>
        <v>0</v>
      </c>
      <c r="U276" s="432">
        <f t="shared" si="245"/>
        <v>0</v>
      </c>
      <c r="V276" s="433">
        <f t="shared" si="240"/>
        <v>0</v>
      </c>
      <c r="W276" s="403"/>
      <c r="AA276" s="286"/>
      <c r="AJ276" s="286"/>
    </row>
    <row r="277" spans="3:36" ht="12.75" customHeight="1" x14ac:dyDescent="0.2">
      <c r="C277" s="36"/>
      <c r="D277" s="998" t="str">
        <f t="shared" si="233"/>
        <v/>
      </c>
      <c r="E277" s="998" t="str">
        <f t="shared" si="233"/>
        <v/>
      </c>
      <c r="F277" s="998" t="str">
        <f t="shared" si="233"/>
        <v/>
      </c>
      <c r="G277" s="999" t="str">
        <f t="shared" si="234"/>
        <v/>
      </c>
      <c r="H277" s="1000" t="str">
        <f t="shared" si="235"/>
        <v/>
      </c>
      <c r="I277" s="1001" t="str">
        <f t="shared" si="235"/>
        <v/>
      </c>
      <c r="J277" s="999" t="str">
        <f t="shared" si="241"/>
        <v/>
      </c>
      <c r="K277" s="1002" t="str">
        <f t="shared" si="236"/>
        <v/>
      </c>
      <c r="L277" s="1003" t="str">
        <f t="shared" si="236"/>
        <v/>
      </c>
      <c r="M277" s="428" t="str">
        <f t="shared" si="242"/>
        <v/>
      </c>
      <c r="N277" s="403"/>
      <c r="O277" s="430" t="str">
        <f t="shared" si="237"/>
        <v/>
      </c>
      <c r="P277" s="429" t="str">
        <f t="shared" si="238"/>
        <v/>
      </c>
      <c r="Q277" s="616">
        <f t="shared" si="243"/>
        <v>0.55000000000000004</v>
      </c>
      <c r="R277" s="429" t="str">
        <f t="shared" si="244"/>
        <v/>
      </c>
      <c r="S277" s="429">
        <f>IF(L277="",0,O277*12*L277*IF(OR(I277&lt;=8,I277="LIOa",I277="LIOb",I277="ID1",I277="ID2",I277="ID3"),1+tab!$F$115,1+tab!$F$113))</f>
        <v>0</v>
      </c>
      <c r="T277" s="431">
        <f t="shared" si="239"/>
        <v>0</v>
      </c>
      <c r="U277" s="432">
        <f t="shared" si="245"/>
        <v>0</v>
      </c>
      <c r="V277" s="433">
        <f t="shared" si="240"/>
        <v>0</v>
      </c>
      <c r="W277" s="403"/>
      <c r="AA277" s="286"/>
      <c r="AJ277" s="286"/>
    </row>
    <row r="278" spans="3:36" ht="12.75" customHeight="1" x14ac:dyDescent="0.2">
      <c r="C278" s="36"/>
      <c r="D278" s="998" t="str">
        <f t="shared" si="233"/>
        <v/>
      </c>
      <c r="E278" s="998" t="str">
        <f t="shared" si="233"/>
        <v/>
      </c>
      <c r="F278" s="998" t="str">
        <f t="shared" si="233"/>
        <v/>
      </c>
      <c r="G278" s="999" t="str">
        <f t="shared" si="234"/>
        <v/>
      </c>
      <c r="H278" s="1000" t="str">
        <f t="shared" si="235"/>
        <v/>
      </c>
      <c r="I278" s="1001" t="str">
        <f t="shared" si="235"/>
        <v/>
      </c>
      <c r="J278" s="999" t="str">
        <f t="shared" si="241"/>
        <v/>
      </c>
      <c r="K278" s="1002" t="str">
        <f t="shared" si="236"/>
        <v/>
      </c>
      <c r="L278" s="1003" t="str">
        <f t="shared" si="236"/>
        <v/>
      </c>
      <c r="M278" s="428" t="str">
        <f t="shared" si="242"/>
        <v/>
      </c>
      <c r="N278" s="403"/>
      <c r="O278" s="430" t="str">
        <f t="shared" si="237"/>
        <v/>
      </c>
      <c r="P278" s="429" t="str">
        <f t="shared" si="238"/>
        <v/>
      </c>
      <c r="Q278" s="616">
        <f t="shared" si="243"/>
        <v>0.55000000000000004</v>
      </c>
      <c r="R278" s="429" t="str">
        <f t="shared" si="244"/>
        <v/>
      </c>
      <c r="S278" s="429">
        <f>IF(L278="",0,O278*12*L278*IF(OR(I278&lt;=8,I278="LIOa",I278="LIOb",I278="ID1",I278="ID2",I278="ID3"),1+tab!$F$115,1+tab!$F$113))</f>
        <v>0</v>
      </c>
      <c r="T278" s="431">
        <f t="shared" si="239"/>
        <v>0</v>
      </c>
      <c r="U278" s="432">
        <f t="shared" si="245"/>
        <v>0</v>
      </c>
      <c r="V278" s="433">
        <f t="shared" si="240"/>
        <v>0</v>
      </c>
      <c r="W278" s="403"/>
      <c r="AA278" s="286"/>
      <c r="AJ278" s="286"/>
    </row>
    <row r="279" spans="3:36" ht="12.75" customHeight="1" x14ac:dyDescent="0.2">
      <c r="C279" s="36"/>
      <c r="D279" s="998" t="str">
        <f t="shared" si="233"/>
        <v/>
      </c>
      <c r="E279" s="998" t="str">
        <f t="shared" si="233"/>
        <v/>
      </c>
      <c r="F279" s="998" t="str">
        <f t="shared" si="233"/>
        <v/>
      </c>
      <c r="G279" s="999" t="str">
        <f t="shared" si="234"/>
        <v/>
      </c>
      <c r="H279" s="1000" t="str">
        <f t="shared" si="235"/>
        <v/>
      </c>
      <c r="I279" s="1001" t="str">
        <f t="shared" si="235"/>
        <v/>
      </c>
      <c r="J279" s="999" t="str">
        <f t="shared" si="241"/>
        <v/>
      </c>
      <c r="K279" s="1002" t="str">
        <f t="shared" si="236"/>
        <v/>
      </c>
      <c r="L279" s="1003" t="str">
        <f t="shared" si="236"/>
        <v/>
      </c>
      <c r="M279" s="428" t="str">
        <f t="shared" si="242"/>
        <v/>
      </c>
      <c r="N279" s="403"/>
      <c r="O279" s="430" t="str">
        <f t="shared" si="237"/>
        <v/>
      </c>
      <c r="P279" s="429" t="str">
        <f t="shared" si="238"/>
        <v/>
      </c>
      <c r="Q279" s="616">
        <f t="shared" si="243"/>
        <v>0.55000000000000004</v>
      </c>
      <c r="R279" s="429" t="str">
        <f t="shared" si="244"/>
        <v/>
      </c>
      <c r="S279" s="429">
        <f>IF(L279="",0,O279*12*L279*IF(OR(I279&lt;=8,I279="LIOa",I279="LIOb",I279="ID1",I279="ID2",I279="ID3"),1+tab!$F$115,1+tab!$F$113))</f>
        <v>0</v>
      </c>
      <c r="T279" s="431">
        <f t="shared" si="239"/>
        <v>0</v>
      </c>
      <c r="U279" s="432">
        <f t="shared" si="245"/>
        <v>0</v>
      </c>
      <c r="V279" s="433">
        <f t="shared" si="240"/>
        <v>0</v>
      </c>
      <c r="W279" s="403"/>
      <c r="AA279" s="286"/>
      <c r="AJ279" s="286"/>
    </row>
    <row r="280" spans="3:36" ht="12.75" customHeight="1" x14ac:dyDescent="0.2">
      <c r="C280" s="36"/>
      <c r="D280" s="998" t="str">
        <f t="shared" si="233"/>
        <v/>
      </c>
      <c r="E280" s="998" t="str">
        <f t="shared" si="233"/>
        <v/>
      </c>
      <c r="F280" s="998" t="str">
        <f t="shared" si="233"/>
        <v/>
      </c>
      <c r="G280" s="999" t="str">
        <f t="shared" si="234"/>
        <v/>
      </c>
      <c r="H280" s="1000" t="str">
        <f t="shared" si="235"/>
        <v/>
      </c>
      <c r="I280" s="1001" t="str">
        <f t="shared" si="235"/>
        <v/>
      </c>
      <c r="J280" s="999" t="str">
        <f t="shared" si="241"/>
        <v/>
      </c>
      <c r="K280" s="1002" t="str">
        <f t="shared" si="236"/>
        <v/>
      </c>
      <c r="L280" s="1003" t="str">
        <f t="shared" si="236"/>
        <v/>
      </c>
      <c r="M280" s="428" t="str">
        <f t="shared" si="242"/>
        <v/>
      </c>
      <c r="N280" s="403"/>
      <c r="O280" s="430" t="str">
        <f t="shared" si="237"/>
        <v/>
      </c>
      <c r="P280" s="429" t="str">
        <f t="shared" si="238"/>
        <v/>
      </c>
      <c r="Q280" s="616">
        <f t="shared" si="243"/>
        <v>0.55000000000000004</v>
      </c>
      <c r="R280" s="429" t="str">
        <f t="shared" si="244"/>
        <v/>
      </c>
      <c r="S280" s="429">
        <f>IF(L280="",0,O280*12*L280*IF(OR(I280&lt;=8,I280="LIOa",I280="LIOb",I280="ID1",I280="ID2",I280="ID3"),1+tab!$F$115,1+tab!$F$113))</f>
        <v>0</v>
      </c>
      <c r="T280" s="431">
        <f t="shared" si="239"/>
        <v>0</v>
      </c>
      <c r="U280" s="432">
        <f t="shared" si="245"/>
        <v>0</v>
      </c>
      <c r="V280" s="433">
        <f t="shared" si="240"/>
        <v>0</v>
      </c>
      <c r="W280" s="403"/>
      <c r="AA280" s="286"/>
      <c r="AJ280" s="286"/>
    </row>
    <row r="281" spans="3:36" ht="12.75" customHeight="1" x14ac:dyDescent="0.2">
      <c r="C281" s="36"/>
      <c r="D281" s="998" t="str">
        <f t="shared" si="233"/>
        <v/>
      </c>
      <c r="E281" s="998" t="str">
        <f t="shared" si="233"/>
        <v/>
      </c>
      <c r="F281" s="998" t="str">
        <f t="shared" si="233"/>
        <v/>
      </c>
      <c r="G281" s="999" t="str">
        <f t="shared" si="234"/>
        <v/>
      </c>
      <c r="H281" s="1000" t="str">
        <f t="shared" si="235"/>
        <v/>
      </c>
      <c r="I281" s="1001" t="str">
        <f t="shared" si="235"/>
        <v/>
      </c>
      <c r="J281" s="999" t="str">
        <f t="shared" si="241"/>
        <v/>
      </c>
      <c r="K281" s="1002" t="str">
        <f t="shared" si="236"/>
        <v/>
      </c>
      <c r="L281" s="1003" t="str">
        <f t="shared" si="236"/>
        <v/>
      </c>
      <c r="M281" s="428" t="str">
        <f t="shared" si="242"/>
        <v/>
      </c>
      <c r="N281" s="403"/>
      <c r="O281" s="430" t="str">
        <f t="shared" si="237"/>
        <v/>
      </c>
      <c r="P281" s="429" t="str">
        <f t="shared" si="238"/>
        <v/>
      </c>
      <c r="Q281" s="616">
        <f t="shared" si="243"/>
        <v>0.55000000000000004</v>
      </c>
      <c r="R281" s="429" t="str">
        <f t="shared" si="244"/>
        <v/>
      </c>
      <c r="S281" s="429">
        <f>IF(L281="",0,O281*12*L281*IF(OR(I281&lt;=8,I281="LIOa",I281="LIOb",I281="ID1",I281="ID2",I281="ID3"),1+tab!$F$115,1+tab!$F$113))</f>
        <v>0</v>
      </c>
      <c r="T281" s="431">
        <f t="shared" si="239"/>
        <v>0</v>
      </c>
      <c r="U281" s="432">
        <f t="shared" si="245"/>
        <v>0</v>
      </c>
      <c r="V281" s="433">
        <f t="shared" si="240"/>
        <v>0</v>
      </c>
      <c r="W281" s="403"/>
      <c r="AA281" s="286"/>
      <c r="AJ281" s="286"/>
    </row>
    <row r="282" spans="3:36" ht="12.75" customHeight="1" x14ac:dyDescent="0.2">
      <c r="C282" s="36"/>
      <c r="D282" s="998" t="str">
        <f t="shared" si="233"/>
        <v/>
      </c>
      <c r="E282" s="998" t="str">
        <f t="shared" si="233"/>
        <v/>
      </c>
      <c r="F282" s="998" t="str">
        <f t="shared" si="233"/>
        <v/>
      </c>
      <c r="G282" s="999" t="str">
        <f t="shared" si="234"/>
        <v/>
      </c>
      <c r="H282" s="1000" t="str">
        <f t="shared" si="235"/>
        <v/>
      </c>
      <c r="I282" s="1001" t="str">
        <f t="shared" si="235"/>
        <v/>
      </c>
      <c r="J282" s="999" t="str">
        <f t="shared" si="241"/>
        <v/>
      </c>
      <c r="K282" s="1002" t="str">
        <f t="shared" si="236"/>
        <v/>
      </c>
      <c r="L282" s="1003" t="str">
        <f t="shared" si="236"/>
        <v/>
      </c>
      <c r="M282" s="428" t="str">
        <f t="shared" si="242"/>
        <v/>
      </c>
      <c r="N282" s="403"/>
      <c r="O282" s="430" t="str">
        <f t="shared" si="237"/>
        <v/>
      </c>
      <c r="P282" s="429" t="str">
        <f t="shared" si="238"/>
        <v/>
      </c>
      <c r="Q282" s="616">
        <f t="shared" si="243"/>
        <v>0.55000000000000004</v>
      </c>
      <c r="R282" s="429" t="str">
        <f t="shared" si="244"/>
        <v/>
      </c>
      <c r="S282" s="429">
        <f>IF(L282="",0,O282*12*L282*IF(OR(I282&lt;=8,I282="LIOa",I282="LIOb",I282="ID1",I282="ID2",I282="ID3"),1+tab!$F$115,1+tab!$F$113))</f>
        <v>0</v>
      </c>
      <c r="T282" s="431">
        <f t="shared" si="239"/>
        <v>0</v>
      </c>
      <c r="U282" s="432">
        <f t="shared" si="245"/>
        <v>0</v>
      </c>
      <c r="V282" s="433">
        <f t="shared" si="240"/>
        <v>0</v>
      </c>
      <c r="W282" s="403"/>
      <c r="AA282" s="286"/>
      <c r="AJ282" s="286"/>
    </row>
    <row r="283" spans="3:36" ht="12.75" customHeight="1" x14ac:dyDescent="0.2">
      <c r="C283" s="36"/>
      <c r="D283" s="998" t="str">
        <f t="shared" si="233"/>
        <v/>
      </c>
      <c r="E283" s="998" t="str">
        <f t="shared" si="233"/>
        <v/>
      </c>
      <c r="F283" s="998" t="str">
        <f t="shared" si="233"/>
        <v/>
      </c>
      <c r="G283" s="999" t="str">
        <f t="shared" si="234"/>
        <v/>
      </c>
      <c r="H283" s="1000" t="str">
        <f t="shared" si="235"/>
        <v/>
      </c>
      <c r="I283" s="1001" t="str">
        <f t="shared" si="235"/>
        <v/>
      </c>
      <c r="J283" s="999" t="str">
        <f t="shared" si="241"/>
        <v/>
      </c>
      <c r="K283" s="1002" t="str">
        <f t="shared" si="236"/>
        <v/>
      </c>
      <c r="L283" s="1003" t="str">
        <f t="shared" si="236"/>
        <v/>
      </c>
      <c r="M283" s="428" t="str">
        <f t="shared" si="242"/>
        <v/>
      </c>
      <c r="N283" s="403"/>
      <c r="O283" s="430" t="str">
        <f t="shared" si="237"/>
        <v/>
      </c>
      <c r="P283" s="429" t="str">
        <f t="shared" si="238"/>
        <v/>
      </c>
      <c r="Q283" s="616">
        <f t="shared" si="243"/>
        <v>0.55000000000000004</v>
      </c>
      <c r="R283" s="429" t="str">
        <f t="shared" si="244"/>
        <v/>
      </c>
      <c r="S283" s="429">
        <f>IF(L283="",0,O283*12*L283*IF(OR(I283&lt;=8,I283="LIOa",I283="LIOb",I283="ID1",I283="ID2",I283="ID3"),1+tab!$F$115,1+tab!$F$113))</f>
        <v>0</v>
      </c>
      <c r="T283" s="431">
        <f t="shared" si="239"/>
        <v>0</v>
      </c>
      <c r="U283" s="432">
        <f t="shared" si="245"/>
        <v>0</v>
      </c>
      <c r="V283" s="433">
        <f t="shared" si="240"/>
        <v>0</v>
      </c>
      <c r="W283" s="403"/>
      <c r="AA283" s="286"/>
      <c r="AJ283" s="286"/>
    </row>
    <row r="284" spans="3:36" ht="12.75" customHeight="1" x14ac:dyDescent="0.2">
      <c r="C284" s="36"/>
      <c r="D284" s="998" t="str">
        <f t="shared" si="233"/>
        <v/>
      </c>
      <c r="E284" s="998" t="str">
        <f t="shared" si="233"/>
        <v/>
      </c>
      <c r="F284" s="998" t="str">
        <f t="shared" si="233"/>
        <v/>
      </c>
      <c r="G284" s="999" t="str">
        <f t="shared" si="234"/>
        <v/>
      </c>
      <c r="H284" s="1000" t="str">
        <f t="shared" si="235"/>
        <v/>
      </c>
      <c r="I284" s="1001" t="str">
        <f t="shared" si="235"/>
        <v/>
      </c>
      <c r="J284" s="999" t="str">
        <f t="shared" si="241"/>
        <v/>
      </c>
      <c r="K284" s="1002" t="str">
        <f t="shared" si="236"/>
        <v/>
      </c>
      <c r="L284" s="1003" t="str">
        <f t="shared" si="236"/>
        <v/>
      </c>
      <c r="M284" s="428" t="str">
        <f t="shared" si="242"/>
        <v/>
      </c>
      <c r="N284" s="403"/>
      <c r="O284" s="430" t="str">
        <f t="shared" si="237"/>
        <v/>
      </c>
      <c r="P284" s="429" t="str">
        <f t="shared" si="238"/>
        <v/>
      </c>
      <c r="Q284" s="616">
        <f t="shared" si="243"/>
        <v>0.55000000000000004</v>
      </c>
      <c r="R284" s="429" t="str">
        <f t="shared" si="244"/>
        <v/>
      </c>
      <c r="S284" s="429">
        <f>IF(L284="",0,O284*12*L284*IF(OR(I284&lt;=8,I284="LIOa",I284="LIOb",I284="ID1",I284="ID2",I284="ID3"),1+tab!$F$115,1+tab!$F$113))</f>
        <v>0</v>
      </c>
      <c r="T284" s="431">
        <f t="shared" si="239"/>
        <v>0</v>
      </c>
      <c r="U284" s="432">
        <f t="shared" si="245"/>
        <v>0</v>
      </c>
      <c r="V284" s="433">
        <f t="shared" si="240"/>
        <v>0</v>
      </c>
      <c r="W284" s="403"/>
      <c r="AA284" s="286"/>
      <c r="AJ284" s="286"/>
    </row>
    <row r="285" spans="3:36" ht="12.75" customHeight="1" x14ac:dyDescent="0.2">
      <c r="C285" s="36"/>
      <c r="D285" s="998" t="str">
        <f t="shared" si="233"/>
        <v/>
      </c>
      <c r="E285" s="998" t="str">
        <f t="shared" si="233"/>
        <v/>
      </c>
      <c r="F285" s="998" t="str">
        <f t="shared" si="233"/>
        <v/>
      </c>
      <c r="G285" s="999" t="str">
        <f t="shared" si="234"/>
        <v/>
      </c>
      <c r="H285" s="1000" t="str">
        <f t="shared" si="235"/>
        <v/>
      </c>
      <c r="I285" s="1001" t="str">
        <f t="shared" si="235"/>
        <v/>
      </c>
      <c r="J285" s="999" t="str">
        <f t="shared" si="241"/>
        <v/>
      </c>
      <c r="K285" s="1002" t="str">
        <f t="shared" si="236"/>
        <v/>
      </c>
      <c r="L285" s="1003" t="str">
        <f t="shared" si="236"/>
        <v/>
      </c>
      <c r="M285" s="428" t="str">
        <f t="shared" si="242"/>
        <v/>
      </c>
      <c r="N285" s="403"/>
      <c r="O285" s="430" t="str">
        <f t="shared" si="237"/>
        <v/>
      </c>
      <c r="P285" s="429" t="str">
        <f t="shared" si="238"/>
        <v/>
      </c>
      <c r="Q285" s="616">
        <f t="shared" si="243"/>
        <v>0.55000000000000004</v>
      </c>
      <c r="R285" s="429" t="str">
        <f t="shared" si="244"/>
        <v/>
      </c>
      <c r="S285" s="429">
        <f>IF(L285="",0,O285*12*L285*IF(OR(I285&lt;=8,I285="LIOa",I285="LIOb",I285="ID1",I285="ID2",I285="ID3"),1+tab!$F$115,1+tab!$F$113))</f>
        <v>0</v>
      </c>
      <c r="T285" s="431">
        <f t="shared" si="239"/>
        <v>0</v>
      </c>
      <c r="U285" s="432">
        <f t="shared" si="245"/>
        <v>0</v>
      </c>
      <c r="V285" s="433">
        <f t="shared" si="240"/>
        <v>0</v>
      </c>
      <c r="W285" s="403"/>
      <c r="AA285" s="286"/>
      <c r="AJ285" s="286"/>
    </row>
    <row r="286" spans="3:36" ht="12.75" customHeight="1" x14ac:dyDescent="0.2">
      <c r="C286" s="36"/>
      <c r="D286" s="998" t="str">
        <f t="shared" si="233"/>
        <v/>
      </c>
      <c r="E286" s="998" t="str">
        <f t="shared" si="233"/>
        <v/>
      </c>
      <c r="F286" s="998" t="str">
        <f t="shared" si="233"/>
        <v/>
      </c>
      <c r="G286" s="999" t="str">
        <f t="shared" si="234"/>
        <v/>
      </c>
      <c r="H286" s="1000" t="str">
        <f t="shared" si="235"/>
        <v/>
      </c>
      <c r="I286" s="1001" t="str">
        <f t="shared" si="235"/>
        <v/>
      </c>
      <c r="J286" s="999" t="str">
        <f t="shared" si="241"/>
        <v/>
      </c>
      <c r="K286" s="1002" t="str">
        <f t="shared" si="236"/>
        <v/>
      </c>
      <c r="L286" s="1003" t="str">
        <f t="shared" si="236"/>
        <v/>
      </c>
      <c r="M286" s="428" t="str">
        <f t="shared" si="242"/>
        <v/>
      </c>
      <c r="N286" s="403"/>
      <c r="O286" s="430" t="str">
        <f t="shared" si="237"/>
        <v/>
      </c>
      <c r="P286" s="429" t="str">
        <f t="shared" si="238"/>
        <v/>
      </c>
      <c r="Q286" s="616">
        <f t="shared" si="243"/>
        <v>0.55000000000000004</v>
      </c>
      <c r="R286" s="429" t="str">
        <f t="shared" si="244"/>
        <v/>
      </c>
      <c r="S286" s="429">
        <f>IF(L286="",0,O286*12*L286*IF(OR(I286&lt;=8,I286="LIOa",I286="LIOb",I286="ID1",I286="ID2",I286="ID3"),1+tab!$F$115,1+tab!$F$113))</f>
        <v>0</v>
      </c>
      <c r="T286" s="431">
        <f t="shared" si="239"/>
        <v>0</v>
      </c>
      <c r="U286" s="432">
        <f t="shared" si="245"/>
        <v>0</v>
      </c>
      <c r="V286" s="433">
        <f t="shared" si="240"/>
        <v>0</v>
      </c>
      <c r="W286" s="403"/>
      <c r="AA286" s="286"/>
      <c r="AJ286" s="286"/>
    </row>
    <row r="287" spans="3:36" ht="12.75" customHeight="1" x14ac:dyDescent="0.2">
      <c r="C287" s="36"/>
      <c r="D287" s="998" t="str">
        <f t="shared" si="233"/>
        <v/>
      </c>
      <c r="E287" s="998" t="str">
        <f t="shared" si="233"/>
        <v/>
      </c>
      <c r="F287" s="998" t="str">
        <f t="shared" si="233"/>
        <v/>
      </c>
      <c r="G287" s="999" t="str">
        <f t="shared" si="234"/>
        <v/>
      </c>
      <c r="H287" s="1000" t="str">
        <f t="shared" si="235"/>
        <v/>
      </c>
      <c r="I287" s="1001" t="str">
        <f t="shared" si="235"/>
        <v/>
      </c>
      <c r="J287" s="999" t="str">
        <f t="shared" si="241"/>
        <v/>
      </c>
      <c r="K287" s="1002" t="str">
        <f t="shared" si="236"/>
        <v/>
      </c>
      <c r="L287" s="1003" t="str">
        <f t="shared" si="236"/>
        <v/>
      </c>
      <c r="M287" s="428" t="str">
        <f t="shared" si="242"/>
        <v/>
      </c>
      <c r="N287" s="403"/>
      <c r="O287" s="430" t="str">
        <f t="shared" si="237"/>
        <v/>
      </c>
      <c r="P287" s="429" t="str">
        <f t="shared" si="238"/>
        <v/>
      </c>
      <c r="Q287" s="616">
        <f t="shared" si="243"/>
        <v>0.55000000000000004</v>
      </c>
      <c r="R287" s="429" t="str">
        <f t="shared" si="244"/>
        <v/>
      </c>
      <c r="S287" s="429">
        <f>IF(L287="",0,O287*12*L287*IF(OR(I287&lt;=8,I287="LIOa",I287="LIOb",I287="ID1",I287="ID2",I287="ID3"),1+tab!$F$115,1+tab!$F$113))</f>
        <v>0</v>
      </c>
      <c r="T287" s="431">
        <f t="shared" si="239"/>
        <v>0</v>
      </c>
      <c r="U287" s="432">
        <f t="shared" si="245"/>
        <v>0</v>
      </c>
      <c r="V287" s="433">
        <f t="shared" si="240"/>
        <v>0</v>
      </c>
      <c r="W287" s="403"/>
      <c r="AA287" s="286"/>
      <c r="AJ287" s="286"/>
    </row>
    <row r="288" spans="3:36" ht="12.75" customHeight="1" x14ac:dyDescent="0.2">
      <c r="C288" s="36"/>
      <c r="D288" s="998" t="str">
        <f t="shared" si="233"/>
        <v/>
      </c>
      <c r="E288" s="998" t="str">
        <f t="shared" si="233"/>
        <v/>
      </c>
      <c r="F288" s="998" t="str">
        <f t="shared" si="233"/>
        <v/>
      </c>
      <c r="G288" s="999" t="str">
        <f t="shared" si="234"/>
        <v/>
      </c>
      <c r="H288" s="1000" t="str">
        <f t="shared" si="235"/>
        <v/>
      </c>
      <c r="I288" s="1001" t="str">
        <f t="shared" si="235"/>
        <v/>
      </c>
      <c r="J288" s="999" t="str">
        <f t="shared" si="241"/>
        <v/>
      </c>
      <c r="K288" s="1002" t="str">
        <f t="shared" si="236"/>
        <v/>
      </c>
      <c r="L288" s="1003" t="str">
        <f t="shared" si="236"/>
        <v/>
      </c>
      <c r="M288" s="428" t="str">
        <f t="shared" si="242"/>
        <v/>
      </c>
      <c r="N288" s="403"/>
      <c r="O288" s="430" t="str">
        <f t="shared" si="237"/>
        <v/>
      </c>
      <c r="P288" s="429" t="str">
        <f t="shared" si="238"/>
        <v/>
      </c>
      <c r="Q288" s="616">
        <f t="shared" si="243"/>
        <v>0.55000000000000004</v>
      </c>
      <c r="R288" s="429" t="str">
        <f t="shared" si="244"/>
        <v/>
      </c>
      <c r="S288" s="429">
        <f>IF(L288="",0,O288*12*L288*IF(OR(I288&lt;=8,I288="LIOa",I288="LIOb",I288="ID1",I288="ID2",I288="ID3"),1+tab!$F$115,1+tab!$F$113))</f>
        <v>0</v>
      </c>
      <c r="T288" s="431">
        <f t="shared" si="239"/>
        <v>0</v>
      </c>
      <c r="U288" s="432">
        <f t="shared" si="245"/>
        <v>0</v>
      </c>
      <c r="V288" s="433">
        <f t="shared" si="240"/>
        <v>0</v>
      </c>
      <c r="W288" s="403"/>
      <c r="AA288" s="286"/>
      <c r="AJ288" s="286"/>
    </row>
    <row r="289" spans="3:36" ht="12.75" customHeight="1" x14ac:dyDescent="0.2">
      <c r="C289" s="36"/>
      <c r="D289" s="998" t="str">
        <f t="shared" si="233"/>
        <v/>
      </c>
      <c r="E289" s="998" t="str">
        <f t="shared" si="233"/>
        <v/>
      </c>
      <c r="F289" s="998" t="str">
        <f t="shared" si="233"/>
        <v/>
      </c>
      <c r="G289" s="999" t="str">
        <f t="shared" si="234"/>
        <v/>
      </c>
      <c r="H289" s="1000" t="str">
        <f t="shared" si="235"/>
        <v/>
      </c>
      <c r="I289" s="1001" t="str">
        <f t="shared" si="235"/>
        <v/>
      </c>
      <c r="J289" s="999" t="str">
        <f t="shared" si="241"/>
        <v/>
      </c>
      <c r="K289" s="1002" t="str">
        <f t="shared" si="236"/>
        <v/>
      </c>
      <c r="L289" s="1003" t="str">
        <f t="shared" si="236"/>
        <v/>
      </c>
      <c r="M289" s="428" t="str">
        <f t="shared" si="242"/>
        <v/>
      </c>
      <c r="N289" s="403"/>
      <c r="O289" s="430" t="str">
        <f t="shared" si="237"/>
        <v/>
      </c>
      <c r="P289" s="429" t="str">
        <f t="shared" si="238"/>
        <v/>
      </c>
      <c r="Q289" s="616">
        <f t="shared" si="243"/>
        <v>0.55000000000000004</v>
      </c>
      <c r="R289" s="429" t="str">
        <f t="shared" si="244"/>
        <v/>
      </c>
      <c r="S289" s="429">
        <f>IF(L289="",0,O289*12*L289*IF(OR(I289&lt;=8,I289="LIOa",I289="LIOb",I289="ID1",I289="ID2",I289="ID3"),1+tab!$F$115,1+tab!$F$113))</f>
        <v>0</v>
      </c>
      <c r="T289" s="431">
        <f t="shared" si="239"/>
        <v>0</v>
      </c>
      <c r="U289" s="432">
        <f t="shared" si="245"/>
        <v>0</v>
      </c>
      <c r="V289" s="433">
        <f t="shared" si="240"/>
        <v>0</v>
      </c>
      <c r="W289" s="403"/>
      <c r="AA289" s="286"/>
      <c r="AJ289" s="286"/>
    </row>
    <row r="290" spans="3:36" ht="12.75" customHeight="1" x14ac:dyDescent="0.2">
      <c r="C290" s="36"/>
      <c r="D290" s="998" t="str">
        <f t="shared" si="233"/>
        <v/>
      </c>
      <c r="E290" s="998" t="str">
        <f t="shared" si="233"/>
        <v/>
      </c>
      <c r="F290" s="998" t="str">
        <f t="shared" si="233"/>
        <v/>
      </c>
      <c r="G290" s="999" t="str">
        <f t="shared" si="234"/>
        <v/>
      </c>
      <c r="H290" s="1000" t="str">
        <f t="shared" si="235"/>
        <v/>
      </c>
      <c r="I290" s="1001" t="str">
        <f t="shared" si="235"/>
        <v/>
      </c>
      <c r="J290" s="999" t="str">
        <f t="shared" si="241"/>
        <v/>
      </c>
      <c r="K290" s="1002" t="str">
        <f t="shared" si="236"/>
        <v/>
      </c>
      <c r="L290" s="1003" t="str">
        <f t="shared" si="236"/>
        <v/>
      </c>
      <c r="M290" s="428" t="str">
        <f t="shared" si="242"/>
        <v/>
      </c>
      <c r="N290" s="403"/>
      <c r="O290" s="430" t="str">
        <f t="shared" si="237"/>
        <v/>
      </c>
      <c r="P290" s="429" t="str">
        <f t="shared" si="238"/>
        <v/>
      </c>
      <c r="Q290" s="616">
        <f t="shared" si="243"/>
        <v>0.55000000000000004</v>
      </c>
      <c r="R290" s="429" t="str">
        <f t="shared" si="244"/>
        <v/>
      </c>
      <c r="S290" s="429">
        <f>IF(L290="",0,O290*12*L290*IF(OR(I290&lt;=8,I290="LIOa",I290="LIOb",I290="ID1",I290="ID2",I290="ID3"),1+tab!$F$115,1+tab!$F$113))</f>
        <v>0</v>
      </c>
      <c r="T290" s="431">
        <f t="shared" si="239"/>
        <v>0</v>
      </c>
      <c r="U290" s="432">
        <f t="shared" si="245"/>
        <v>0</v>
      </c>
      <c r="V290" s="433">
        <f t="shared" si="240"/>
        <v>0</v>
      </c>
      <c r="W290" s="403"/>
      <c r="AA290" s="286"/>
      <c r="AJ290" s="286"/>
    </row>
    <row r="291" spans="3:36" ht="12.75" customHeight="1" x14ac:dyDescent="0.2">
      <c r="C291" s="36"/>
      <c r="D291" s="998" t="str">
        <f t="shared" si="233"/>
        <v/>
      </c>
      <c r="E291" s="998" t="str">
        <f t="shared" si="233"/>
        <v/>
      </c>
      <c r="F291" s="998" t="str">
        <f t="shared" si="233"/>
        <v/>
      </c>
      <c r="G291" s="999" t="str">
        <f t="shared" si="234"/>
        <v/>
      </c>
      <c r="H291" s="1000" t="str">
        <f t="shared" si="235"/>
        <v/>
      </c>
      <c r="I291" s="1001" t="str">
        <f t="shared" si="235"/>
        <v/>
      </c>
      <c r="J291" s="999" t="str">
        <f t="shared" si="241"/>
        <v/>
      </c>
      <c r="K291" s="1002" t="str">
        <f t="shared" si="236"/>
        <v/>
      </c>
      <c r="L291" s="1003" t="str">
        <f t="shared" si="236"/>
        <v/>
      </c>
      <c r="M291" s="428" t="str">
        <f t="shared" si="242"/>
        <v/>
      </c>
      <c r="N291" s="403"/>
      <c r="O291" s="430" t="str">
        <f t="shared" si="237"/>
        <v/>
      </c>
      <c r="P291" s="429" t="str">
        <f t="shared" si="238"/>
        <v/>
      </c>
      <c r="Q291" s="616">
        <f t="shared" si="243"/>
        <v>0.55000000000000004</v>
      </c>
      <c r="R291" s="429" t="str">
        <f t="shared" si="244"/>
        <v/>
      </c>
      <c r="S291" s="429">
        <f>IF(L291="",0,O291*12*L291*IF(OR(I291&lt;=8,I291="LIOa",I291="LIOb",I291="ID1",I291="ID2",I291="ID3"),1+tab!$F$115,1+tab!$F$113))</f>
        <v>0</v>
      </c>
      <c r="T291" s="431">
        <f t="shared" si="239"/>
        <v>0</v>
      </c>
      <c r="U291" s="432">
        <f t="shared" si="245"/>
        <v>0</v>
      </c>
      <c r="V291" s="433">
        <f t="shared" si="240"/>
        <v>0</v>
      </c>
      <c r="W291" s="403"/>
      <c r="AA291" s="286"/>
      <c r="AJ291" s="286"/>
    </row>
    <row r="292" spans="3:36" x14ac:dyDescent="0.2">
      <c r="C292" s="36"/>
      <c r="D292" s="404"/>
      <c r="E292" s="404"/>
      <c r="F292" s="404"/>
      <c r="G292" s="195"/>
      <c r="H292" s="405"/>
      <c r="I292" s="195"/>
      <c r="J292" s="406"/>
      <c r="K292" s="434">
        <f>SUM(K272:K291)</f>
        <v>0</v>
      </c>
      <c r="L292" s="434">
        <f>SUM(L272:L291)</f>
        <v>0</v>
      </c>
      <c r="M292" s="434">
        <f>SUM(M272:M291)</f>
        <v>0</v>
      </c>
      <c r="N292" s="407"/>
      <c r="O292" s="435">
        <f>SUM(O272:O291)</f>
        <v>4962</v>
      </c>
      <c r="P292" s="435">
        <f>SUM(P272:P291)</f>
        <v>0</v>
      </c>
      <c r="Q292" s="408"/>
      <c r="R292" s="435">
        <f>SUM(R272:R291)</f>
        <v>0</v>
      </c>
      <c r="S292" s="435">
        <f>SUM(S272:S291)</f>
        <v>0</v>
      </c>
      <c r="T292" s="436">
        <f>SUM(T272:T291)</f>
        <v>0</v>
      </c>
      <c r="U292" s="437">
        <f>SUM(U272:U291)</f>
        <v>0</v>
      </c>
      <c r="V292" s="438">
        <f>SUM(V272:V291)</f>
        <v>0</v>
      </c>
      <c r="W292" s="384"/>
    </row>
    <row r="298" spans="3:36" x14ac:dyDescent="0.2">
      <c r="D298" s="751" t="s">
        <v>129</v>
      </c>
    </row>
    <row r="299" spans="3:36" x14ac:dyDescent="0.2">
      <c r="D299" s="751" t="s">
        <v>130</v>
      </c>
    </row>
    <row r="300" spans="3:36" x14ac:dyDescent="0.2">
      <c r="D300" s="751" t="s">
        <v>131</v>
      </c>
    </row>
    <row r="301" spans="3:36" x14ac:dyDescent="0.2">
      <c r="D301" s="751" t="s">
        <v>132</v>
      </c>
    </row>
    <row r="302" spans="3:36" x14ac:dyDescent="0.2">
      <c r="D302" s="751">
        <v>1</v>
      </c>
    </row>
    <row r="303" spans="3:36" x14ac:dyDescent="0.2">
      <c r="D303" s="751">
        <v>2</v>
      </c>
    </row>
    <row r="304" spans="3:36" x14ac:dyDescent="0.2">
      <c r="D304" s="751">
        <v>3</v>
      </c>
    </row>
    <row r="305" spans="4:4" x14ac:dyDescent="0.2">
      <c r="D305" s="751">
        <v>4</v>
      </c>
    </row>
    <row r="306" spans="4:4" x14ac:dyDescent="0.2">
      <c r="D306" s="751">
        <v>5</v>
      </c>
    </row>
    <row r="307" spans="4:4" x14ac:dyDescent="0.2">
      <c r="D307" s="751">
        <v>6</v>
      </c>
    </row>
    <row r="308" spans="4:4" x14ac:dyDescent="0.2">
      <c r="D308" s="751">
        <v>7</v>
      </c>
    </row>
    <row r="309" spans="4:4" x14ac:dyDescent="0.2">
      <c r="D309" s="751">
        <v>8</v>
      </c>
    </row>
    <row r="310" spans="4:4" x14ac:dyDescent="0.2">
      <c r="D310" s="751">
        <v>9</v>
      </c>
    </row>
    <row r="311" spans="4:4" x14ac:dyDescent="0.2">
      <c r="D311" s="751">
        <v>10</v>
      </c>
    </row>
    <row r="312" spans="4:4" x14ac:dyDescent="0.2">
      <c r="D312" s="751">
        <v>11</v>
      </c>
    </row>
    <row r="313" spans="4:4" x14ac:dyDescent="0.2">
      <c r="D313" s="751">
        <v>12</v>
      </c>
    </row>
    <row r="314" spans="4:4" x14ac:dyDescent="0.2">
      <c r="D314" s="751">
        <v>13</v>
      </c>
    </row>
    <row r="315" spans="4:4" x14ac:dyDescent="0.2">
      <c r="D315" s="751">
        <v>14</v>
      </c>
    </row>
    <row r="316" spans="4:4" x14ac:dyDescent="0.2">
      <c r="D316" s="751">
        <v>15</v>
      </c>
    </row>
    <row r="317" spans="4:4" x14ac:dyDescent="0.2">
      <c r="D317" s="751">
        <v>16</v>
      </c>
    </row>
    <row r="318" spans="4:4" x14ac:dyDescent="0.2">
      <c r="D318" s="751">
        <v>17</v>
      </c>
    </row>
    <row r="319" spans="4:4" x14ac:dyDescent="0.2">
      <c r="D319" s="751" t="s">
        <v>162</v>
      </c>
    </row>
    <row r="320" spans="4:4" x14ac:dyDescent="0.2">
      <c r="D320" s="751" t="s">
        <v>163</v>
      </c>
    </row>
    <row r="321" spans="4:39" x14ac:dyDescent="0.2">
      <c r="D321" s="751" t="s">
        <v>164</v>
      </c>
    </row>
    <row r="322" spans="4:39" x14ac:dyDescent="0.2">
      <c r="D322" s="751" t="s">
        <v>463</v>
      </c>
    </row>
    <row r="324" spans="4:39" x14ac:dyDescent="0.2">
      <c r="D324" s="112" t="s">
        <v>686</v>
      </c>
      <c r="E324" s="400" t="s">
        <v>685</v>
      </c>
      <c r="F324" s="72" t="s">
        <v>186</v>
      </c>
      <c r="G324" s="225" t="s">
        <v>176</v>
      </c>
      <c r="H324" s="400" t="s">
        <v>339</v>
      </c>
      <c r="I324" s="422"/>
      <c r="J324" s="413"/>
      <c r="K324" s="228"/>
      <c r="L324" s="230"/>
      <c r="M324" s="6"/>
      <c r="N324" s="231"/>
      <c r="O324" s="6"/>
      <c r="S324" s="232"/>
      <c r="T324" s="233"/>
      <c r="U324" s="234"/>
      <c r="V324" s="6"/>
      <c r="AB324" s="169"/>
      <c r="AC324" s="235"/>
      <c r="AD324" s="6"/>
      <c r="AK324" s="169"/>
      <c r="AL324" s="235"/>
      <c r="AM324" s="6"/>
    </row>
    <row r="325" spans="4:39" s="111" customFormat="1" x14ac:dyDescent="0.2">
      <c r="D325" s="1099">
        <v>2012</v>
      </c>
      <c r="E325" s="400">
        <f>+P36</f>
        <v>0</v>
      </c>
      <c r="F325" s="400">
        <f>+R36</f>
        <v>0</v>
      </c>
      <c r="G325" s="400">
        <f>+S36</f>
        <v>0</v>
      </c>
      <c r="H325" s="400">
        <f>+V36</f>
        <v>0</v>
      </c>
      <c r="I325" s="401"/>
      <c r="J325" s="402"/>
      <c r="K325" s="1095"/>
      <c r="L325" s="1096"/>
      <c r="N325" s="1097"/>
      <c r="S325" s="232"/>
      <c r="T325" s="1098"/>
      <c r="U325" s="234"/>
      <c r="AB325" s="114"/>
      <c r="AC325" s="494"/>
      <c r="AK325" s="114"/>
      <c r="AL325" s="494"/>
    </row>
    <row r="326" spans="4:39" x14ac:dyDescent="0.2">
      <c r="D326" s="1100">
        <v>2013</v>
      </c>
      <c r="E326" s="1094">
        <f>+P68</f>
        <v>0</v>
      </c>
      <c r="F326" s="1094">
        <f>+R68</f>
        <v>0</v>
      </c>
      <c r="G326" s="1094">
        <f>+S68</f>
        <v>0</v>
      </c>
      <c r="H326" s="1094">
        <f>+V68</f>
        <v>0</v>
      </c>
    </row>
    <row r="327" spans="4:39" x14ac:dyDescent="0.2">
      <c r="D327" s="1100">
        <v>2014</v>
      </c>
      <c r="E327" s="1094">
        <f>+P100</f>
        <v>0</v>
      </c>
      <c r="F327" s="1094">
        <f>+R100</f>
        <v>0</v>
      </c>
      <c r="G327" s="1094">
        <f>+S100</f>
        <v>0</v>
      </c>
      <c r="H327" s="1094">
        <f>+V100</f>
        <v>0</v>
      </c>
    </row>
    <row r="328" spans="4:39" x14ac:dyDescent="0.2">
      <c r="D328" s="1100">
        <v>2015</v>
      </c>
      <c r="E328" s="1094">
        <f>+P132</f>
        <v>0</v>
      </c>
      <c r="F328" s="1094">
        <f>+R132</f>
        <v>0</v>
      </c>
      <c r="G328" s="1094">
        <f>+S132</f>
        <v>0</v>
      </c>
      <c r="H328" s="1094">
        <f>+V132</f>
        <v>0</v>
      </c>
    </row>
    <row r="329" spans="4:39" x14ac:dyDescent="0.2">
      <c r="D329" s="1100">
        <v>2016</v>
      </c>
      <c r="E329" s="1094">
        <f>+P164</f>
        <v>0</v>
      </c>
      <c r="F329" s="1094">
        <f>+R164</f>
        <v>0</v>
      </c>
      <c r="G329" s="1094">
        <f>+S164</f>
        <v>0</v>
      </c>
      <c r="H329" s="1094">
        <f>+V164</f>
        <v>0</v>
      </c>
    </row>
    <row r="330" spans="4:39" x14ac:dyDescent="0.2">
      <c r="D330" s="1100">
        <v>2017</v>
      </c>
      <c r="E330" s="1094">
        <f>+P196</f>
        <v>0</v>
      </c>
      <c r="F330" s="1094">
        <f>+R196</f>
        <v>0</v>
      </c>
      <c r="G330" s="1094">
        <f>+S196</f>
        <v>0</v>
      </c>
      <c r="H330" s="1094">
        <f>+V196</f>
        <v>0</v>
      </c>
    </row>
    <row r="331" spans="4:39" x14ac:dyDescent="0.2">
      <c r="D331" s="1100">
        <v>2018</v>
      </c>
      <c r="E331" s="1094">
        <f>+P228</f>
        <v>0</v>
      </c>
      <c r="F331" s="1094">
        <f>+R228</f>
        <v>0</v>
      </c>
      <c r="G331" s="1094">
        <f>+S228</f>
        <v>0</v>
      </c>
      <c r="H331" s="1094">
        <f>+V228</f>
        <v>0</v>
      </c>
    </row>
    <row r="332" spans="4:39" x14ac:dyDescent="0.2">
      <c r="D332" s="1100">
        <v>2019</v>
      </c>
      <c r="E332" s="1094">
        <f>+P260</f>
        <v>0</v>
      </c>
      <c r="F332" s="1094">
        <f>+R260</f>
        <v>0</v>
      </c>
      <c r="G332" s="1094">
        <f>+S260</f>
        <v>0</v>
      </c>
      <c r="H332" s="1094">
        <f>+V260</f>
        <v>0</v>
      </c>
    </row>
    <row r="333" spans="4:39" x14ac:dyDescent="0.2">
      <c r="D333" s="1100">
        <v>2020</v>
      </c>
      <c r="E333" s="1094">
        <f>+P292</f>
        <v>0</v>
      </c>
      <c r="F333" s="1094">
        <f>+R292</f>
        <v>0</v>
      </c>
      <c r="G333" s="1094">
        <f>+S292</f>
        <v>0</v>
      </c>
      <c r="H333" s="1094">
        <f>+V292</f>
        <v>0</v>
      </c>
    </row>
  </sheetData>
  <sheetProtection password="DFBD" sheet="1" objects="1" scenarios="1"/>
  <mergeCells count="18">
    <mergeCell ref="D44:M44"/>
    <mergeCell ref="O44:T44"/>
    <mergeCell ref="D12:M12"/>
    <mergeCell ref="O12:T12"/>
    <mergeCell ref="D236:M236"/>
    <mergeCell ref="O236:T236"/>
    <mergeCell ref="D268:M268"/>
    <mergeCell ref="O268:T268"/>
    <mergeCell ref="D76:M76"/>
    <mergeCell ref="O76:T76"/>
    <mergeCell ref="D108:M108"/>
    <mergeCell ref="O108:T108"/>
    <mergeCell ref="D204:M204"/>
    <mergeCell ref="O204:T204"/>
    <mergeCell ref="D140:M140"/>
    <mergeCell ref="O140:T140"/>
    <mergeCell ref="D172:M172"/>
    <mergeCell ref="O172:T172"/>
  </mergeCells>
  <phoneticPr fontId="0" type="noConversion"/>
  <dataValidations count="1">
    <dataValidation type="list" allowBlank="1" showInputMessage="1" showErrorMessage="1" sqref="I208:I227 I112:I131 I48:I67 I272:I291 I240:I259 I80:I99 I144:I163 I176:I195 I16:I35">
      <formula1>D$297:D$323</formula1>
    </dataValidation>
  </dataValidations>
  <pageMargins left="0.74803149606299213" right="0.74803149606299213" top="0.98425196850393704" bottom="0.98425196850393704" header="0.51181102362204722" footer="0.51181102362204722"/>
  <pageSetup paperSize="9" scale="42"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71" min="1" max="23" man="1"/>
  </rowBreaks>
  <colBreaks count="1" manualBreakCount="1">
    <brk id="24" min="1" max="178"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291"/>
  <sheetViews>
    <sheetView showGridLines="0" zoomScale="85" zoomScaleNormal="85" zoomScaleSheetLayoutView="85" workbookViewId="0">
      <selection activeCell="B2" sqref="B2"/>
    </sheetView>
  </sheetViews>
  <sheetFormatPr defaultRowHeight="12.75" x14ac:dyDescent="0.2"/>
  <cols>
    <col min="1" max="1" width="3.7109375" style="197" customWidth="1"/>
    <col min="2" max="3" width="2.7109375" style="197" customWidth="1"/>
    <col min="4" max="4" width="45.7109375" style="197" customWidth="1"/>
    <col min="5" max="5" width="0.85546875" style="197" customWidth="1"/>
    <col min="6" max="6" width="8.7109375" style="201" customWidth="1"/>
    <col min="7" max="7" width="2.7109375" style="197" customWidth="1"/>
    <col min="8" max="10" width="12.7109375" style="197" customWidth="1"/>
    <col min="11" max="16" width="12.7109375" style="201" customWidth="1"/>
    <col min="17" max="18" width="2.7109375" style="197" customWidth="1"/>
    <col min="19" max="16384" width="9.140625" style="197"/>
  </cols>
  <sheetData>
    <row r="2" spans="1:20" x14ac:dyDescent="0.2">
      <c r="B2" s="73"/>
      <c r="C2" s="74"/>
      <c r="D2" s="74"/>
      <c r="E2" s="74"/>
      <c r="F2" s="75"/>
      <c r="G2" s="74"/>
      <c r="H2" s="74"/>
      <c r="I2" s="74"/>
      <c r="J2" s="74"/>
      <c r="K2" s="75"/>
      <c r="L2" s="75"/>
      <c r="M2" s="75"/>
      <c r="N2" s="75"/>
      <c r="O2" s="75"/>
      <c r="P2" s="75"/>
      <c r="Q2" s="74"/>
      <c r="R2" s="76"/>
    </row>
    <row r="3" spans="1:20" x14ac:dyDescent="0.2">
      <c r="B3" s="77"/>
      <c r="C3" s="78"/>
      <c r="D3" s="58"/>
      <c r="E3" s="78"/>
      <c r="F3" s="71"/>
      <c r="G3" s="78"/>
      <c r="H3" s="78"/>
      <c r="I3" s="78"/>
      <c r="J3" s="78"/>
      <c r="K3" s="71"/>
      <c r="L3" s="71"/>
      <c r="M3" s="71"/>
      <c r="N3" s="71"/>
      <c r="O3" s="71"/>
      <c r="P3" s="71"/>
      <c r="Q3" s="78"/>
      <c r="R3" s="79"/>
    </row>
    <row r="4" spans="1:20" s="171" customFormat="1" ht="18.75" x14ac:dyDescent="0.3">
      <c r="B4" s="178"/>
      <c r="C4" s="702" t="s">
        <v>85</v>
      </c>
      <c r="D4" s="180"/>
      <c r="E4" s="180"/>
      <c r="F4" s="181"/>
      <c r="G4" s="180"/>
      <c r="H4" s="180"/>
      <c r="I4" s="180"/>
      <c r="J4" s="180"/>
      <c r="K4" s="181"/>
      <c r="L4" s="181"/>
      <c r="M4" s="181"/>
      <c r="N4" s="181"/>
      <c r="O4" s="181"/>
      <c r="P4" s="181"/>
      <c r="Q4" s="180"/>
      <c r="R4" s="182"/>
    </row>
    <row r="5" spans="1:20" s="172" customFormat="1" ht="18.75" x14ac:dyDescent="0.3">
      <c r="B5" s="26"/>
      <c r="C5" s="450" t="str">
        <f>+'geg LO'!C5</f>
        <v>SWV VO Passend Onderwijs</v>
      </c>
      <c r="D5" s="59"/>
      <c r="E5" s="27"/>
      <c r="F5" s="183"/>
      <c r="G5" s="27"/>
      <c r="H5" s="27"/>
      <c r="I5" s="27"/>
      <c r="J5" s="27"/>
      <c r="K5" s="183"/>
      <c r="L5" s="183"/>
      <c r="M5" s="183"/>
      <c r="N5" s="183"/>
      <c r="O5" s="183"/>
      <c r="P5" s="183"/>
      <c r="Q5" s="27"/>
      <c r="R5" s="28"/>
    </row>
    <row r="6" spans="1:20" x14ac:dyDescent="0.2">
      <c r="B6" s="77"/>
      <c r="C6" s="78"/>
      <c r="D6" s="58"/>
      <c r="E6" s="78"/>
      <c r="F6" s="71"/>
      <c r="G6" s="78"/>
      <c r="H6" s="78"/>
      <c r="I6" s="78"/>
      <c r="J6" s="78"/>
      <c r="K6" s="71"/>
      <c r="L6" s="71"/>
      <c r="M6" s="71"/>
      <c r="N6" s="71"/>
      <c r="O6" s="71"/>
      <c r="P6" s="71"/>
      <c r="Q6" s="78"/>
      <c r="R6" s="79"/>
    </row>
    <row r="7" spans="1:20" x14ac:dyDescent="0.2">
      <c r="B7" s="77"/>
      <c r="C7" s="78"/>
      <c r="D7" s="58"/>
      <c r="E7" s="78"/>
      <c r="F7" s="71"/>
      <c r="G7" s="78"/>
      <c r="H7" s="670"/>
      <c r="I7" s="670"/>
      <c r="J7" s="670"/>
      <c r="K7" s="71"/>
      <c r="L7" s="457"/>
      <c r="M7" s="71"/>
      <c r="N7" s="71"/>
      <c r="O7" s="71"/>
      <c r="P7" s="71"/>
      <c r="Q7" s="78"/>
      <c r="R7" s="79"/>
    </row>
    <row r="8" spans="1:20" s="216" customFormat="1" x14ac:dyDescent="0.2">
      <c r="B8" s="218"/>
      <c r="C8" s="219"/>
      <c r="D8" s="219"/>
      <c r="E8" s="219"/>
      <c r="F8" s="663" t="s">
        <v>188</v>
      </c>
      <c r="G8" s="664"/>
      <c r="H8" s="670">
        <f>tab!C4</f>
        <v>2012</v>
      </c>
      <c r="I8" s="670">
        <f>tab!D4</f>
        <v>2013</v>
      </c>
      <c r="J8" s="670">
        <f>tab!E4</f>
        <v>2014</v>
      </c>
      <c r="K8" s="670">
        <f>tab!F4</f>
        <v>2015</v>
      </c>
      <c r="L8" s="670">
        <f>tab!G4</f>
        <v>2016</v>
      </c>
      <c r="M8" s="670">
        <f>tab!H4</f>
        <v>2017</v>
      </c>
      <c r="N8" s="670">
        <f>tab!I4</f>
        <v>2018</v>
      </c>
      <c r="O8" s="670">
        <f>tab!J4</f>
        <v>2019</v>
      </c>
      <c r="P8" s="670">
        <f>tab!K4</f>
        <v>2020</v>
      </c>
      <c r="Q8" s="219"/>
      <c r="R8" s="220"/>
      <c r="S8" s="215"/>
      <c r="T8" s="215"/>
    </row>
    <row r="9" spans="1:20" x14ac:dyDescent="0.2">
      <c r="B9" s="77"/>
      <c r="C9" s="78"/>
      <c r="D9" s="78"/>
      <c r="E9" s="78"/>
      <c r="F9" s="710"/>
      <c r="G9" s="664"/>
      <c r="H9" s="664"/>
      <c r="I9" s="664"/>
      <c r="J9" s="664"/>
      <c r="K9" s="710"/>
      <c r="L9" s="710"/>
      <c r="M9" s="710"/>
      <c r="N9" s="710"/>
      <c r="O9" s="710"/>
      <c r="P9" s="710"/>
      <c r="Q9" s="78"/>
      <c r="R9" s="79"/>
      <c r="S9" s="111"/>
      <c r="T9" s="111"/>
    </row>
    <row r="10" spans="1:20" x14ac:dyDescent="0.2">
      <c r="A10" s="771"/>
      <c r="B10" s="77"/>
      <c r="C10" s="36"/>
      <c r="D10" s="38"/>
      <c r="E10" s="36"/>
      <c r="F10" s="189"/>
      <c r="G10" s="36"/>
      <c r="H10" s="36"/>
      <c r="I10" s="36"/>
      <c r="J10" s="36"/>
      <c r="K10" s="189"/>
      <c r="L10" s="189"/>
      <c r="M10" s="189"/>
      <c r="N10" s="189"/>
      <c r="O10" s="189"/>
      <c r="P10" s="189"/>
      <c r="Q10" s="36"/>
      <c r="R10" s="79"/>
      <c r="S10" s="111"/>
      <c r="T10" s="111"/>
    </row>
    <row r="11" spans="1:20" x14ac:dyDescent="0.2">
      <c r="B11" s="77"/>
      <c r="C11" s="36"/>
      <c r="D11" s="658" t="s">
        <v>38</v>
      </c>
      <c r="E11" s="36"/>
      <c r="F11" s="189"/>
      <c r="G11" s="36"/>
      <c r="H11" s="36"/>
      <c r="I11" s="36"/>
      <c r="J11" s="36"/>
      <c r="K11" s="189"/>
      <c r="L11" s="189"/>
      <c r="M11" s="189"/>
      <c r="N11" s="189"/>
      <c r="O11" s="189"/>
      <c r="P11" s="189"/>
      <c r="Q11" s="36"/>
      <c r="R11" s="79"/>
      <c r="S11" s="111"/>
      <c r="T11" s="111"/>
    </row>
    <row r="12" spans="1:20" x14ac:dyDescent="0.2">
      <c r="B12" s="77"/>
      <c r="C12" s="36"/>
      <c r="D12" s="38"/>
      <c r="E12" s="36"/>
      <c r="F12" s="189"/>
      <c r="G12" s="36"/>
      <c r="H12" s="36"/>
      <c r="I12" s="36"/>
      <c r="J12" s="36"/>
      <c r="K12" s="189"/>
      <c r="L12" s="189"/>
      <c r="M12" s="189"/>
      <c r="N12" s="189"/>
      <c r="O12" s="189"/>
      <c r="P12" s="189"/>
      <c r="Q12" s="36"/>
      <c r="R12" s="79"/>
      <c r="S12" s="111"/>
      <c r="T12" s="111"/>
    </row>
    <row r="13" spans="1:20" x14ac:dyDescent="0.2">
      <c r="B13" s="77"/>
      <c r="C13" s="36"/>
      <c r="D13" s="202" t="s">
        <v>79</v>
      </c>
      <c r="E13" s="36"/>
      <c r="F13" s="189"/>
      <c r="G13" s="36"/>
      <c r="H13" s="36"/>
      <c r="I13" s="36"/>
      <c r="J13" s="36"/>
      <c r="K13" s="189"/>
      <c r="L13" s="189"/>
      <c r="M13" s="189"/>
      <c r="N13" s="189"/>
      <c r="O13" s="189"/>
      <c r="P13" s="189"/>
      <c r="Q13" s="36"/>
      <c r="R13" s="79"/>
      <c r="S13" s="111"/>
      <c r="T13" s="111"/>
    </row>
    <row r="14" spans="1:20" x14ac:dyDescent="0.2">
      <c r="B14" s="77"/>
      <c r="C14" s="36"/>
      <c r="D14" s="39" t="s">
        <v>280</v>
      </c>
      <c r="E14" s="36"/>
      <c r="F14" s="189"/>
      <c r="G14" s="36"/>
      <c r="H14" s="36"/>
      <c r="I14" s="36"/>
      <c r="J14" s="36"/>
      <c r="K14" s="189"/>
      <c r="L14" s="189"/>
      <c r="M14" s="189"/>
      <c r="N14" s="189"/>
      <c r="O14" s="189"/>
      <c r="P14" s="189"/>
      <c r="Q14" s="36"/>
      <c r="R14" s="79"/>
      <c r="S14" s="111"/>
      <c r="T14" s="111"/>
    </row>
    <row r="15" spans="1:20" x14ac:dyDescent="0.2">
      <c r="B15" s="77"/>
      <c r="C15" s="36"/>
      <c r="D15" s="194" t="s">
        <v>482</v>
      </c>
      <c r="E15" s="36"/>
      <c r="F15" s="189"/>
      <c r="G15" s="36"/>
      <c r="H15" s="69">
        <f>ROUND('geg LO'!G25*tab!C13,0)*5/12*0</f>
        <v>0</v>
      </c>
      <c r="I15" s="69">
        <f>ROUND('geg LO'!H25*tab!D13,0)*5/12*0</f>
        <v>0</v>
      </c>
      <c r="J15" s="69">
        <f>ROUND('geg LO'!I25*tab!E13,0)*5/12*0</f>
        <v>0</v>
      </c>
      <c r="K15" s="69">
        <f>ROUND('geg LO'!J25*tab!$F13,0)*0</f>
        <v>0</v>
      </c>
      <c r="L15" s="69">
        <f>ROUND('geg LO'!K25*tab!$F13,0)*0</f>
        <v>0</v>
      </c>
      <c r="M15" s="69">
        <f>ROUND('geg LO'!L25*tab!$F13,0)*0</f>
        <v>0</v>
      </c>
      <c r="N15" s="69">
        <f>ROUND('geg LO'!M25*tab!$F13,0)*0</f>
        <v>0</v>
      </c>
      <c r="O15" s="69">
        <f>ROUND('geg LO'!N25*tab!$F13,0)*0</f>
        <v>0</v>
      </c>
      <c r="P15" s="69">
        <f>ROUND('geg LO'!O25*tab!$F13,0)*0</f>
        <v>0</v>
      </c>
      <c r="Q15" s="36"/>
      <c r="R15" s="79"/>
      <c r="S15" s="111"/>
      <c r="T15" s="111"/>
    </row>
    <row r="16" spans="1:20" x14ac:dyDescent="0.2">
      <c r="B16" s="77"/>
      <c r="C16" s="36"/>
      <c r="D16" s="194" t="s">
        <v>483</v>
      </c>
      <c r="E16" s="36"/>
      <c r="F16" s="189"/>
      <c r="G16" s="36"/>
      <c r="H16" s="69">
        <f>ROUND('geg LO'!G27*tab!C35,0)*5/12*0</f>
        <v>0</v>
      </c>
      <c r="I16" s="69">
        <f>ROUND('geg LO'!H27*tab!D35,0)*5/12*0</f>
        <v>0</v>
      </c>
      <c r="J16" s="69">
        <f>ROUND('geg LO'!I27*tab!E35,0)*5/12*0</f>
        <v>0</v>
      </c>
      <c r="K16" s="69">
        <f>ROUND('geg LO'!J27*tab!$G35,0)*0</f>
        <v>0</v>
      </c>
      <c r="L16" s="69">
        <f>ROUND('geg LO'!K27*tab!$G35,0)*0</f>
        <v>0</v>
      </c>
      <c r="M16" s="69">
        <f>ROUND('geg LO'!L27*tab!$G35,0)*0</f>
        <v>0</v>
      </c>
      <c r="N16" s="69">
        <f>ROUND('geg LO'!M27*tab!$G35,0)*0</f>
        <v>0</v>
      </c>
      <c r="O16" s="69">
        <f>ROUND('geg LO'!N27*tab!$G35,0)*0</f>
        <v>0</v>
      </c>
      <c r="P16" s="69">
        <f>ROUND('geg LO'!O27*tab!$G35,0)*0</f>
        <v>0</v>
      </c>
      <c r="Q16" s="36"/>
      <c r="R16" s="79"/>
      <c r="S16" s="111"/>
      <c r="T16" s="111"/>
    </row>
    <row r="17" spans="2:20" x14ac:dyDescent="0.2">
      <c r="B17" s="77"/>
      <c r="C17" s="36"/>
      <c r="D17" s="194" t="s">
        <v>816</v>
      </c>
      <c r="E17" s="36"/>
      <c r="F17" s="189"/>
      <c r="G17" s="36"/>
      <c r="H17" s="69">
        <f>ROUND('geg LO'!G31*tab!C42,0)*5/12*0</f>
        <v>0</v>
      </c>
      <c r="I17" s="69">
        <f>ROUND('geg LO'!H31*tab!D42,0)*5/12*0</f>
        <v>0</v>
      </c>
      <c r="J17" s="69">
        <f>ROUND('geg LO'!I31*tab!E42,0)*5/12*0</f>
        <v>0</v>
      </c>
      <c r="K17" s="69">
        <f>ROUND('geg LO'!J31*tab!$F42,0)*0</f>
        <v>0</v>
      </c>
      <c r="L17" s="69">
        <f>ROUND('geg LO'!K31*tab!$F42,0)*0</f>
        <v>0</v>
      </c>
      <c r="M17" s="69">
        <f>ROUND('geg LO'!L31*tab!$F42,0)*0</f>
        <v>0</v>
      </c>
      <c r="N17" s="69">
        <f>ROUND('geg LO'!M31*tab!$F42,0)*0</f>
        <v>0</v>
      </c>
      <c r="O17" s="69">
        <f>ROUND('geg LO'!N31*tab!$F42,0)*0</f>
        <v>0</v>
      </c>
      <c r="P17" s="69">
        <f>ROUND('geg LO'!O31*tab!$F42,0)*0</f>
        <v>0</v>
      </c>
      <c r="Q17" s="36"/>
      <c r="R17" s="79"/>
      <c r="S17" s="111"/>
      <c r="T17" s="111"/>
    </row>
    <row r="18" spans="2:20" x14ac:dyDescent="0.2">
      <c r="B18" s="77"/>
      <c r="C18" s="36"/>
      <c r="D18" s="194" t="s">
        <v>471</v>
      </c>
      <c r="E18" s="36"/>
      <c r="F18" s="189"/>
      <c r="G18" s="36"/>
      <c r="H18" s="770">
        <f>SUM(H15:H17)</f>
        <v>0</v>
      </c>
      <c r="I18" s="770">
        <f>SUM(I15:I17)</f>
        <v>0</v>
      </c>
      <c r="J18" s="770">
        <f>SUM(J15:J17)</f>
        <v>0</v>
      </c>
      <c r="K18" s="770">
        <f t="shared" ref="K18:P18" si="0">SUM(K15:K17)</f>
        <v>0</v>
      </c>
      <c r="L18" s="770">
        <f t="shared" si="0"/>
        <v>0</v>
      </c>
      <c r="M18" s="770">
        <f t="shared" si="0"/>
        <v>0</v>
      </c>
      <c r="N18" s="770">
        <f t="shared" si="0"/>
        <v>0</v>
      </c>
      <c r="O18" s="770">
        <f t="shared" si="0"/>
        <v>0</v>
      </c>
      <c r="P18" s="770">
        <f t="shared" si="0"/>
        <v>0</v>
      </c>
      <c r="Q18" s="36"/>
      <c r="R18" s="79"/>
      <c r="S18" s="111"/>
      <c r="T18" s="111"/>
    </row>
    <row r="19" spans="2:20" x14ac:dyDescent="0.2">
      <c r="B19" s="77"/>
      <c r="C19" s="36"/>
      <c r="D19" s="36"/>
      <c r="E19" s="36"/>
      <c r="F19" s="189"/>
      <c r="G19" s="36"/>
      <c r="H19" s="189"/>
      <c r="I19" s="189"/>
      <c r="J19" s="189"/>
      <c r="K19" s="189"/>
      <c r="L19" s="189"/>
      <c r="M19" s="189"/>
      <c r="N19" s="189"/>
      <c r="O19" s="189"/>
      <c r="P19" s="189"/>
      <c r="Q19" s="36"/>
      <c r="R19" s="79"/>
      <c r="S19" s="111"/>
      <c r="T19" s="111"/>
    </row>
    <row r="20" spans="2:20" x14ac:dyDescent="0.2">
      <c r="B20" s="77"/>
      <c r="C20" s="36"/>
      <c r="D20" s="202" t="s">
        <v>757</v>
      </c>
      <c r="E20" s="36"/>
      <c r="F20" s="189"/>
      <c r="G20" s="36"/>
      <c r="H20" s="189"/>
      <c r="I20" s="189"/>
      <c r="J20" s="189"/>
      <c r="K20" s="189"/>
      <c r="L20" s="1160">
        <f>+'geg LO'!K27*tab!G$25</f>
        <v>0</v>
      </c>
      <c r="M20" s="1160">
        <f>+'geg LO'!L27*tab!H$25</f>
        <v>0</v>
      </c>
      <c r="N20" s="1160">
        <f>+'geg LO'!M27*tab!I$25</f>
        <v>0</v>
      </c>
      <c r="O20" s="1160">
        <f>+'geg LO'!N27*tab!J$25</f>
        <v>0</v>
      </c>
      <c r="P20" s="1160">
        <f>+'geg LO'!O27*tab!K$25</f>
        <v>0</v>
      </c>
      <c r="Q20" s="36"/>
      <c r="R20" s="79"/>
      <c r="S20" s="111"/>
      <c r="T20" s="111"/>
    </row>
    <row r="21" spans="2:20" x14ac:dyDescent="0.2">
      <c r="B21" s="77"/>
      <c r="C21" s="36"/>
      <c r="D21" s="202" t="s">
        <v>758</v>
      </c>
      <c r="E21" s="36"/>
      <c r="F21" s="189"/>
      <c r="G21" s="36"/>
      <c r="H21" s="189"/>
      <c r="I21" s="189"/>
      <c r="J21" s="189"/>
      <c r="K21" s="189"/>
      <c r="L21" s="1160">
        <f>+'geg LO'!K28*tab!G$26</f>
        <v>0</v>
      </c>
      <c r="M21" s="1160">
        <f>+'geg LO'!L28*tab!H$26</f>
        <v>0</v>
      </c>
      <c r="N21" s="1160">
        <f>+'geg LO'!M28*tab!I$26</f>
        <v>0</v>
      </c>
      <c r="O21" s="1160">
        <f>+'geg LO'!N28*tab!J$26</f>
        <v>0</v>
      </c>
      <c r="P21" s="1160">
        <f>+'geg LO'!O28*tab!K$26</f>
        <v>0</v>
      </c>
      <c r="Q21" s="36"/>
      <c r="R21" s="79"/>
      <c r="S21" s="111"/>
      <c r="T21" s="111"/>
    </row>
    <row r="22" spans="2:20" x14ac:dyDescent="0.2">
      <c r="B22" s="1228"/>
      <c r="C22" s="36"/>
      <c r="D22" s="202" t="s">
        <v>1095</v>
      </c>
      <c r="E22" s="36"/>
      <c r="F22" s="189"/>
      <c r="G22" s="36"/>
      <c r="H22" s="189"/>
      <c r="I22" s="189"/>
      <c r="J22" s="189"/>
      <c r="K22" s="189"/>
      <c r="L22" s="1160">
        <f>-'LWOO-PRO'!O32</f>
        <v>0</v>
      </c>
      <c r="M22" s="1160">
        <f>-'LWOO-PRO'!P32</f>
        <v>0</v>
      </c>
      <c r="N22" s="1160">
        <f>-'LWOO-PRO'!Q32</f>
        <v>0</v>
      </c>
      <c r="O22" s="1160">
        <f>-'LWOO-PRO'!R32</f>
        <v>0</v>
      </c>
      <c r="P22" s="1160">
        <f>-'LWOO-PRO'!S32</f>
        <v>0</v>
      </c>
      <c r="Q22" s="36"/>
      <c r="R22" s="1050"/>
      <c r="S22" s="111"/>
      <c r="T22" s="111"/>
    </row>
    <row r="23" spans="2:20" x14ac:dyDescent="0.2">
      <c r="B23" s="77"/>
      <c r="C23" s="36"/>
      <c r="D23" s="38"/>
      <c r="E23" s="36"/>
      <c r="F23" s="189"/>
      <c r="G23" s="36"/>
      <c r="H23" s="189"/>
      <c r="I23" s="189"/>
      <c r="J23" s="189"/>
      <c r="K23" s="189"/>
      <c r="L23" s="189"/>
      <c r="M23" s="189"/>
      <c r="N23" s="189"/>
      <c r="O23" s="189"/>
      <c r="P23" s="189"/>
      <c r="Q23" s="36"/>
      <c r="R23" s="79"/>
      <c r="S23" s="111"/>
      <c r="T23" s="111"/>
    </row>
    <row r="24" spans="2:20" x14ac:dyDescent="0.2">
      <c r="B24" s="77"/>
      <c r="C24" s="36"/>
      <c r="D24" s="202" t="s">
        <v>1099</v>
      </c>
      <c r="E24" s="36"/>
      <c r="F24" s="189"/>
      <c r="G24" s="36"/>
      <c r="H24" s="770">
        <f>+H18</f>
        <v>0</v>
      </c>
      <c r="I24" s="770">
        <f t="shared" ref="I24:K24" si="1">+I18</f>
        <v>0</v>
      </c>
      <c r="J24" s="770">
        <f t="shared" si="1"/>
        <v>0</v>
      </c>
      <c r="K24" s="770">
        <f t="shared" si="1"/>
        <v>0</v>
      </c>
      <c r="L24" s="1163">
        <f>+L18+L20+L21+L22</f>
        <v>0</v>
      </c>
      <c r="M24" s="1163">
        <f t="shared" ref="M24:P24" si="2">+M18+M20+M21+M22</f>
        <v>0</v>
      </c>
      <c r="N24" s="1163">
        <f t="shared" si="2"/>
        <v>0</v>
      </c>
      <c r="O24" s="1163">
        <f t="shared" si="2"/>
        <v>0</v>
      </c>
      <c r="P24" s="1163">
        <f t="shared" si="2"/>
        <v>0</v>
      </c>
      <c r="Q24" s="36"/>
      <c r="R24" s="79"/>
      <c r="S24" s="111"/>
      <c r="T24" s="111"/>
    </row>
    <row r="25" spans="2:20" x14ac:dyDescent="0.2">
      <c r="B25" s="77"/>
      <c r="C25" s="36"/>
      <c r="D25" s="202"/>
      <c r="E25" s="36"/>
      <c r="F25" s="189"/>
      <c r="G25" s="36"/>
      <c r="H25" s="189"/>
      <c r="I25" s="189"/>
      <c r="J25" s="189"/>
      <c r="K25" s="189"/>
      <c r="L25" s="189"/>
      <c r="M25" s="189"/>
      <c r="N25" s="189"/>
      <c r="O25" s="189"/>
      <c r="P25" s="189"/>
      <c r="Q25" s="36"/>
      <c r="R25" s="79"/>
      <c r="S25" s="111"/>
      <c r="T25" s="111"/>
    </row>
    <row r="26" spans="2:20" x14ac:dyDescent="0.2">
      <c r="B26" s="77"/>
      <c r="C26" s="36"/>
      <c r="D26" s="39" t="s">
        <v>136</v>
      </c>
      <c r="E26" s="36"/>
      <c r="F26" s="189"/>
      <c r="G26" s="36"/>
      <c r="H26" s="36"/>
      <c r="I26" s="36"/>
      <c r="J26" s="36"/>
      <c r="K26" s="189"/>
      <c r="L26" s="189"/>
      <c r="M26" s="189"/>
      <c r="N26" s="189"/>
      <c r="O26" s="189"/>
      <c r="P26" s="189"/>
      <c r="Q26" s="36"/>
      <c r="R26" s="79"/>
      <c r="S26" s="111"/>
      <c r="T26" s="111"/>
    </row>
    <row r="27" spans="2:20" x14ac:dyDescent="0.2">
      <c r="B27" s="77"/>
      <c r="C27" s="36"/>
      <c r="D27" s="579"/>
      <c r="E27" s="36"/>
      <c r="F27" s="189"/>
      <c r="G27" s="36"/>
      <c r="H27" s="582">
        <v>0</v>
      </c>
      <c r="I27" s="582">
        <f>+H27</f>
        <v>0</v>
      </c>
      <c r="J27" s="582">
        <f t="shared" ref="J27:P27" si="3">+I27</f>
        <v>0</v>
      </c>
      <c r="K27" s="582">
        <f t="shared" si="3"/>
        <v>0</v>
      </c>
      <c r="L27" s="582">
        <f t="shared" si="3"/>
        <v>0</v>
      </c>
      <c r="M27" s="582">
        <f t="shared" si="3"/>
        <v>0</v>
      </c>
      <c r="N27" s="582">
        <f t="shared" si="3"/>
        <v>0</v>
      </c>
      <c r="O27" s="582">
        <f t="shared" si="3"/>
        <v>0</v>
      </c>
      <c r="P27" s="582">
        <f t="shared" si="3"/>
        <v>0</v>
      </c>
      <c r="Q27" s="459"/>
      <c r="R27" s="79"/>
      <c r="S27" s="111"/>
      <c r="T27" s="111"/>
    </row>
    <row r="28" spans="2:20" x14ac:dyDescent="0.2">
      <c r="B28" s="77"/>
      <c r="C28" s="36"/>
      <c r="D28" s="579"/>
      <c r="E28" s="36"/>
      <c r="F28" s="189"/>
      <c r="G28" s="36"/>
      <c r="H28" s="582">
        <v>0</v>
      </c>
      <c r="I28" s="582">
        <f t="shared" ref="I28:P30" si="4">+H28</f>
        <v>0</v>
      </c>
      <c r="J28" s="582">
        <f t="shared" si="4"/>
        <v>0</v>
      </c>
      <c r="K28" s="582">
        <f t="shared" si="4"/>
        <v>0</v>
      </c>
      <c r="L28" s="582">
        <f t="shared" si="4"/>
        <v>0</v>
      </c>
      <c r="M28" s="582">
        <f t="shared" si="4"/>
        <v>0</v>
      </c>
      <c r="N28" s="582">
        <f t="shared" si="4"/>
        <v>0</v>
      </c>
      <c r="O28" s="582">
        <f t="shared" si="4"/>
        <v>0</v>
      </c>
      <c r="P28" s="582">
        <f t="shared" si="4"/>
        <v>0</v>
      </c>
      <c r="Q28" s="459"/>
      <c r="R28" s="79"/>
      <c r="S28" s="111"/>
      <c r="T28" s="111"/>
    </row>
    <row r="29" spans="2:20" x14ac:dyDescent="0.2">
      <c r="B29" s="77"/>
      <c r="C29" s="36"/>
      <c r="D29" s="579"/>
      <c r="E29" s="36"/>
      <c r="F29" s="189"/>
      <c r="G29" s="36"/>
      <c r="H29" s="582">
        <v>0</v>
      </c>
      <c r="I29" s="582">
        <f t="shared" si="4"/>
        <v>0</v>
      </c>
      <c r="J29" s="582">
        <f t="shared" si="4"/>
        <v>0</v>
      </c>
      <c r="K29" s="582">
        <f t="shared" si="4"/>
        <v>0</v>
      </c>
      <c r="L29" s="582">
        <f t="shared" si="4"/>
        <v>0</v>
      </c>
      <c r="M29" s="582">
        <f t="shared" si="4"/>
        <v>0</v>
      </c>
      <c r="N29" s="582">
        <f t="shared" si="4"/>
        <v>0</v>
      </c>
      <c r="O29" s="582">
        <f t="shared" si="4"/>
        <v>0</v>
      </c>
      <c r="P29" s="582">
        <f t="shared" si="4"/>
        <v>0</v>
      </c>
      <c r="Q29" s="459"/>
      <c r="R29" s="79"/>
      <c r="S29" s="111"/>
      <c r="T29" s="111"/>
    </row>
    <row r="30" spans="2:20" x14ac:dyDescent="0.2">
      <c r="B30" s="77"/>
      <c r="C30" s="36"/>
      <c r="D30" s="617"/>
      <c r="E30" s="36"/>
      <c r="F30" s="189"/>
      <c r="G30" s="36"/>
      <c r="H30" s="582">
        <v>0</v>
      </c>
      <c r="I30" s="582">
        <f t="shared" si="4"/>
        <v>0</v>
      </c>
      <c r="J30" s="582">
        <f t="shared" si="4"/>
        <v>0</v>
      </c>
      <c r="K30" s="582">
        <f t="shared" si="4"/>
        <v>0</v>
      </c>
      <c r="L30" s="582">
        <f t="shared" si="4"/>
        <v>0</v>
      </c>
      <c r="M30" s="582">
        <f t="shared" si="4"/>
        <v>0</v>
      </c>
      <c r="N30" s="582">
        <f t="shared" si="4"/>
        <v>0</v>
      </c>
      <c r="O30" s="582">
        <f t="shared" si="4"/>
        <v>0</v>
      </c>
      <c r="P30" s="582">
        <f t="shared" si="4"/>
        <v>0</v>
      </c>
      <c r="Q30" s="461"/>
      <c r="R30" s="79"/>
      <c r="S30" s="111"/>
      <c r="T30" s="111"/>
    </row>
    <row r="31" spans="2:20" x14ac:dyDescent="0.2">
      <c r="B31" s="77"/>
      <c r="C31" s="36"/>
      <c r="D31" s="38"/>
      <c r="E31" s="36"/>
      <c r="F31" s="189"/>
      <c r="G31" s="36"/>
      <c r="H31" s="589">
        <f>SUM(H18:H30)</f>
        <v>0</v>
      </c>
      <c r="I31" s="589">
        <f>SUM(I18:I30)</f>
        <v>0</v>
      </c>
      <c r="J31" s="589">
        <f>SUM(J18:J30)</f>
        <v>0</v>
      </c>
      <c r="K31" s="589">
        <f>SUM(K18:K30)</f>
        <v>0</v>
      </c>
      <c r="L31" s="589">
        <f>SUM(L27:L30)</f>
        <v>0</v>
      </c>
      <c r="M31" s="589">
        <f t="shared" ref="M31:P31" si="5">SUM(M27:M30)</f>
        <v>0</v>
      </c>
      <c r="N31" s="589">
        <f t="shared" si="5"/>
        <v>0</v>
      </c>
      <c r="O31" s="589">
        <f t="shared" si="5"/>
        <v>0</v>
      </c>
      <c r="P31" s="589">
        <f t="shared" si="5"/>
        <v>0</v>
      </c>
      <c r="Q31" s="460"/>
      <c r="R31" s="79"/>
      <c r="S31" s="111"/>
      <c r="T31" s="111"/>
    </row>
    <row r="32" spans="2:20" x14ac:dyDescent="0.2">
      <c r="B32" s="77"/>
      <c r="C32" s="36"/>
      <c r="D32" s="52"/>
      <c r="E32" s="41"/>
      <c r="F32" s="42"/>
      <c r="G32" s="41"/>
      <c r="H32" s="1224"/>
      <c r="I32" s="1224"/>
      <c r="J32" s="1224"/>
      <c r="K32" s="1224"/>
      <c r="L32" s="1224"/>
      <c r="M32" s="1224"/>
      <c r="N32" s="1224"/>
      <c r="O32" s="1224"/>
      <c r="P32" s="1224"/>
      <c r="Q32" s="460"/>
      <c r="R32" s="79"/>
      <c r="S32" s="111"/>
      <c r="T32" s="111"/>
    </row>
    <row r="33" spans="2:20" x14ac:dyDescent="0.2">
      <c r="B33" s="77"/>
      <c r="C33" s="36"/>
      <c r="D33" s="703" t="s">
        <v>836</v>
      </c>
      <c r="E33" s="41"/>
      <c r="F33" s="42"/>
      <c r="G33" s="41"/>
      <c r="H33" s="1211">
        <f>+H24+H31</f>
        <v>0</v>
      </c>
      <c r="I33" s="1211">
        <f t="shared" ref="I33:P33" si="6">+I24+I31</f>
        <v>0</v>
      </c>
      <c r="J33" s="1211">
        <f t="shared" si="6"/>
        <v>0</v>
      </c>
      <c r="K33" s="1211">
        <f t="shared" si="6"/>
        <v>0</v>
      </c>
      <c r="L33" s="1211">
        <f t="shared" si="6"/>
        <v>0</v>
      </c>
      <c r="M33" s="1211">
        <f t="shared" si="6"/>
        <v>0</v>
      </c>
      <c r="N33" s="1211">
        <f t="shared" si="6"/>
        <v>0</v>
      </c>
      <c r="O33" s="1211">
        <f t="shared" si="6"/>
        <v>0</v>
      </c>
      <c r="P33" s="1211">
        <f t="shared" si="6"/>
        <v>0</v>
      </c>
      <c r="Q33" s="460"/>
      <c r="R33" s="79"/>
      <c r="S33" s="111"/>
      <c r="T33" s="111"/>
    </row>
    <row r="34" spans="2:20" x14ac:dyDescent="0.2">
      <c r="B34" s="77"/>
      <c r="C34" s="36"/>
      <c r="D34" s="52"/>
      <c r="E34" s="41"/>
      <c r="F34" s="42"/>
      <c r="G34" s="1225"/>
      <c r="H34" s="1224"/>
      <c r="I34" s="1224"/>
      <c r="J34" s="1224"/>
      <c r="K34" s="1224"/>
      <c r="L34" s="1224"/>
      <c r="M34" s="1224"/>
      <c r="N34" s="1224"/>
      <c r="O34" s="1224"/>
      <c r="P34" s="1224"/>
      <c r="Q34" s="460"/>
      <c r="R34" s="79"/>
      <c r="S34" s="111"/>
      <c r="T34" s="111"/>
    </row>
    <row r="35" spans="2:20" x14ac:dyDescent="0.2">
      <c r="B35" s="77"/>
      <c r="C35" s="36"/>
      <c r="D35" s="584"/>
      <c r="E35" s="585"/>
      <c r="F35" s="586"/>
      <c r="G35" s="585"/>
      <c r="H35" s="586"/>
      <c r="I35" s="586"/>
      <c r="J35" s="586"/>
      <c r="K35" s="586"/>
      <c r="L35" s="586"/>
      <c r="M35" s="586"/>
      <c r="N35" s="586"/>
      <c r="O35" s="586"/>
      <c r="P35" s="586"/>
      <c r="Q35" s="460"/>
      <c r="R35" s="79"/>
      <c r="S35" s="111"/>
      <c r="T35" s="111"/>
    </row>
    <row r="36" spans="2:20" x14ac:dyDescent="0.2">
      <c r="B36" s="77"/>
      <c r="C36" s="36"/>
      <c r="D36" s="583"/>
      <c r="E36" s="553"/>
      <c r="F36" s="80"/>
      <c r="G36" s="553"/>
      <c r="H36" s="80"/>
      <c r="I36" s="80"/>
      <c r="J36" s="80"/>
      <c r="K36" s="80"/>
      <c r="L36" s="80"/>
      <c r="M36" s="80"/>
      <c r="N36" s="80"/>
      <c r="O36" s="80"/>
      <c r="P36" s="80"/>
      <c r="Q36" s="38"/>
      <c r="R36" s="79"/>
      <c r="S36" s="111"/>
      <c r="T36" s="111"/>
    </row>
    <row r="37" spans="2:20" x14ac:dyDescent="0.2">
      <c r="B37" s="77"/>
      <c r="C37" s="194"/>
      <c r="D37" s="202" t="s">
        <v>80</v>
      </c>
      <c r="E37" s="194"/>
      <c r="F37" s="72"/>
      <c r="G37" s="194"/>
      <c r="H37" s="194"/>
      <c r="I37" s="194"/>
      <c r="J37" s="194"/>
      <c r="K37" s="72"/>
      <c r="L37" s="72"/>
      <c r="M37" s="72"/>
      <c r="N37" s="72"/>
      <c r="O37" s="72"/>
      <c r="P37" s="72"/>
      <c r="Q37" s="194"/>
      <c r="R37" s="79"/>
      <c r="S37" s="111"/>
      <c r="T37" s="111"/>
    </row>
    <row r="38" spans="2:20" x14ac:dyDescent="0.2">
      <c r="B38" s="77"/>
      <c r="C38" s="194"/>
      <c r="D38" s="194" t="s">
        <v>474</v>
      </c>
      <c r="E38" s="194"/>
      <c r="F38" s="72"/>
      <c r="G38" s="194"/>
      <c r="H38" s="194"/>
      <c r="I38" s="194"/>
      <c r="J38" s="194"/>
      <c r="K38" s="69">
        <f>ROUND('geg ZO'!M27*tab!F52,2)</f>
        <v>0</v>
      </c>
      <c r="L38" s="69">
        <f>ROUND('geg ZO'!N27*tab!$G52,2)</f>
        <v>0</v>
      </c>
      <c r="M38" s="69">
        <f>ROUND('geg ZO'!O27*tab!$G52,2)</f>
        <v>0</v>
      </c>
      <c r="N38" s="69">
        <f>ROUND('geg ZO'!P27*tab!$G52,2)</f>
        <v>0</v>
      </c>
      <c r="O38" s="69">
        <f>ROUND('geg ZO'!Q27*tab!$G52,2)</f>
        <v>0</v>
      </c>
      <c r="P38" s="69">
        <f>ROUND('geg ZO'!R27*tab!$G52,2)</f>
        <v>0</v>
      </c>
      <c r="Q38" s="194"/>
      <c r="R38" s="79"/>
      <c r="S38" s="111"/>
      <c r="T38" s="111"/>
    </row>
    <row r="39" spans="2:20" x14ac:dyDescent="0.2">
      <c r="B39" s="1228"/>
      <c r="C39" s="194"/>
      <c r="D39" s="194" t="s">
        <v>1097</v>
      </c>
      <c r="E39" s="194"/>
      <c r="F39" s="72"/>
      <c r="G39" s="194"/>
      <c r="H39" s="194"/>
      <c r="I39" s="194"/>
      <c r="J39" s="194"/>
      <c r="K39" s="69">
        <f>+'overdr VSO'!L23</f>
        <v>0</v>
      </c>
      <c r="L39" s="69">
        <f>+'overdr VSO'!M23</f>
        <v>0</v>
      </c>
      <c r="M39" s="69">
        <f>+'overdr VSO'!N23</f>
        <v>0</v>
      </c>
      <c r="N39" s="69">
        <f>+'overdr VSO'!O23</f>
        <v>0</v>
      </c>
      <c r="O39" s="69">
        <f>+'overdr VSO'!P23</f>
        <v>0</v>
      </c>
      <c r="P39" s="69">
        <f>+'overdr VSO'!Q23</f>
        <v>0</v>
      </c>
      <c r="Q39" s="194"/>
      <c r="R39" s="1050"/>
      <c r="S39" s="111"/>
      <c r="T39" s="111"/>
    </row>
    <row r="40" spans="2:20" x14ac:dyDescent="0.2">
      <c r="B40" s="1228"/>
      <c r="C40" s="194"/>
      <c r="D40" s="194" t="s">
        <v>1098</v>
      </c>
      <c r="E40" s="194"/>
      <c r="F40" s="72"/>
      <c r="G40" s="194"/>
      <c r="H40" s="194"/>
      <c r="I40" s="194"/>
      <c r="J40" s="194"/>
      <c r="K40" s="69">
        <f>+'peild VSO'!J28</f>
        <v>0</v>
      </c>
      <c r="L40" s="69">
        <f>+'peild VSO'!K28</f>
        <v>0</v>
      </c>
      <c r="M40" s="69">
        <f>+'peild VSO'!L28</f>
        <v>0</v>
      </c>
      <c r="N40" s="69">
        <f>+'peild VSO'!M28</f>
        <v>0</v>
      </c>
      <c r="O40" s="69">
        <f>+'peild VSO'!N28</f>
        <v>0</v>
      </c>
      <c r="P40" s="69">
        <f>+'peild VSO'!O28</f>
        <v>0</v>
      </c>
      <c r="Q40" s="194"/>
      <c r="R40" s="1050"/>
      <c r="S40" s="111"/>
      <c r="T40" s="111"/>
    </row>
    <row r="41" spans="2:20" x14ac:dyDescent="0.2">
      <c r="B41" s="77"/>
      <c r="C41" s="194"/>
      <c r="D41" s="194" t="s">
        <v>576</v>
      </c>
      <c r="E41" s="194"/>
      <c r="F41" s="72"/>
      <c r="G41" s="194"/>
      <c r="H41" s="792"/>
      <c r="I41" s="792"/>
      <c r="J41" s="69">
        <v>0</v>
      </c>
      <c r="K41" s="225"/>
      <c r="L41" s="225"/>
      <c r="M41" s="225"/>
      <c r="N41" s="225"/>
      <c r="O41" s="225"/>
      <c r="P41" s="225"/>
      <c r="Q41" s="194"/>
      <c r="R41" s="79"/>
      <c r="S41" s="111"/>
      <c r="T41" s="111"/>
    </row>
    <row r="42" spans="2:20" x14ac:dyDescent="0.2">
      <c r="B42" s="77"/>
      <c r="C42" s="194"/>
      <c r="D42" s="194" t="s">
        <v>575</v>
      </c>
      <c r="E42" s="194"/>
      <c r="F42" s="72"/>
      <c r="G42" s="194"/>
      <c r="H42" s="792"/>
      <c r="I42" s="792"/>
      <c r="J42" s="69">
        <f>+'geg ZO'!L27*tab!E51</f>
        <v>0</v>
      </c>
      <c r="K42" s="225"/>
      <c r="L42" s="225"/>
      <c r="M42" s="225"/>
      <c r="N42" s="225"/>
      <c r="O42" s="225"/>
      <c r="P42" s="225"/>
      <c r="Q42" s="194"/>
      <c r="R42" s="79"/>
      <c r="S42" s="111"/>
      <c r="T42" s="111"/>
    </row>
    <row r="43" spans="2:20" x14ac:dyDescent="0.2">
      <c r="B43" s="77"/>
      <c r="C43" s="194"/>
      <c r="D43" s="194"/>
      <c r="E43" s="194"/>
      <c r="F43" s="72"/>
      <c r="G43" s="194"/>
      <c r="H43" s="225"/>
      <c r="I43" s="225"/>
      <c r="J43" s="225"/>
      <c r="K43" s="225"/>
      <c r="L43" s="225"/>
      <c r="M43" s="225"/>
      <c r="N43" s="225"/>
      <c r="O43" s="225"/>
      <c r="P43" s="225"/>
      <c r="Q43" s="194"/>
      <c r="R43" s="79"/>
      <c r="S43" s="111"/>
      <c r="T43" s="111"/>
    </row>
    <row r="44" spans="2:20" x14ac:dyDescent="0.2">
      <c r="B44" s="77"/>
      <c r="C44" s="194"/>
      <c r="D44" s="39" t="s">
        <v>136</v>
      </c>
      <c r="E44" s="194"/>
      <c r="F44" s="72"/>
      <c r="G44" s="194"/>
      <c r="H44" s="225"/>
      <c r="I44" s="225"/>
      <c r="J44" s="225"/>
      <c r="K44" s="72"/>
      <c r="L44" s="72"/>
      <c r="M44" s="72"/>
      <c r="N44" s="72"/>
      <c r="O44" s="72"/>
      <c r="P44" s="72"/>
      <c r="Q44" s="194"/>
      <c r="R44" s="79"/>
      <c r="S44" s="111"/>
      <c r="T44" s="111"/>
    </row>
    <row r="45" spans="2:20" x14ac:dyDescent="0.2">
      <c r="B45" s="77"/>
      <c r="C45" s="194"/>
      <c r="D45" s="194" t="s">
        <v>676</v>
      </c>
      <c r="E45" s="194"/>
      <c r="F45" s="72"/>
      <c r="G45" s="194"/>
      <c r="H45" s="1226"/>
      <c r="I45" s="1226"/>
      <c r="J45" s="1226"/>
      <c r="K45" s="1052">
        <f>+tab!F66</f>
        <v>0</v>
      </c>
      <c r="L45" s="1052">
        <f>+tab!G66</f>
        <v>0</v>
      </c>
      <c r="M45" s="1052">
        <f>+tab!H66</f>
        <v>0</v>
      </c>
      <c r="N45" s="1052">
        <f>+tab!I66</f>
        <v>0</v>
      </c>
      <c r="O45" s="1052">
        <f>+tab!J66</f>
        <v>0</v>
      </c>
      <c r="P45" s="1052">
        <f>+tab!K66</f>
        <v>0</v>
      </c>
      <c r="Q45" s="225"/>
      <c r="R45" s="79"/>
      <c r="S45" s="111"/>
      <c r="T45" s="111"/>
    </row>
    <row r="46" spans="2:20" x14ac:dyDescent="0.2">
      <c r="B46" s="77"/>
      <c r="C46" s="194"/>
      <c r="D46" s="580"/>
      <c r="E46" s="194"/>
      <c r="F46" s="72"/>
      <c r="G46" s="194"/>
      <c r="H46" s="582">
        <v>0</v>
      </c>
      <c r="I46" s="582">
        <f>+H46</f>
        <v>0</v>
      </c>
      <c r="J46" s="582">
        <f t="shared" ref="J46:P46" si="7">+I46</f>
        <v>0</v>
      </c>
      <c r="K46" s="582">
        <f t="shared" si="7"/>
        <v>0</v>
      </c>
      <c r="L46" s="582">
        <f t="shared" si="7"/>
        <v>0</v>
      </c>
      <c r="M46" s="582">
        <f t="shared" si="7"/>
        <v>0</v>
      </c>
      <c r="N46" s="582">
        <f t="shared" si="7"/>
        <v>0</v>
      </c>
      <c r="O46" s="582">
        <f t="shared" si="7"/>
        <v>0</v>
      </c>
      <c r="P46" s="582">
        <f t="shared" si="7"/>
        <v>0</v>
      </c>
      <c r="Q46" s="225"/>
      <c r="R46" s="1050"/>
      <c r="S46" s="111"/>
      <c r="T46" s="111"/>
    </row>
    <row r="47" spans="2:20" x14ac:dyDescent="0.2">
      <c r="B47" s="77"/>
      <c r="C47" s="194"/>
      <c r="D47" s="580"/>
      <c r="E47" s="194"/>
      <c r="F47" s="72"/>
      <c r="G47" s="194"/>
      <c r="H47" s="582">
        <v>0</v>
      </c>
      <c r="I47" s="582">
        <f t="shared" ref="I47:P49" si="8">+H47</f>
        <v>0</v>
      </c>
      <c r="J47" s="582">
        <f t="shared" si="8"/>
        <v>0</v>
      </c>
      <c r="K47" s="582">
        <f t="shared" si="8"/>
        <v>0</v>
      </c>
      <c r="L47" s="582">
        <f t="shared" si="8"/>
        <v>0</v>
      </c>
      <c r="M47" s="582">
        <f t="shared" si="8"/>
        <v>0</v>
      </c>
      <c r="N47" s="582">
        <f t="shared" si="8"/>
        <v>0</v>
      </c>
      <c r="O47" s="582">
        <f t="shared" si="8"/>
        <v>0</v>
      </c>
      <c r="P47" s="582">
        <f t="shared" si="8"/>
        <v>0</v>
      </c>
      <c r="Q47" s="225"/>
      <c r="R47" s="79"/>
      <c r="S47" s="111"/>
      <c r="T47" s="111"/>
    </row>
    <row r="48" spans="2:20" s="199" customFormat="1" x14ac:dyDescent="0.2">
      <c r="B48" s="81"/>
      <c r="C48" s="194"/>
      <c r="D48" s="580"/>
      <c r="E48" s="194"/>
      <c r="F48" s="72"/>
      <c r="G48" s="194"/>
      <c r="H48" s="582">
        <v>0</v>
      </c>
      <c r="I48" s="582">
        <f t="shared" si="8"/>
        <v>0</v>
      </c>
      <c r="J48" s="582">
        <f t="shared" si="8"/>
        <v>0</v>
      </c>
      <c r="K48" s="582">
        <f t="shared" si="8"/>
        <v>0</v>
      </c>
      <c r="L48" s="582">
        <f t="shared" si="8"/>
        <v>0</v>
      </c>
      <c r="M48" s="582">
        <f t="shared" si="8"/>
        <v>0</v>
      </c>
      <c r="N48" s="582">
        <f t="shared" si="8"/>
        <v>0</v>
      </c>
      <c r="O48" s="582">
        <f t="shared" si="8"/>
        <v>0</v>
      </c>
      <c r="P48" s="582">
        <f t="shared" si="8"/>
        <v>0</v>
      </c>
      <c r="Q48" s="225"/>
      <c r="R48" s="92"/>
      <c r="S48" s="115"/>
      <c r="T48" s="115"/>
    </row>
    <row r="49" spans="2:20" x14ac:dyDescent="0.2">
      <c r="B49" s="77"/>
      <c r="C49" s="194"/>
      <c r="D49" s="653"/>
      <c r="E49" s="194"/>
      <c r="F49" s="72"/>
      <c r="G49" s="194"/>
      <c r="H49" s="582">
        <v>0</v>
      </c>
      <c r="I49" s="582">
        <f t="shared" si="8"/>
        <v>0</v>
      </c>
      <c r="J49" s="582">
        <f t="shared" si="8"/>
        <v>0</v>
      </c>
      <c r="K49" s="582">
        <f t="shared" si="8"/>
        <v>0</v>
      </c>
      <c r="L49" s="582">
        <f t="shared" si="8"/>
        <v>0</v>
      </c>
      <c r="M49" s="582">
        <f t="shared" si="8"/>
        <v>0</v>
      </c>
      <c r="N49" s="582">
        <f t="shared" si="8"/>
        <v>0</v>
      </c>
      <c r="O49" s="582">
        <f t="shared" si="8"/>
        <v>0</v>
      </c>
      <c r="P49" s="582">
        <f t="shared" si="8"/>
        <v>0</v>
      </c>
      <c r="Q49" s="461"/>
      <c r="R49" s="79"/>
      <c r="S49" s="111"/>
      <c r="T49" s="111"/>
    </row>
    <row r="50" spans="2:20" x14ac:dyDescent="0.2">
      <c r="B50" s="77"/>
      <c r="C50" s="194"/>
      <c r="D50" s="703" t="s">
        <v>838</v>
      </c>
      <c r="E50" s="194"/>
      <c r="F50" s="72"/>
      <c r="G50" s="194"/>
      <c r="H50" s="589">
        <f>SUM(H38:H49)</f>
        <v>0</v>
      </c>
      <c r="I50" s="589">
        <f>SUM(I38:I49)</f>
        <v>0</v>
      </c>
      <c r="J50" s="589">
        <f t="shared" ref="J50:P50" si="9">SUM(J38:J49)</f>
        <v>0</v>
      </c>
      <c r="K50" s="589">
        <f t="shared" si="9"/>
        <v>0</v>
      </c>
      <c r="L50" s="589">
        <f t="shared" si="9"/>
        <v>0</v>
      </c>
      <c r="M50" s="589">
        <f t="shared" si="9"/>
        <v>0</v>
      </c>
      <c r="N50" s="589">
        <f t="shared" si="9"/>
        <v>0</v>
      </c>
      <c r="O50" s="589">
        <f t="shared" si="9"/>
        <v>0</v>
      </c>
      <c r="P50" s="589">
        <f t="shared" si="9"/>
        <v>0</v>
      </c>
      <c r="Q50" s="462"/>
      <c r="R50" s="79"/>
      <c r="S50" s="111"/>
      <c r="T50" s="111"/>
    </row>
    <row r="51" spans="2:20" s="199" customFormat="1" x14ac:dyDescent="0.2">
      <c r="B51" s="81"/>
      <c r="C51" s="194"/>
      <c r="D51" s="584"/>
      <c r="E51" s="585"/>
      <c r="F51" s="586"/>
      <c r="G51" s="585"/>
      <c r="H51" s="586"/>
      <c r="I51" s="586"/>
      <c r="J51" s="586"/>
      <c r="K51" s="586"/>
      <c r="L51" s="586"/>
      <c r="M51" s="586"/>
      <c r="N51" s="586"/>
      <c r="O51" s="586"/>
      <c r="P51" s="586"/>
      <c r="Q51" s="202"/>
      <c r="R51" s="92"/>
      <c r="S51" s="115"/>
      <c r="T51" s="115"/>
    </row>
    <row r="52" spans="2:20" s="199" customFormat="1" x14ac:dyDescent="0.2">
      <c r="B52" s="81"/>
      <c r="C52" s="194"/>
      <c r="D52" s="583"/>
      <c r="E52" s="553"/>
      <c r="F52" s="80"/>
      <c r="G52" s="553"/>
      <c r="H52" s="80"/>
      <c r="I52" s="80"/>
      <c r="J52" s="80"/>
      <c r="K52" s="80"/>
      <c r="L52" s="80"/>
      <c r="M52" s="80"/>
      <c r="N52" s="80"/>
      <c r="O52" s="80"/>
      <c r="P52" s="80"/>
      <c r="Q52" s="202"/>
      <c r="R52" s="92"/>
      <c r="S52" s="115"/>
      <c r="T52" s="115"/>
    </row>
    <row r="53" spans="2:20" s="199" customFormat="1" x14ac:dyDescent="0.2">
      <c r="B53" s="81"/>
      <c r="C53" s="194"/>
      <c r="D53" s="202" t="s">
        <v>839</v>
      </c>
      <c r="E53" s="36"/>
      <c r="F53" s="189"/>
      <c r="G53" s="36"/>
      <c r="H53" s="590">
        <f>H33+H50</f>
        <v>0</v>
      </c>
      <c r="I53" s="590">
        <f t="shared" ref="I53:P53" si="10">I33+I50</f>
        <v>0</v>
      </c>
      <c r="J53" s="590">
        <f t="shared" si="10"/>
        <v>0</v>
      </c>
      <c r="K53" s="590">
        <f t="shared" si="10"/>
        <v>0</v>
      </c>
      <c r="L53" s="590">
        <f t="shared" si="10"/>
        <v>0</v>
      </c>
      <c r="M53" s="590">
        <f t="shared" si="10"/>
        <v>0</v>
      </c>
      <c r="N53" s="590">
        <f t="shared" si="10"/>
        <v>0</v>
      </c>
      <c r="O53" s="590">
        <f t="shared" si="10"/>
        <v>0</v>
      </c>
      <c r="P53" s="590">
        <f t="shared" si="10"/>
        <v>0</v>
      </c>
      <c r="Q53" s="202"/>
      <c r="R53" s="92"/>
      <c r="S53" s="115"/>
      <c r="T53" s="115"/>
    </row>
    <row r="54" spans="2:20" s="199" customFormat="1" x14ac:dyDescent="0.2">
      <c r="B54" s="81"/>
      <c r="C54" s="194"/>
      <c r="D54" s="202"/>
      <c r="E54" s="194"/>
      <c r="F54" s="72"/>
      <c r="G54" s="194"/>
      <c r="H54" s="194"/>
      <c r="I54" s="194"/>
      <c r="J54" s="194"/>
      <c r="K54" s="202"/>
      <c r="L54" s="202"/>
      <c r="M54" s="202"/>
      <c r="N54" s="202"/>
      <c r="O54" s="202"/>
      <c r="P54" s="202"/>
      <c r="Q54" s="202"/>
      <c r="R54" s="92"/>
      <c r="S54" s="115"/>
      <c r="T54" s="115"/>
    </row>
    <row r="55" spans="2:20" x14ac:dyDescent="0.2">
      <c r="B55" s="77"/>
      <c r="C55" s="78"/>
      <c r="D55" s="78"/>
      <c r="E55" s="78"/>
      <c r="F55" s="71"/>
      <c r="G55" s="78"/>
      <c r="H55" s="78"/>
      <c r="I55" s="78"/>
      <c r="J55" s="78"/>
      <c r="K55" s="71"/>
      <c r="L55" s="71"/>
      <c r="M55" s="71"/>
      <c r="N55" s="71"/>
      <c r="O55" s="71"/>
      <c r="P55" s="71"/>
      <c r="Q55" s="78"/>
      <c r="R55" s="79"/>
      <c r="S55" s="111"/>
      <c r="T55" s="111"/>
    </row>
    <row r="56" spans="2:20" x14ac:dyDescent="0.2">
      <c r="B56" s="77"/>
      <c r="C56" s="194"/>
      <c r="D56" s="202"/>
      <c r="E56" s="194"/>
      <c r="F56" s="72"/>
      <c r="G56" s="194"/>
      <c r="H56" s="194"/>
      <c r="I56" s="194"/>
      <c r="J56" s="194"/>
      <c r="K56" s="72"/>
      <c r="L56" s="72"/>
      <c r="M56" s="72"/>
      <c r="N56" s="72"/>
      <c r="O56" s="72"/>
      <c r="P56" s="72"/>
      <c r="Q56" s="194"/>
      <c r="R56" s="79"/>
      <c r="S56" s="111"/>
      <c r="T56" s="111"/>
    </row>
    <row r="57" spans="2:20" x14ac:dyDescent="0.2">
      <c r="B57" s="77"/>
      <c r="C57" s="194"/>
      <c r="D57" s="658" t="s">
        <v>222</v>
      </c>
      <c r="E57" s="194"/>
      <c r="F57" s="72"/>
      <c r="G57" s="194"/>
      <c r="H57" s="194"/>
      <c r="I57" s="194"/>
      <c r="J57" s="194"/>
      <c r="K57" s="72"/>
      <c r="L57" s="72"/>
      <c r="M57" s="72"/>
      <c r="N57" s="72"/>
      <c r="O57" s="72"/>
      <c r="P57" s="72"/>
      <c r="Q57" s="194"/>
      <c r="R57" s="79"/>
      <c r="S57" s="111"/>
      <c r="T57" s="111"/>
    </row>
    <row r="58" spans="2:20" x14ac:dyDescent="0.2">
      <c r="B58" s="77"/>
      <c r="C58" s="194"/>
      <c r="D58" s="202"/>
      <c r="E58" s="194"/>
      <c r="F58" s="72"/>
      <c r="G58" s="194"/>
      <c r="H58" s="194"/>
      <c r="I58" s="194"/>
      <c r="J58" s="194"/>
      <c r="K58" s="72"/>
      <c r="L58" s="72"/>
      <c r="M58" s="72"/>
      <c r="N58" s="72"/>
      <c r="O58" s="72"/>
      <c r="P58" s="72"/>
      <c r="Q58" s="194"/>
      <c r="R58" s="79"/>
      <c r="S58" s="111"/>
      <c r="T58" s="111"/>
    </row>
    <row r="59" spans="2:20" x14ac:dyDescent="0.2">
      <c r="B59" s="77"/>
      <c r="C59" s="194"/>
      <c r="D59" s="202" t="s">
        <v>79</v>
      </c>
      <c r="E59" s="194"/>
      <c r="F59" s="72"/>
      <c r="G59" s="194"/>
      <c r="H59" s="194"/>
      <c r="I59" s="194"/>
      <c r="J59" s="194"/>
      <c r="K59" s="72"/>
      <c r="L59" s="72"/>
      <c r="M59" s="72"/>
      <c r="N59" s="72"/>
      <c r="O59" s="72"/>
      <c r="P59" s="72"/>
      <c r="Q59" s="194"/>
      <c r="R59" s="79"/>
      <c r="S59" s="111"/>
      <c r="T59" s="111"/>
    </row>
    <row r="60" spans="2:20" x14ac:dyDescent="0.2">
      <c r="B60" s="77"/>
      <c r="C60" s="194"/>
      <c r="D60" s="580" t="s">
        <v>151</v>
      </c>
      <c r="E60" s="194"/>
      <c r="F60" s="72"/>
      <c r="G60" s="194"/>
      <c r="H60" s="68">
        <v>0</v>
      </c>
      <c r="I60" s="68">
        <f>+H60</f>
        <v>0</v>
      </c>
      <c r="J60" s="68">
        <f t="shared" ref="J60:P60" si="11">+I60</f>
        <v>0</v>
      </c>
      <c r="K60" s="68">
        <f t="shared" si="11"/>
        <v>0</v>
      </c>
      <c r="L60" s="68">
        <f t="shared" si="11"/>
        <v>0</v>
      </c>
      <c r="M60" s="68">
        <f t="shared" si="11"/>
        <v>0</v>
      </c>
      <c r="N60" s="68">
        <f t="shared" si="11"/>
        <v>0</v>
      </c>
      <c r="O60" s="68">
        <f t="shared" si="11"/>
        <v>0</v>
      </c>
      <c r="P60" s="68">
        <f t="shared" si="11"/>
        <v>0</v>
      </c>
      <c r="Q60" s="225"/>
      <c r="R60" s="79"/>
      <c r="S60" s="111"/>
      <c r="T60" s="111"/>
    </row>
    <row r="61" spans="2:20" s="199" customFormat="1" x14ac:dyDescent="0.2">
      <c r="B61" s="81"/>
      <c r="C61" s="194"/>
      <c r="D61" s="580"/>
      <c r="E61" s="194"/>
      <c r="F61" s="72"/>
      <c r="G61" s="194"/>
      <c r="H61" s="68">
        <v>0</v>
      </c>
      <c r="I61" s="68">
        <f t="shared" ref="I61:P62" si="12">+H61</f>
        <v>0</v>
      </c>
      <c r="J61" s="68">
        <f t="shared" si="12"/>
        <v>0</v>
      </c>
      <c r="K61" s="68">
        <f t="shared" si="12"/>
        <v>0</v>
      </c>
      <c r="L61" s="68">
        <f t="shared" si="12"/>
        <v>0</v>
      </c>
      <c r="M61" s="68">
        <f t="shared" si="12"/>
        <v>0</v>
      </c>
      <c r="N61" s="68">
        <f t="shared" si="12"/>
        <v>0</v>
      </c>
      <c r="O61" s="68">
        <f t="shared" si="12"/>
        <v>0</v>
      </c>
      <c r="P61" s="68">
        <f t="shared" si="12"/>
        <v>0</v>
      </c>
      <c r="Q61" s="225"/>
      <c r="R61" s="92"/>
      <c r="S61" s="115"/>
      <c r="T61" s="115"/>
    </row>
    <row r="62" spans="2:20" x14ac:dyDescent="0.2">
      <c r="B62" s="77"/>
      <c r="C62" s="194"/>
      <c r="D62" s="580"/>
      <c r="E62" s="194"/>
      <c r="F62" s="72"/>
      <c r="G62" s="194"/>
      <c r="H62" s="68">
        <v>0</v>
      </c>
      <c r="I62" s="68">
        <f t="shared" si="12"/>
        <v>0</v>
      </c>
      <c r="J62" s="68">
        <f t="shared" si="12"/>
        <v>0</v>
      </c>
      <c r="K62" s="68">
        <f t="shared" si="12"/>
        <v>0</v>
      </c>
      <c r="L62" s="68">
        <f t="shared" si="12"/>
        <v>0</v>
      </c>
      <c r="M62" s="68">
        <f t="shared" si="12"/>
        <v>0</v>
      </c>
      <c r="N62" s="68">
        <f t="shared" si="12"/>
        <v>0</v>
      </c>
      <c r="O62" s="68">
        <f t="shared" si="12"/>
        <v>0</v>
      </c>
      <c r="P62" s="68">
        <f t="shared" si="12"/>
        <v>0</v>
      </c>
      <c r="Q62" s="225"/>
      <c r="R62" s="79"/>
      <c r="S62" s="111"/>
      <c r="T62" s="111"/>
    </row>
    <row r="63" spans="2:20" x14ac:dyDescent="0.2">
      <c r="B63" s="77"/>
      <c r="C63" s="194"/>
      <c r="D63" s="202"/>
      <c r="E63" s="194"/>
      <c r="F63" s="72"/>
      <c r="G63" s="194"/>
      <c r="H63" s="589">
        <f t="shared" ref="H63:P63" si="13">SUM(H60:H62)</f>
        <v>0</v>
      </c>
      <c r="I63" s="589">
        <f t="shared" si="13"/>
        <v>0</v>
      </c>
      <c r="J63" s="589">
        <f t="shared" si="13"/>
        <v>0</v>
      </c>
      <c r="K63" s="589">
        <f t="shared" si="13"/>
        <v>0</v>
      </c>
      <c r="L63" s="589">
        <f t="shared" si="13"/>
        <v>0</v>
      </c>
      <c r="M63" s="589">
        <f t="shared" si="13"/>
        <v>0</v>
      </c>
      <c r="N63" s="589">
        <f t="shared" si="13"/>
        <v>0</v>
      </c>
      <c r="O63" s="589">
        <f t="shared" si="13"/>
        <v>0</v>
      </c>
      <c r="P63" s="589">
        <f t="shared" si="13"/>
        <v>0</v>
      </c>
      <c r="Q63" s="225"/>
      <c r="R63" s="79"/>
      <c r="S63" s="111"/>
      <c r="T63" s="111"/>
    </row>
    <row r="64" spans="2:20" x14ac:dyDescent="0.2">
      <c r="B64" s="77"/>
      <c r="C64" s="194"/>
      <c r="D64" s="584"/>
      <c r="E64" s="585"/>
      <c r="F64" s="586"/>
      <c r="G64" s="585"/>
      <c r="H64" s="586"/>
      <c r="I64" s="586"/>
      <c r="J64" s="586"/>
      <c r="K64" s="586"/>
      <c r="L64" s="586"/>
      <c r="M64" s="586"/>
      <c r="N64" s="586"/>
      <c r="O64" s="586"/>
      <c r="P64" s="586"/>
      <c r="Q64" s="72"/>
      <c r="R64" s="79"/>
      <c r="S64" s="111"/>
      <c r="T64" s="111"/>
    </row>
    <row r="65" spans="2:20" x14ac:dyDescent="0.2">
      <c r="B65" s="77"/>
      <c r="C65" s="194"/>
      <c r="D65" s="583"/>
      <c r="E65" s="553"/>
      <c r="F65" s="80"/>
      <c r="G65" s="553"/>
      <c r="H65" s="80"/>
      <c r="I65" s="80"/>
      <c r="J65" s="80"/>
      <c r="K65" s="80"/>
      <c r="L65" s="80"/>
      <c r="M65" s="80"/>
      <c r="N65" s="80"/>
      <c r="O65" s="80"/>
      <c r="P65" s="80"/>
      <c r="Q65" s="72"/>
      <c r="R65" s="79"/>
      <c r="S65" s="111"/>
      <c r="T65" s="111"/>
    </row>
    <row r="66" spans="2:20" x14ac:dyDescent="0.2">
      <c r="B66" s="77"/>
      <c r="C66" s="194"/>
      <c r="D66" s="202" t="s">
        <v>80</v>
      </c>
      <c r="E66" s="36"/>
      <c r="F66" s="189"/>
      <c r="G66" s="36"/>
      <c r="H66" s="189"/>
      <c r="I66" s="189"/>
      <c r="J66" s="189"/>
      <c r="K66" s="189"/>
      <c r="L66" s="189"/>
      <c r="M66" s="189"/>
      <c r="N66" s="189"/>
      <c r="O66" s="189"/>
      <c r="P66" s="189"/>
      <c r="Q66" s="72"/>
      <c r="R66" s="79"/>
      <c r="S66" s="111"/>
      <c r="T66" s="111"/>
    </row>
    <row r="67" spans="2:20" x14ac:dyDescent="0.2">
      <c r="B67" s="77"/>
      <c r="C67" s="194"/>
      <c r="D67" s="580" t="s">
        <v>151</v>
      </c>
      <c r="E67" s="194"/>
      <c r="F67" s="72"/>
      <c r="G67" s="194"/>
      <c r="H67" s="68">
        <v>0</v>
      </c>
      <c r="I67" s="68">
        <f>+H67</f>
        <v>0</v>
      </c>
      <c r="J67" s="68">
        <f t="shared" ref="J67:P67" si="14">+I67</f>
        <v>0</v>
      </c>
      <c r="K67" s="68">
        <f t="shared" si="14"/>
        <v>0</v>
      </c>
      <c r="L67" s="68">
        <f t="shared" si="14"/>
        <v>0</v>
      </c>
      <c r="M67" s="68">
        <f t="shared" si="14"/>
        <v>0</v>
      </c>
      <c r="N67" s="68">
        <f t="shared" si="14"/>
        <v>0</v>
      </c>
      <c r="O67" s="68">
        <f t="shared" si="14"/>
        <v>0</v>
      </c>
      <c r="P67" s="68">
        <f t="shared" si="14"/>
        <v>0</v>
      </c>
      <c r="Q67" s="72"/>
      <c r="R67" s="79"/>
      <c r="S67" s="111"/>
      <c r="T67" s="111"/>
    </row>
    <row r="68" spans="2:20" x14ac:dyDescent="0.2">
      <c r="B68" s="77"/>
      <c r="C68" s="194"/>
      <c r="D68" s="580"/>
      <c r="E68" s="194"/>
      <c r="F68" s="72"/>
      <c r="G68" s="194"/>
      <c r="H68" s="68">
        <v>0</v>
      </c>
      <c r="I68" s="68">
        <f t="shared" ref="I68:P69" si="15">+H68</f>
        <v>0</v>
      </c>
      <c r="J68" s="68">
        <f t="shared" si="15"/>
        <v>0</v>
      </c>
      <c r="K68" s="68">
        <f t="shared" si="15"/>
        <v>0</v>
      </c>
      <c r="L68" s="68">
        <f t="shared" si="15"/>
        <v>0</v>
      </c>
      <c r="M68" s="68">
        <f t="shared" si="15"/>
        <v>0</v>
      </c>
      <c r="N68" s="68">
        <f t="shared" si="15"/>
        <v>0</v>
      </c>
      <c r="O68" s="68">
        <f t="shared" si="15"/>
        <v>0</v>
      </c>
      <c r="P68" s="68">
        <f t="shared" si="15"/>
        <v>0</v>
      </c>
      <c r="Q68" s="72"/>
      <c r="R68" s="79"/>
      <c r="S68" s="111"/>
      <c r="T68" s="111"/>
    </row>
    <row r="69" spans="2:20" x14ac:dyDescent="0.2">
      <c r="B69" s="77"/>
      <c r="C69" s="194"/>
      <c r="D69" s="580"/>
      <c r="E69" s="194"/>
      <c r="F69" s="72"/>
      <c r="G69" s="194"/>
      <c r="H69" s="68">
        <v>0</v>
      </c>
      <c r="I69" s="68">
        <f t="shared" si="15"/>
        <v>0</v>
      </c>
      <c r="J69" s="68">
        <f t="shared" si="15"/>
        <v>0</v>
      </c>
      <c r="K69" s="68">
        <f t="shared" si="15"/>
        <v>0</v>
      </c>
      <c r="L69" s="68">
        <f t="shared" si="15"/>
        <v>0</v>
      </c>
      <c r="M69" s="68">
        <f t="shared" si="15"/>
        <v>0</v>
      </c>
      <c r="N69" s="68">
        <f t="shared" si="15"/>
        <v>0</v>
      </c>
      <c r="O69" s="68">
        <f t="shared" si="15"/>
        <v>0</v>
      </c>
      <c r="P69" s="68">
        <f t="shared" si="15"/>
        <v>0</v>
      </c>
      <c r="Q69" s="72"/>
      <c r="R69" s="79"/>
      <c r="S69" s="111"/>
      <c r="T69" s="111"/>
    </row>
    <row r="70" spans="2:20" x14ac:dyDescent="0.2">
      <c r="B70" s="77"/>
      <c r="C70" s="194"/>
      <c r="D70" s="202"/>
      <c r="E70" s="194"/>
      <c r="F70" s="72"/>
      <c r="G70" s="194"/>
      <c r="H70" s="589">
        <f t="shared" ref="H70:P70" si="16">SUM(H67:H69)</f>
        <v>0</v>
      </c>
      <c r="I70" s="589">
        <f t="shared" si="16"/>
        <v>0</v>
      </c>
      <c r="J70" s="589">
        <f t="shared" si="16"/>
        <v>0</v>
      </c>
      <c r="K70" s="589">
        <f t="shared" si="16"/>
        <v>0</v>
      </c>
      <c r="L70" s="589">
        <f t="shared" si="16"/>
        <v>0</v>
      </c>
      <c r="M70" s="589">
        <f t="shared" si="16"/>
        <v>0</v>
      </c>
      <c r="N70" s="589">
        <f t="shared" si="16"/>
        <v>0</v>
      </c>
      <c r="O70" s="589">
        <f t="shared" si="16"/>
        <v>0</v>
      </c>
      <c r="P70" s="589">
        <f t="shared" si="16"/>
        <v>0</v>
      </c>
      <c r="Q70" s="72"/>
      <c r="R70" s="79"/>
      <c r="S70" s="111"/>
      <c r="T70" s="111"/>
    </row>
    <row r="71" spans="2:20" x14ac:dyDescent="0.2">
      <c r="B71" s="77"/>
      <c r="C71" s="194"/>
      <c r="D71" s="584"/>
      <c r="E71" s="585"/>
      <c r="F71" s="586"/>
      <c r="G71" s="585"/>
      <c r="H71" s="586"/>
      <c r="I71" s="586"/>
      <c r="J71" s="586"/>
      <c r="K71" s="586"/>
      <c r="L71" s="586"/>
      <c r="M71" s="586"/>
      <c r="N71" s="586"/>
      <c r="O71" s="586"/>
      <c r="P71" s="586"/>
      <c r="Q71" s="72"/>
      <c r="R71" s="79"/>
      <c r="S71" s="111"/>
      <c r="T71" s="111"/>
    </row>
    <row r="72" spans="2:20" x14ac:dyDescent="0.2">
      <c r="B72" s="77"/>
      <c r="C72" s="194"/>
      <c r="D72" s="583"/>
      <c r="E72" s="553"/>
      <c r="F72" s="80"/>
      <c r="G72" s="553"/>
      <c r="H72" s="80"/>
      <c r="I72" s="80"/>
      <c r="J72" s="80"/>
      <c r="K72" s="80"/>
      <c r="L72" s="80"/>
      <c r="M72" s="80"/>
      <c r="N72" s="80"/>
      <c r="O72" s="80"/>
      <c r="P72" s="80"/>
      <c r="Q72" s="72"/>
      <c r="R72" s="79"/>
      <c r="S72" s="111"/>
      <c r="T72" s="111"/>
    </row>
    <row r="73" spans="2:20" x14ac:dyDescent="0.2">
      <c r="B73" s="77"/>
      <c r="C73" s="194"/>
      <c r="D73" s="202" t="s">
        <v>181</v>
      </c>
      <c r="E73" s="194"/>
      <c r="F73" s="72"/>
      <c r="G73" s="194"/>
      <c r="H73" s="590">
        <f t="shared" ref="H73:P73" si="17">H63+H70</f>
        <v>0</v>
      </c>
      <c r="I73" s="590">
        <f t="shared" si="17"/>
        <v>0</v>
      </c>
      <c r="J73" s="590">
        <f t="shared" si="17"/>
        <v>0</v>
      </c>
      <c r="K73" s="590">
        <f t="shared" si="17"/>
        <v>0</v>
      </c>
      <c r="L73" s="590">
        <f t="shared" si="17"/>
        <v>0</v>
      </c>
      <c r="M73" s="590">
        <f t="shared" si="17"/>
        <v>0</v>
      </c>
      <c r="N73" s="590">
        <f t="shared" si="17"/>
        <v>0</v>
      </c>
      <c r="O73" s="590">
        <f t="shared" si="17"/>
        <v>0</v>
      </c>
      <c r="P73" s="590">
        <f t="shared" si="17"/>
        <v>0</v>
      </c>
      <c r="Q73" s="462"/>
      <c r="R73" s="79"/>
      <c r="S73" s="111"/>
      <c r="T73" s="111"/>
    </row>
    <row r="74" spans="2:20" x14ac:dyDescent="0.2">
      <c r="B74" s="77"/>
      <c r="C74" s="194"/>
      <c r="D74" s="202"/>
      <c r="E74" s="194"/>
      <c r="F74" s="72"/>
      <c r="G74" s="194"/>
      <c r="H74" s="194"/>
      <c r="I74" s="194"/>
      <c r="J74" s="194"/>
      <c r="K74" s="72"/>
      <c r="L74" s="72"/>
      <c r="M74" s="72"/>
      <c r="N74" s="72"/>
      <c r="O74" s="72"/>
      <c r="P74" s="72"/>
      <c r="Q74" s="194"/>
      <c r="R74" s="79"/>
      <c r="S74" s="111"/>
      <c r="T74" s="111"/>
    </row>
    <row r="75" spans="2:20" x14ac:dyDescent="0.2">
      <c r="B75" s="77"/>
      <c r="C75" s="78"/>
      <c r="D75" s="78"/>
      <c r="E75" s="78"/>
      <c r="F75" s="71"/>
      <c r="G75" s="78"/>
      <c r="H75" s="78"/>
      <c r="I75" s="78"/>
      <c r="J75" s="78"/>
      <c r="K75" s="71"/>
      <c r="L75" s="71"/>
      <c r="M75" s="71"/>
      <c r="N75" s="71"/>
      <c r="O75" s="71"/>
      <c r="P75" s="71"/>
      <c r="Q75" s="78"/>
      <c r="R75" s="79"/>
      <c r="S75" s="111"/>
      <c r="T75" s="111"/>
    </row>
    <row r="76" spans="2:20" x14ac:dyDescent="0.2">
      <c r="B76" s="77"/>
      <c r="C76" s="194"/>
      <c r="D76" s="202"/>
      <c r="E76" s="194"/>
      <c r="F76" s="72"/>
      <c r="G76" s="194"/>
      <c r="H76" s="194"/>
      <c r="I76" s="194"/>
      <c r="J76" s="194"/>
      <c r="K76" s="72"/>
      <c r="L76" s="72"/>
      <c r="M76" s="72"/>
      <c r="N76" s="72"/>
      <c r="O76" s="72"/>
      <c r="P76" s="72"/>
      <c r="Q76" s="194"/>
      <c r="R76" s="79"/>
      <c r="S76" s="111"/>
      <c r="T76" s="111"/>
    </row>
    <row r="77" spans="2:20" x14ac:dyDescent="0.2">
      <c r="B77" s="77"/>
      <c r="C77" s="194"/>
      <c r="D77" s="658" t="s">
        <v>223</v>
      </c>
      <c r="E77" s="194"/>
      <c r="F77" s="72"/>
      <c r="G77" s="194"/>
      <c r="H77" s="194"/>
      <c r="I77" s="194"/>
      <c r="J77" s="194"/>
      <c r="K77" s="72"/>
      <c r="L77" s="72"/>
      <c r="M77" s="72"/>
      <c r="N77" s="72"/>
      <c r="O77" s="72"/>
      <c r="P77" s="72"/>
      <c r="Q77" s="194"/>
      <c r="R77" s="79"/>
      <c r="S77" s="111"/>
      <c r="T77" s="111"/>
    </row>
    <row r="78" spans="2:20" x14ac:dyDescent="0.2">
      <c r="B78" s="77"/>
      <c r="C78" s="194"/>
      <c r="D78" s="202"/>
      <c r="E78" s="194"/>
      <c r="F78" s="72"/>
      <c r="G78" s="194"/>
      <c r="H78" s="194"/>
      <c r="I78" s="194"/>
      <c r="J78" s="194"/>
      <c r="K78" s="72"/>
      <c r="L78" s="72"/>
      <c r="M78" s="72"/>
      <c r="N78" s="72"/>
      <c r="O78" s="72"/>
      <c r="P78" s="72"/>
      <c r="Q78" s="194"/>
      <c r="R78" s="79"/>
      <c r="S78" s="111"/>
      <c r="T78" s="111"/>
    </row>
    <row r="79" spans="2:20" x14ac:dyDescent="0.2">
      <c r="B79" s="77"/>
      <c r="C79" s="194"/>
      <c r="D79" s="202" t="s">
        <v>79</v>
      </c>
      <c r="E79" s="194"/>
      <c r="F79" s="194"/>
      <c r="G79" s="194"/>
      <c r="H79" s="194"/>
      <c r="I79" s="194"/>
      <c r="J79" s="194"/>
      <c r="K79" s="194"/>
      <c r="L79" s="194"/>
      <c r="M79" s="194"/>
      <c r="N79" s="194"/>
      <c r="O79" s="194"/>
      <c r="P79" s="194"/>
      <c r="Q79" s="225"/>
      <c r="R79" s="79"/>
      <c r="S79" s="111"/>
      <c r="T79" s="111"/>
    </row>
    <row r="80" spans="2:20" x14ac:dyDescent="0.2">
      <c r="B80" s="77"/>
      <c r="C80" s="194"/>
      <c r="D80" s="194" t="s">
        <v>224</v>
      </c>
      <c r="E80" s="194"/>
      <c r="F80" s="72"/>
      <c r="G80" s="194"/>
      <c r="H80" s="68">
        <v>0</v>
      </c>
      <c r="I80" s="68">
        <f>+H80</f>
        <v>0</v>
      </c>
      <c r="J80" s="68">
        <f t="shared" ref="J80:P80" si="18">+I80</f>
        <v>0</v>
      </c>
      <c r="K80" s="68">
        <f t="shared" si="18"/>
        <v>0</v>
      </c>
      <c r="L80" s="68">
        <f t="shared" si="18"/>
        <v>0</v>
      </c>
      <c r="M80" s="68">
        <f t="shared" si="18"/>
        <v>0</v>
      </c>
      <c r="N80" s="68">
        <f t="shared" si="18"/>
        <v>0</v>
      </c>
      <c r="O80" s="68">
        <f t="shared" si="18"/>
        <v>0</v>
      </c>
      <c r="P80" s="68">
        <f t="shared" si="18"/>
        <v>0</v>
      </c>
      <c r="Q80" s="225"/>
      <c r="R80" s="79"/>
      <c r="S80" s="111"/>
      <c r="T80" s="111"/>
    </row>
    <row r="81" spans="2:20" x14ac:dyDescent="0.2">
      <c r="B81" s="77"/>
      <c r="C81" s="194"/>
      <c r="D81" s="580" t="s">
        <v>225</v>
      </c>
      <c r="E81" s="194"/>
      <c r="F81" s="72"/>
      <c r="G81" s="194"/>
      <c r="H81" s="68">
        <v>0</v>
      </c>
      <c r="I81" s="68">
        <f t="shared" ref="I81:P81" si="19">+H81</f>
        <v>0</v>
      </c>
      <c r="J81" s="68">
        <f t="shared" si="19"/>
        <v>0</v>
      </c>
      <c r="K81" s="68">
        <f t="shared" si="19"/>
        <v>0</v>
      </c>
      <c r="L81" s="68">
        <f t="shared" si="19"/>
        <v>0</v>
      </c>
      <c r="M81" s="68">
        <f t="shared" si="19"/>
        <v>0</v>
      </c>
      <c r="N81" s="68">
        <f t="shared" si="19"/>
        <v>0</v>
      </c>
      <c r="O81" s="68">
        <f t="shared" si="19"/>
        <v>0</v>
      </c>
      <c r="P81" s="68">
        <f t="shared" si="19"/>
        <v>0</v>
      </c>
      <c r="Q81" s="225"/>
      <c r="R81" s="79"/>
      <c r="S81" s="111"/>
      <c r="T81" s="111"/>
    </row>
    <row r="82" spans="2:20" x14ac:dyDescent="0.2">
      <c r="B82" s="77"/>
      <c r="C82" s="194"/>
      <c r="D82" s="580"/>
      <c r="E82" s="194"/>
      <c r="F82" s="72"/>
      <c r="G82" s="194"/>
      <c r="H82" s="68">
        <v>0</v>
      </c>
      <c r="I82" s="68">
        <f t="shared" ref="I82:P82" si="20">+H82</f>
        <v>0</v>
      </c>
      <c r="J82" s="68">
        <f t="shared" si="20"/>
        <v>0</v>
      </c>
      <c r="K82" s="68">
        <f t="shared" si="20"/>
        <v>0</v>
      </c>
      <c r="L82" s="68">
        <f t="shared" si="20"/>
        <v>0</v>
      </c>
      <c r="M82" s="68">
        <f t="shared" si="20"/>
        <v>0</v>
      </c>
      <c r="N82" s="68">
        <f t="shared" si="20"/>
        <v>0</v>
      </c>
      <c r="O82" s="68">
        <f t="shared" si="20"/>
        <v>0</v>
      </c>
      <c r="P82" s="68">
        <f t="shared" si="20"/>
        <v>0</v>
      </c>
      <c r="Q82" s="225"/>
      <c r="R82" s="79"/>
      <c r="S82" s="111"/>
      <c r="T82" s="111"/>
    </row>
    <row r="83" spans="2:20" x14ac:dyDescent="0.2">
      <c r="B83" s="77"/>
      <c r="C83" s="194"/>
      <c r="D83" s="580"/>
      <c r="E83" s="194"/>
      <c r="F83" s="72"/>
      <c r="G83" s="194"/>
      <c r="H83" s="68">
        <v>0</v>
      </c>
      <c r="I83" s="68">
        <f t="shared" ref="I83:P83" si="21">+H83</f>
        <v>0</v>
      </c>
      <c r="J83" s="68">
        <f t="shared" si="21"/>
        <v>0</v>
      </c>
      <c r="K83" s="68">
        <f t="shared" si="21"/>
        <v>0</v>
      </c>
      <c r="L83" s="68">
        <f t="shared" si="21"/>
        <v>0</v>
      </c>
      <c r="M83" s="68">
        <f t="shared" si="21"/>
        <v>0</v>
      </c>
      <c r="N83" s="68">
        <f t="shared" si="21"/>
        <v>0</v>
      </c>
      <c r="O83" s="68">
        <f t="shared" si="21"/>
        <v>0</v>
      </c>
      <c r="P83" s="68">
        <f t="shared" si="21"/>
        <v>0</v>
      </c>
      <c r="Q83" s="225"/>
      <c r="R83" s="79"/>
      <c r="S83" s="111"/>
      <c r="T83" s="111"/>
    </row>
    <row r="84" spans="2:20" x14ac:dyDescent="0.2">
      <c r="B84" s="77"/>
      <c r="C84" s="194"/>
      <c r="D84" s="580"/>
      <c r="E84" s="194"/>
      <c r="F84" s="72"/>
      <c r="G84" s="194"/>
      <c r="H84" s="68">
        <v>0</v>
      </c>
      <c r="I84" s="68">
        <f t="shared" ref="I84:P84" si="22">+H84</f>
        <v>0</v>
      </c>
      <c r="J84" s="68">
        <f t="shared" si="22"/>
        <v>0</v>
      </c>
      <c r="K84" s="68">
        <f t="shared" si="22"/>
        <v>0</v>
      </c>
      <c r="L84" s="68">
        <f t="shared" si="22"/>
        <v>0</v>
      </c>
      <c r="M84" s="68">
        <f t="shared" si="22"/>
        <v>0</v>
      </c>
      <c r="N84" s="68">
        <f t="shared" si="22"/>
        <v>0</v>
      </c>
      <c r="O84" s="68">
        <f t="shared" si="22"/>
        <v>0</v>
      </c>
      <c r="P84" s="68">
        <f t="shared" si="22"/>
        <v>0</v>
      </c>
      <c r="Q84" s="225"/>
      <c r="R84" s="79"/>
      <c r="S84" s="111"/>
      <c r="T84" s="111"/>
    </row>
    <row r="85" spans="2:20" x14ac:dyDescent="0.2">
      <c r="B85" s="77"/>
      <c r="C85" s="194"/>
      <c r="D85" s="580"/>
      <c r="E85" s="194"/>
      <c r="F85" s="72"/>
      <c r="G85" s="194"/>
      <c r="H85" s="68">
        <v>0</v>
      </c>
      <c r="I85" s="68">
        <f t="shared" ref="I85:P85" si="23">+H85</f>
        <v>0</v>
      </c>
      <c r="J85" s="68">
        <f t="shared" si="23"/>
        <v>0</v>
      </c>
      <c r="K85" s="68">
        <f t="shared" si="23"/>
        <v>0</v>
      </c>
      <c r="L85" s="68">
        <f t="shared" si="23"/>
        <v>0</v>
      </c>
      <c r="M85" s="68">
        <f t="shared" si="23"/>
        <v>0</v>
      </c>
      <c r="N85" s="68">
        <f t="shared" si="23"/>
        <v>0</v>
      </c>
      <c r="O85" s="68">
        <f t="shared" si="23"/>
        <v>0</v>
      </c>
      <c r="P85" s="68">
        <f t="shared" si="23"/>
        <v>0</v>
      </c>
      <c r="Q85" s="225"/>
      <c r="R85" s="79"/>
      <c r="S85" s="111"/>
      <c r="T85" s="111"/>
    </row>
    <row r="86" spans="2:20" x14ac:dyDescent="0.2">
      <c r="B86" s="77"/>
      <c r="C86" s="194"/>
      <c r="D86" s="202"/>
      <c r="E86" s="194"/>
      <c r="F86" s="72"/>
      <c r="G86" s="194"/>
      <c r="H86" s="590">
        <f>SUM(H80:H85)</f>
        <v>0</v>
      </c>
      <c r="I86" s="590">
        <f>SUM(I80:I85)</f>
        <v>0</v>
      </c>
      <c r="J86" s="590">
        <f t="shared" ref="J86:P86" si="24">SUM(J80:J85)</f>
        <v>0</v>
      </c>
      <c r="K86" s="590">
        <f t="shared" si="24"/>
        <v>0</v>
      </c>
      <c r="L86" s="590">
        <f t="shared" si="24"/>
        <v>0</v>
      </c>
      <c r="M86" s="590">
        <f t="shared" si="24"/>
        <v>0</v>
      </c>
      <c r="N86" s="590">
        <f t="shared" si="24"/>
        <v>0</v>
      </c>
      <c r="O86" s="590">
        <f t="shared" si="24"/>
        <v>0</v>
      </c>
      <c r="P86" s="590">
        <f t="shared" si="24"/>
        <v>0</v>
      </c>
      <c r="Q86" s="194"/>
      <c r="R86" s="79"/>
      <c r="S86" s="111"/>
      <c r="T86" s="111"/>
    </row>
    <row r="87" spans="2:20" x14ac:dyDescent="0.2">
      <c r="B87" s="77"/>
      <c r="C87" s="194"/>
      <c r="D87" s="584"/>
      <c r="E87" s="585"/>
      <c r="F87" s="586"/>
      <c r="G87" s="585"/>
      <c r="H87" s="586"/>
      <c r="I87" s="586"/>
      <c r="J87" s="586"/>
      <c r="K87" s="586"/>
      <c r="L87" s="586"/>
      <c r="M87" s="586"/>
      <c r="N87" s="586"/>
      <c r="O87" s="586"/>
      <c r="P87" s="586"/>
      <c r="Q87" s="194"/>
      <c r="R87" s="79"/>
      <c r="S87" s="111"/>
      <c r="T87" s="111"/>
    </row>
    <row r="88" spans="2:20" x14ac:dyDescent="0.2">
      <c r="B88" s="77"/>
      <c r="C88" s="194"/>
      <c r="D88" s="583"/>
      <c r="E88" s="553"/>
      <c r="F88" s="80"/>
      <c r="G88" s="553"/>
      <c r="H88" s="80"/>
      <c r="I88" s="80"/>
      <c r="J88" s="80"/>
      <c r="K88" s="80"/>
      <c r="L88" s="80"/>
      <c r="M88" s="80"/>
      <c r="N88" s="80"/>
      <c r="O88" s="80"/>
      <c r="P88" s="80"/>
      <c r="Q88" s="194"/>
      <c r="R88" s="79"/>
      <c r="S88" s="111"/>
      <c r="T88" s="111"/>
    </row>
    <row r="89" spans="2:20" x14ac:dyDescent="0.2">
      <c r="B89" s="77"/>
      <c r="C89" s="194"/>
      <c r="D89" s="202" t="s">
        <v>80</v>
      </c>
      <c r="E89" s="194"/>
      <c r="F89" s="72"/>
      <c r="G89" s="194"/>
      <c r="H89" s="637"/>
      <c r="I89" s="637"/>
      <c r="J89" s="637"/>
      <c r="K89" s="637"/>
      <c r="L89" s="637"/>
      <c r="M89" s="637"/>
      <c r="N89" s="637"/>
      <c r="O89" s="637"/>
      <c r="P89" s="637"/>
      <c r="Q89" s="194"/>
      <c r="R89" s="79"/>
      <c r="S89" s="111"/>
      <c r="T89" s="111"/>
    </row>
    <row r="90" spans="2:20" x14ac:dyDescent="0.2">
      <c r="B90" s="77"/>
      <c r="C90" s="194"/>
      <c r="D90" s="36" t="s">
        <v>224</v>
      </c>
      <c r="E90" s="194"/>
      <c r="F90" s="72"/>
      <c r="G90" s="194"/>
      <c r="H90" s="68">
        <v>0</v>
      </c>
      <c r="I90" s="68">
        <f>+H90</f>
        <v>0</v>
      </c>
      <c r="J90" s="68">
        <f t="shared" ref="J90:P90" si="25">+I90</f>
        <v>0</v>
      </c>
      <c r="K90" s="68">
        <f t="shared" si="25"/>
        <v>0</v>
      </c>
      <c r="L90" s="68">
        <f t="shared" si="25"/>
        <v>0</v>
      </c>
      <c r="M90" s="68">
        <f t="shared" si="25"/>
        <v>0</v>
      </c>
      <c r="N90" s="68">
        <f t="shared" si="25"/>
        <v>0</v>
      </c>
      <c r="O90" s="68">
        <f t="shared" si="25"/>
        <v>0</v>
      </c>
      <c r="P90" s="68">
        <f t="shared" si="25"/>
        <v>0</v>
      </c>
      <c r="Q90" s="194"/>
      <c r="R90" s="79"/>
      <c r="S90" s="111"/>
      <c r="T90" s="111"/>
    </row>
    <row r="91" spans="2:20" x14ac:dyDescent="0.2">
      <c r="B91" s="77"/>
      <c r="C91" s="194"/>
      <c r="D91" s="580" t="s">
        <v>225</v>
      </c>
      <c r="E91" s="194"/>
      <c r="F91" s="72"/>
      <c r="G91" s="194"/>
      <c r="H91" s="68">
        <v>0</v>
      </c>
      <c r="I91" s="68">
        <f t="shared" ref="I91:P91" si="26">+H91</f>
        <v>0</v>
      </c>
      <c r="J91" s="68">
        <f t="shared" si="26"/>
        <v>0</v>
      </c>
      <c r="K91" s="68">
        <f t="shared" si="26"/>
        <v>0</v>
      </c>
      <c r="L91" s="68">
        <f t="shared" si="26"/>
        <v>0</v>
      </c>
      <c r="M91" s="68">
        <f t="shared" si="26"/>
        <v>0</v>
      </c>
      <c r="N91" s="68">
        <f t="shared" si="26"/>
        <v>0</v>
      </c>
      <c r="O91" s="68">
        <f t="shared" si="26"/>
        <v>0</v>
      </c>
      <c r="P91" s="68">
        <f t="shared" si="26"/>
        <v>0</v>
      </c>
      <c r="Q91" s="194"/>
      <c r="R91" s="79"/>
      <c r="S91" s="111"/>
      <c r="T91" s="111"/>
    </row>
    <row r="92" spans="2:20" x14ac:dyDescent="0.2">
      <c r="B92" s="77"/>
      <c r="C92" s="194"/>
      <c r="D92" s="580"/>
      <c r="E92" s="194"/>
      <c r="F92" s="72"/>
      <c r="G92" s="194"/>
      <c r="H92" s="68">
        <v>0</v>
      </c>
      <c r="I92" s="68">
        <f t="shared" ref="I92:P92" si="27">+H92</f>
        <v>0</v>
      </c>
      <c r="J92" s="68">
        <f t="shared" si="27"/>
        <v>0</v>
      </c>
      <c r="K92" s="68">
        <f t="shared" si="27"/>
        <v>0</v>
      </c>
      <c r="L92" s="68">
        <f t="shared" si="27"/>
        <v>0</v>
      </c>
      <c r="M92" s="68">
        <f t="shared" si="27"/>
        <v>0</v>
      </c>
      <c r="N92" s="68">
        <f t="shared" si="27"/>
        <v>0</v>
      </c>
      <c r="O92" s="68">
        <f t="shared" si="27"/>
        <v>0</v>
      </c>
      <c r="P92" s="68">
        <f t="shared" si="27"/>
        <v>0</v>
      </c>
      <c r="Q92" s="194"/>
      <c r="R92" s="79"/>
      <c r="S92" s="111"/>
      <c r="T92" s="111"/>
    </row>
    <row r="93" spans="2:20" x14ac:dyDescent="0.2">
      <c r="B93" s="77"/>
      <c r="C93" s="194"/>
      <c r="D93" s="580"/>
      <c r="E93" s="194"/>
      <c r="F93" s="72"/>
      <c r="G93" s="194"/>
      <c r="H93" s="68">
        <v>0</v>
      </c>
      <c r="I93" s="68">
        <f t="shared" ref="I93:P93" si="28">+H93</f>
        <v>0</v>
      </c>
      <c r="J93" s="68">
        <f t="shared" si="28"/>
        <v>0</v>
      </c>
      <c r="K93" s="68">
        <f t="shared" si="28"/>
        <v>0</v>
      </c>
      <c r="L93" s="68">
        <f t="shared" si="28"/>
        <v>0</v>
      </c>
      <c r="M93" s="68">
        <f t="shared" si="28"/>
        <v>0</v>
      </c>
      <c r="N93" s="68">
        <f t="shared" si="28"/>
        <v>0</v>
      </c>
      <c r="O93" s="68">
        <f t="shared" si="28"/>
        <v>0</v>
      </c>
      <c r="P93" s="68">
        <f t="shared" si="28"/>
        <v>0</v>
      </c>
      <c r="Q93" s="194"/>
      <c r="R93" s="79"/>
      <c r="S93" s="111"/>
      <c r="T93" s="111"/>
    </row>
    <row r="94" spans="2:20" x14ac:dyDescent="0.2">
      <c r="B94" s="77"/>
      <c r="C94" s="194"/>
      <c r="D94" s="580"/>
      <c r="E94" s="194"/>
      <c r="F94" s="72"/>
      <c r="G94" s="194"/>
      <c r="H94" s="68">
        <v>0</v>
      </c>
      <c r="I94" s="68">
        <f t="shared" ref="I94:P94" si="29">+H94</f>
        <v>0</v>
      </c>
      <c r="J94" s="68">
        <f t="shared" si="29"/>
        <v>0</v>
      </c>
      <c r="K94" s="68">
        <f t="shared" si="29"/>
        <v>0</v>
      </c>
      <c r="L94" s="68">
        <f t="shared" si="29"/>
        <v>0</v>
      </c>
      <c r="M94" s="68">
        <f t="shared" si="29"/>
        <v>0</v>
      </c>
      <c r="N94" s="68">
        <f t="shared" si="29"/>
        <v>0</v>
      </c>
      <c r="O94" s="68">
        <f t="shared" si="29"/>
        <v>0</v>
      </c>
      <c r="P94" s="68">
        <f t="shared" si="29"/>
        <v>0</v>
      </c>
      <c r="Q94" s="194"/>
      <c r="R94" s="79"/>
      <c r="S94" s="111"/>
      <c r="T94" s="111"/>
    </row>
    <row r="95" spans="2:20" x14ac:dyDescent="0.2">
      <c r="B95" s="77"/>
      <c r="C95" s="194"/>
      <c r="D95" s="580"/>
      <c r="E95" s="194"/>
      <c r="F95" s="72"/>
      <c r="G95" s="194"/>
      <c r="H95" s="68">
        <v>0</v>
      </c>
      <c r="I95" s="68">
        <f t="shared" ref="I95:P95" si="30">+H95</f>
        <v>0</v>
      </c>
      <c r="J95" s="68">
        <f t="shared" si="30"/>
        <v>0</v>
      </c>
      <c r="K95" s="68">
        <f t="shared" si="30"/>
        <v>0</v>
      </c>
      <c r="L95" s="68">
        <f t="shared" si="30"/>
        <v>0</v>
      </c>
      <c r="M95" s="68">
        <f t="shared" si="30"/>
        <v>0</v>
      </c>
      <c r="N95" s="68">
        <f t="shared" si="30"/>
        <v>0</v>
      </c>
      <c r="O95" s="68">
        <f t="shared" si="30"/>
        <v>0</v>
      </c>
      <c r="P95" s="68">
        <f t="shared" si="30"/>
        <v>0</v>
      </c>
      <c r="Q95" s="194"/>
      <c r="R95" s="79"/>
      <c r="S95" s="111"/>
      <c r="T95" s="111"/>
    </row>
    <row r="96" spans="2:20" x14ac:dyDescent="0.2">
      <c r="B96" s="77"/>
      <c r="C96" s="194"/>
      <c r="D96" s="202" t="s">
        <v>181</v>
      </c>
      <c r="E96" s="194"/>
      <c r="F96" s="72"/>
      <c r="G96" s="194"/>
      <c r="H96" s="590">
        <f t="shared" ref="H96:P96" si="31">SUM(H90:H95)</f>
        <v>0</v>
      </c>
      <c r="I96" s="590">
        <f t="shared" si="31"/>
        <v>0</v>
      </c>
      <c r="J96" s="590">
        <f t="shared" si="31"/>
        <v>0</v>
      </c>
      <c r="K96" s="590">
        <f t="shared" si="31"/>
        <v>0</v>
      </c>
      <c r="L96" s="590">
        <f t="shared" si="31"/>
        <v>0</v>
      </c>
      <c r="M96" s="590">
        <f t="shared" si="31"/>
        <v>0</v>
      </c>
      <c r="N96" s="590">
        <f t="shared" si="31"/>
        <v>0</v>
      </c>
      <c r="O96" s="590">
        <f t="shared" si="31"/>
        <v>0</v>
      </c>
      <c r="P96" s="590">
        <f t="shared" si="31"/>
        <v>0</v>
      </c>
      <c r="Q96" s="194"/>
      <c r="R96" s="79"/>
      <c r="S96" s="111"/>
      <c r="T96" s="111"/>
    </row>
    <row r="97" spans="2:20" x14ac:dyDescent="0.2">
      <c r="B97" s="77"/>
      <c r="C97" s="194"/>
      <c r="D97" s="584"/>
      <c r="E97" s="585"/>
      <c r="F97" s="586"/>
      <c r="G97" s="585"/>
      <c r="H97" s="586"/>
      <c r="I97" s="586"/>
      <c r="J97" s="586"/>
      <c r="K97" s="586"/>
      <c r="L97" s="586"/>
      <c r="M97" s="586"/>
      <c r="N97" s="586"/>
      <c r="O97" s="586"/>
      <c r="P97" s="586"/>
      <c r="Q97" s="194"/>
      <c r="R97" s="79"/>
      <c r="S97" s="111"/>
      <c r="T97" s="111"/>
    </row>
    <row r="98" spans="2:20" x14ac:dyDescent="0.2">
      <c r="B98" s="77"/>
      <c r="C98" s="194"/>
      <c r="D98" s="583"/>
      <c r="E98" s="553"/>
      <c r="F98" s="80"/>
      <c r="G98" s="553"/>
      <c r="H98" s="80"/>
      <c r="I98" s="80"/>
      <c r="J98" s="80"/>
      <c r="K98" s="80"/>
      <c r="L98" s="80"/>
      <c r="M98" s="80"/>
      <c r="N98" s="80"/>
      <c r="O98" s="80"/>
      <c r="P98" s="80"/>
      <c r="Q98" s="194"/>
      <c r="R98" s="79"/>
      <c r="S98" s="111"/>
      <c r="T98" s="111"/>
    </row>
    <row r="99" spans="2:20" x14ac:dyDescent="0.2">
      <c r="B99" s="77"/>
      <c r="C99" s="194"/>
      <c r="D99" s="202" t="s">
        <v>181</v>
      </c>
      <c r="E99" s="194"/>
      <c r="F99" s="72"/>
      <c r="G99" s="194"/>
      <c r="H99" s="590">
        <f t="shared" ref="H99:P99" si="32">H86+H96</f>
        <v>0</v>
      </c>
      <c r="I99" s="590">
        <f t="shared" si="32"/>
        <v>0</v>
      </c>
      <c r="J99" s="590">
        <f t="shared" si="32"/>
        <v>0</v>
      </c>
      <c r="K99" s="590">
        <f t="shared" si="32"/>
        <v>0</v>
      </c>
      <c r="L99" s="590">
        <f t="shared" si="32"/>
        <v>0</v>
      </c>
      <c r="M99" s="590">
        <f t="shared" si="32"/>
        <v>0</v>
      </c>
      <c r="N99" s="590">
        <f t="shared" si="32"/>
        <v>0</v>
      </c>
      <c r="O99" s="590">
        <f t="shared" si="32"/>
        <v>0</v>
      </c>
      <c r="P99" s="590">
        <f t="shared" si="32"/>
        <v>0</v>
      </c>
      <c r="Q99" s="194"/>
      <c r="R99" s="79"/>
      <c r="S99" s="111"/>
      <c r="T99" s="111"/>
    </row>
    <row r="100" spans="2:20" x14ac:dyDescent="0.2">
      <c r="B100" s="77"/>
      <c r="C100" s="194"/>
      <c r="D100" s="202"/>
      <c r="E100" s="194"/>
      <c r="F100" s="72"/>
      <c r="G100" s="194"/>
      <c r="H100" s="194"/>
      <c r="I100" s="194"/>
      <c r="J100" s="194"/>
      <c r="K100" s="72"/>
      <c r="L100" s="72"/>
      <c r="M100" s="72"/>
      <c r="N100" s="72"/>
      <c r="O100" s="72"/>
      <c r="P100" s="72"/>
      <c r="Q100" s="194"/>
      <c r="R100" s="79"/>
      <c r="S100" s="111"/>
      <c r="T100" s="111"/>
    </row>
    <row r="101" spans="2:20" x14ac:dyDescent="0.2">
      <c r="B101" s="77"/>
      <c r="C101" s="78"/>
      <c r="D101" s="78"/>
      <c r="E101" s="78"/>
      <c r="F101" s="71"/>
      <c r="G101" s="78"/>
      <c r="H101" s="78"/>
      <c r="I101" s="78"/>
      <c r="J101" s="78"/>
      <c r="K101" s="71"/>
      <c r="L101" s="71"/>
      <c r="M101" s="71"/>
      <c r="N101" s="71"/>
      <c r="O101" s="71"/>
      <c r="P101" s="71"/>
      <c r="Q101" s="78"/>
      <c r="R101" s="79"/>
      <c r="S101" s="111"/>
      <c r="T101" s="111"/>
    </row>
    <row r="102" spans="2:20" x14ac:dyDescent="0.2">
      <c r="B102" s="77"/>
      <c r="C102" s="194"/>
      <c r="D102" s="202"/>
      <c r="E102" s="194"/>
      <c r="F102" s="72"/>
      <c r="G102" s="194"/>
      <c r="H102" s="194"/>
      <c r="I102" s="194"/>
      <c r="J102" s="194"/>
      <c r="K102" s="72"/>
      <c r="L102" s="72"/>
      <c r="M102" s="72"/>
      <c r="N102" s="72"/>
      <c r="O102" s="72"/>
      <c r="P102" s="72"/>
      <c r="Q102" s="194"/>
      <c r="R102" s="79"/>
      <c r="S102" s="111"/>
      <c r="T102" s="111"/>
    </row>
    <row r="103" spans="2:20" x14ac:dyDescent="0.2">
      <c r="B103" s="77"/>
      <c r="C103" s="194"/>
      <c r="D103" s="202" t="s">
        <v>234</v>
      </c>
      <c r="E103" s="194"/>
      <c r="F103" s="72"/>
      <c r="G103" s="194"/>
      <c r="H103" s="590">
        <f t="shared" ref="H103:P103" si="33">H53+H73+H99</f>
        <v>0</v>
      </c>
      <c r="I103" s="590">
        <f t="shared" si="33"/>
        <v>0</v>
      </c>
      <c r="J103" s="590">
        <f t="shared" si="33"/>
        <v>0</v>
      </c>
      <c r="K103" s="590">
        <f t="shared" si="33"/>
        <v>0</v>
      </c>
      <c r="L103" s="590">
        <f t="shared" si="33"/>
        <v>0</v>
      </c>
      <c r="M103" s="590">
        <f t="shared" si="33"/>
        <v>0</v>
      </c>
      <c r="N103" s="590">
        <f t="shared" si="33"/>
        <v>0</v>
      </c>
      <c r="O103" s="590">
        <f t="shared" si="33"/>
        <v>0</v>
      </c>
      <c r="P103" s="590">
        <f t="shared" si="33"/>
        <v>0</v>
      </c>
      <c r="Q103" s="194"/>
      <c r="R103" s="79"/>
      <c r="S103" s="111"/>
      <c r="T103" s="111"/>
    </row>
    <row r="104" spans="2:20" x14ac:dyDescent="0.2">
      <c r="B104" s="77"/>
      <c r="C104" s="194"/>
      <c r="D104" s="202"/>
      <c r="E104" s="194"/>
      <c r="F104" s="72"/>
      <c r="G104" s="194"/>
      <c r="H104" s="194"/>
      <c r="I104" s="194"/>
      <c r="J104" s="194"/>
      <c r="K104" s="72"/>
      <c r="L104" s="72"/>
      <c r="M104" s="72"/>
      <c r="N104" s="72"/>
      <c r="O104" s="72"/>
      <c r="P104" s="72"/>
      <c r="Q104" s="194"/>
      <c r="R104" s="79"/>
      <c r="S104" s="111"/>
      <c r="T104" s="111"/>
    </row>
    <row r="105" spans="2:20" x14ac:dyDescent="0.2">
      <c r="B105" s="77"/>
      <c r="C105" s="78"/>
      <c r="D105" s="78"/>
      <c r="E105" s="78"/>
      <c r="F105" s="71"/>
      <c r="G105" s="78"/>
      <c r="H105" s="78"/>
      <c r="I105" s="78"/>
      <c r="J105" s="78"/>
      <c r="K105" s="71"/>
      <c r="L105" s="71"/>
      <c r="M105" s="71"/>
      <c r="N105" s="71"/>
      <c r="O105" s="71"/>
      <c r="P105" s="71"/>
      <c r="Q105" s="78"/>
      <c r="R105" s="79"/>
      <c r="S105" s="111"/>
      <c r="T105" s="111"/>
    </row>
    <row r="106" spans="2:20" x14ac:dyDescent="0.2">
      <c r="B106" s="87"/>
      <c r="C106" s="84"/>
      <c r="D106" s="84"/>
      <c r="E106" s="84"/>
      <c r="F106" s="85"/>
      <c r="G106" s="84"/>
      <c r="H106" s="84"/>
      <c r="I106" s="84"/>
      <c r="J106" s="84"/>
      <c r="K106" s="85"/>
      <c r="L106" s="85"/>
      <c r="M106" s="85"/>
      <c r="N106" s="85"/>
      <c r="O106" s="85"/>
      <c r="P106" s="85"/>
      <c r="Q106" s="84"/>
      <c r="R106" s="86"/>
      <c r="S106" s="111"/>
      <c r="T106" s="111"/>
    </row>
    <row r="107" spans="2:20" x14ac:dyDescent="0.2">
      <c r="B107" s="73"/>
      <c r="C107" s="74"/>
      <c r="D107" s="74"/>
      <c r="E107" s="74"/>
      <c r="F107" s="75"/>
      <c r="G107" s="74"/>
      <c r="H107" s="74"/>
      <c r="I107" s="74"/>
      <c r="J107" s="74"/>
      <c r="K107" s="75"/>
      <c r="L107" s="75"/>
      <c r="M107" s="75"/>
      <c r="N107" s="75"/>
      <c r="O107" s="75"/>
      <c r="P107" s="75"/>
      <c r="Q107" s="74"/>
      <c r="R107" s="76"/>
      <c r="S107" s="111"/>
      <c r="T107" s="111"/>
    </row>
    <row r="108" spans="2:20" x14ac:dyDescent="0.2">
      <c r="B108" s="77"/>
      <c r="C108" s="78"/>
      <c r="D108" s="78"/>
      <c r="E108" s="78"/>
      <c r="F108" s="71"/>
      <c r="G108" s="78"/>
      <c r="H108" s="78"/>
      <c r="I108" s="78"/>
      <c r="J108" s="78"/>
      <c r="K108" s="71"/>
      <c r="L108" s="71"/>
      <c r="M108" s="71"/>
      <c r="N108" s="71"/>
      <c r="O108" s="71"/>
      <c r="P108" s="71"/>
      <c r="Q108" s="78"/>
      <c r="R108" s="79"/>
      <c r="S108" s="111"/>
      <c r="T108" s="111"/>
    </row>
    <row r="109" spans="2:20" x14ac:dyDescent="0.2">
      <c r="B109" s="77"/>
      <c r="C109" s="78"/>
      <c r="D109" s="78"/>
      <c r="E109" s="78"/>
      <c r="F109" s="71"/>
      <c r="G109" s="78"/>
      <c r="H109" s="670">
        <f t="shared" ref="H109:P109" si="34">H8</f>
        <v>2012</v>
      </c>
      <c r="I109" s="670">
        <f t="shared" si="34"/>
        <v>2013</v>
      </c>
      <c r="J109" s="670">
        <f t="shared" si="34"/>
        <v>2014</v>
      </c>
      <c r="K109" s="670">
        <f t="shared" si="34"/>
        <v>2015</v>
      </c>
      <c r="L109" s="670">
        <f t="shared" si="34"/>
        <v>2016</v>
      </c>
      <c r="M109" s="670">
        <f t="shared" si="34"/>
        <v>2017</v>
      </c>
      <c r="N109" s="670">
        <f t="shared" si="34"/>
        <v>2018</v>
      </c>
      <c r="O109" s="670">
        <f t="shared" si="34"/>
        <v>2019</v>
      </c>
      <c r="P109" s="670">
        <f t="shared" si="34"/>
        <v>2020</v>
      </c>
      <c r="Q109" s="78"/>
      <c r="R109" s="79"/>
      <c r="S109" s="111"/>
      <c r="T109" s="111"/>
    </row>
    <row r="110" spans="2:20" x14ac:dyDescent="0.2">
      <c r="B110" s="77"/>
      <c r="C110" s="78"/>
      <c r="D110" s="78"/>
      <c r="E110" s="78"/>
      <c r="F110" s="71"/>
      <c r="G110" s="78"/>
      <c r="H110" s="78"/>
      <c r="I110" s="78"/>
      <c r="J110" s="78"/>
      <c r="K110" s="71"/>
      <c r="L110" s="71"/>
      <c r="M110" s="71"/>
      <c r="N110" s="71"/>
      <c r="O110" s="71"/>
      <c r="P110" s="71"/>
      <c r="Q110" s="78"/>
      <c r="R110" s="79"/>
      <c r="S110" s="111"/>
      <c r="T110" s="111"/>
    </row>
    <row r="111" spans="2:20" x14ac:dyDescent="0.2">
      <c r="B111" s="77"/>
      <c r="C111" s="194"/>
      <c r="D111" s="194"/>
      <c r="E111" s="194"/>
      <c r="F111" s="72"/>
      <c r="G111" s="194"/>
      <c r="H111" s="194"/>
      <c r="I111" s="194"/>
      <c r="J111" s="194"/>
      <c r="K111" s="72"/>
      <c r="L111" s="72"/>
      <c r="M111" s="72"/>
      <c r="N111" s="72"/>
      <c r="O111" s="72"/>
      <c r="P111" s="72"/>
      <c r="Q111" s="194"/>
      <c r="R111" s="79"/>
      <c r="S111" s="111"/>
      <c r="T111" s="111"/>
    </row>
    <row r="112" spans="2:20" x14ac:dyDescent="0.2">
      <c r="B112" s="77"/>
      <c r="C112" s="194"/>
      <c r="D112" s="658" t="s">
        <v>138</v>
      </c>
      <c r="E112" s="194"/>
      <c r="F112" s="214" t="s">
        <v>270</v>
      </c>
      <c r="G112" s="194"/>
      <c r="H112" s="194"/>
      <c r="I112" s="194"/>
      <c r="J112" s="194"/>
      <c r="K112" s="72"/>
      <c r="L112" s="72"/>
      <c r="M112" s="72"/>
      <c r="N112" s="72"/>
      <c r="O112" s="72"/>
      <c r="P112" s="72"/>
      <c r="Q112" s="194"/>
      <c r="R112" s="79"/>
      <c r="S112" s="111"/>
      <c r="T112" s="111"/>
    </row>
    <row r="113" spans="2:20" x14ac:dyDescent="0.2">
      <c r="B113" s="77"/>
      <c r="C113" s="194"/>
      <c r="D113" s="194"/>
      <c r="E113" s="194"/>
      <c r="F113" s="72"/>
      <c r="G113" s="194"/>
      <c r="H113" s="194"/>
      <c r="I113" s="194"/>
      <c r="J113" s="194"/>
      <c r="K113" s="72"/>
      <c r="L113" s="72"/>
      <c r="M113" s="72"/>
      <c r="N113" s="72"/>
      <c r="O113" s="72"/>
      <c r="P113" s="72"/>
      <c r="Q113" s="194"/>
      <c r="R113" s="79"/>
      <c r="S113" s="111"/>
      <c r="T113" s="111"/>
    </row>
    <row r="114" spans="2:20" x14ac:dyDescent="0.2">
      <c r="B114" s="77"/>
      <c r="C114" s="194"/>
      <c r="D114" s="51" t="s">
        <v>144</v>
      </c>
      <c r="E114" s="194"/>
      <c r="F114" s="603"/>
      <c r="G114" s="194"/>
      <c r="H114" s="69">
        <f>act!F30</f>
        <v>0</v>
      </c>
      <c r="I114" s="69">
        <f>act!G30</f>
        <v>0</v>
      </c>
      <c r="J114" s="69">
        <f>act!H30</f>
        <v>0</v>
      </c>
      <c r="K114" s="69">
        <f>act!I30</f>
        <v>0</v>
      </c>
      <c r="L114" s="69">
        <f>act!J30</f>
        <v>0</v>
      </c>
      <c r="M114" s="69">
        <f>act!K30</f>
        <v>0</v>
      </c>
      <c r="N114" s="69">
        <f>act!L30</f>
        <v>0</v>
      </c>
      <c r="O114" s="69">
        <f>act!M30</f>
        <v>0</v>
      </c>
      <c r="P114" s="69">
        <f>act!N30</f>
        <v>0</v>
      </c>
      <c r="Q114" s="194"/>
      <c r="R114" s="79"/>
      <c r="S114" s="111"/>
      <c r="T114" s="111"/>
    </row>
    <row r="115" spans="2:20" x14ac:dyDescent="0.2">
      <c r="B115" s="77"/>
      <c r="C115" s="194"/>
      <c r="D115" s="51" t="s">
        <v>147</v>
      </c>
      <c r="E115" s="194"/>
      <c r="F115" s="603"/>
      <c r="G115" s="194"/>
      <c r="H115" s="69">
        <f>act!F31</f>
        <v>0</v>
      </c>
      <c r="I115" s="69">
        <f>act!G31</f>
        <v>0</v>
      </c>
      <c r="J115" s="69">
        <f>act!H31</f>
        <v>0</v>
      </c>
      <c r="K115" s="69">
        <f>act!I31</f>
        <v>0</v>
      </c>
      <c r="L115" s="69">
        <f>act!J31</f>
        <v>0</v>
      </c>
      <c r="M115" s="69">
        <f>act!K31</f>
        <v>0</v>
      </c>
      <c r="N115" s="69">
        <f>act!L31</f>
        <v>0</v>
      </c>
      <c r="O115" s="69">
        <f>act!M31</f>
        <v>0</v>
      </c>
      <c r="P115" s="69">
        <f>act!N31</f>
        <v>0</v>
      </c>
      <c r="Q115" s="194"/>
      <c r="R115" s="79"/>
      <c r="S115" s="111"/>
      <c r="T115" s="111"/>
    </row>
    <row r="116" spans="2:20" x14ac:dyDescent="0.2">
      <c r="B116" s="77"/>
      <c r="C116" s="194"/>
      <c r="D116" s="51" t="s">
        <v>140</v>
      </c>
      <c r="E116" s="194"/>
      <c r="F116" s="603"/>
      <c r="G116" s="194"/>
      <c r="H116" s="69">
        <f>act!F32</f>
        <v>0</v>
      </c>
      <c r="I116" s="69">
        <f>act!G32</f>
        <v>0</v>
      </c>
      <c r="J116" s="69">
        <f>act!H32</f>
        <v>0</v>
      </c>
      <c r="K116" s="69">
        <f>act!I32</f>
        <v>0</v>
      </c>
      <c r="L116" s="69">
        <f>act!J32</f>
        <v>0</v>
      </c>
      <c r="M116" s="69">
        <f>act!K32</f>
        <v>0</v>
      </c>
      <c r="N116" s="69">
        <f>act!L32</f>
        <v>0</v>
      </c>
      <c r="O116" s="69">
        <f>act!M32</f>
        <v>0</v>
      </c>
      <c r="P116" s="69">
        <f>act!N32</f>
        <v>0</v>
      </c>
      <c r="Q116" s="194"/>
      <c r="R116" s="79"/>
      <c r="S116" s="111"/>
      <c r="T116" s="111"/>
    </row>
    <row r="117" spans="2:20" x14ac:dyDescent="0.2">
      <c r="B117" s="77"/>
      <c r="C117" s="194"/>
      <c r="D117" s="51" t="s">
        <v>148</v>
      </c>
      <c r="E117" s="194"/>
      <c r="F117" s="603"/>
      <c r="G117" s="194"/>
      <c r="H117" s="69">
        <f>act!F33</f>
        <v>0</v>
      </c>
      <c r="I117" s="69">
        <f>act!G33</f>
        <v>0</v>
      </c>
      <c r="J117" s="69">
        <f>act!H33</f>
        <v>0</v>
      </c>
      <c r="K117" s="69">
        <f>act!I33</f>
        <v>0</v>
      </c>
      <c r="L117" s="69">
        <f>act!J33</f>
        <v>0</v>
      </c>
      <c r="M117" s="69">
        <f>act!K33</f>
        <v>0</v>
      </c>
      <c r="N117" s="69">
        <f>act!L33</f>
        <v>0</v>
      </c>
      <c r="O117" s="69">
        <f>act!M33</f>
        <v>0</v>
      </c>
      <c r="P117" s="69">
        <f>act!N33</f>
        <v>0</v>
      </c>
      <c r="Q117" s="194"/>
      <c r="R117" s="79"/>
      <c r="S117" s="111"/>
      <c r="T117" s="111"/>
    </row>
    <row r="118" spans="2:20" x14ac:dyDescent="0.2">
      <c r="B118" s="77"/>
      <c r="C118" s="194"/>
      <c r="D118" s="194"/>
      <c r="E118" s="194"/>
      <c r="F118" s="72"/>
      <c r="G118" s="194"/>
      <c r="H118" s="72"/>
      <c r="I118" s="72"/>
      <c r="J118" s="72"/>
      <c r="K118" s="72"/>
      <c r="L118" s="72"/>
      <c r="M118" s="72"/>
      <c r="N118" s="72"/>
      <c r="O118" s="72"/>
      <c r="P118" s="72"/>
      <c r="Q118" s="194"/>
      <c r="R118" s="79"/>
      <c r="S118" s="111"/>
      <c r="T118" s="111"/>
    </row>
    <row r="119" spans="2:20" x14ac:dyDescent="0.2">
      <c r="B119" s="77"/>
      <c r="C119" s="194"/>
      <c r="D119" s="202" t="s">
        <v>181</v>
      </c>
      <c r="E119" s="194"/>
      <c r="F119" s="72"/>
      <c r="G119" s="194"/>
      <c r="H119" s="590">
        <f t="shared" ref="H119:P119" si="35">SUM(H114:H117)</f>
        <v>0</v>
      </c>
      <c r="I119" s="590">
        <f t="shared" si="35"/>
        <v>0</v>
      </c>
      <c r="J119" s="590">
        <f t="shared" si="35"/>
        <v>0</v>
      </c>
      <c r="K119" s="590">
        <f t="shared" si="35"/>
        <v>0</v>
      </c>
      <c r="L119" s="590">
        <f t="shared" si="35"/>
        <v>0</v>
      </c>
      <c r="M119" s="590">
        <f t="shared" si="35"/>
        <v>0</v>
      </c>
      <c r="N119" s="590">
        <f t="shared" si="35"/>
        <v>0</v>
      </c>
      <c r="O119" s="590">
        <f t="shared" si="35"/>
        <v>0</v>
      </c>
      <c r="P119" s="590">
        <f t="shared" si="35"/>
        <v>0</v>
      </c>
      <c r="Q119" s="194"/>
      <c r="R119" s="79"/>
      <c r="S119" s="111"/>
      <c r="T119" s="111"/>
    </row>
    <row r="120" spans="2:20" x14ac:dyDescent="0.2">
      <c r="B120" s="77"/>
      <c r="C120" s="194"/>
      <c r="D120" s="194"/>
      <c r="E120" s="194"/>
      <c r="F120" s="72"/>
      <c r="G120" s="194"/>
      <c r="H120" s="194"/>
      <c r="I120" s="194"/>
      <c r="J120" s="194"/>
      <c r="K120" s="72"/>
      <c r="L120" s="72"/>
      <c r="M120" s="72"/>
      <c r="N120" s="72"/>
      <c r="O120" s="72"/>
      <c r="P120" s="72"/>
      <c r="Q120" s="194"/>
      <c r="R120" s="79"/>
      <c r="S120" s="111"/>
      <c r="T120" s="111"/>
    </row>
    <row r="121" spans="2:20" x14ac:dyDescent="0.2">
      <c r="B121" s="77"/>
      <c r="C121" s="78"/>
      <c r="D121" s="78"/>
      <c r="E121" s="78"/>
      <c r="F121" s="71"/>
      <c r="G121" s="78"/>
      <c r="H121" s="78"/>
      <c r="I121" s="78"/>
      <c r="J121" s="78"/>
      <c r="K121" s="71"/>
      <c r="L121" s="71"/>
      <c r="M121" s="71"/>
      <c r="N121" s="71"/>
      <c r="O121" s="71"/>
      <c r="P121" s="71"/>
      <c r="Q121" s="78"/>
      <c r="R121" s="79"/>
      <c r="S121" s="111"/>
      <c r="T121" s="111"/>
    </row>
    <row r="122" spans="2:20" x14ac:dyDescent="0.2">
      <c r="B122" s="77"/>
      <c r="C122" s="194"/>
      <c r="D122" s="194"/>
      <c r="E122" s="194"/>
      <c r="F122" s="72"/>
      <c r="G122" s="194"/>
      <c r="H122" s="194"/>
      <c r="I122" s="194"/>
      <c r="J122" s="194"/>
      <c r="K122" s="72"/>
      <c r="L122" s="72"/>
      <c r="M122" s="72"/>
      <c r="N122" s="72"/>
      <c r="O122" s="72"/>
      <c r="P122" s="72"/>
      <c r="Q122" s="194"/>
      <c r="R122" s="79"/>
      <c r="S122" s="111"/>
      <c r="T122" s="111"/>
    </row>
    <row r="123" spans="2:20" x14ac:dyDescent="0.2">
      <c r="B123" s="77"/>
      <c r="C123" s="194"/>
      <c r="D123" s="658" t="s">
        <v>139</v>
      </c>
      <c r="E123" s="194"/>
      <c r="F123" s="72"/>
      <c r="G123" s="194"/>
      <c r="H123" s="194"/>
      <c r="I123" s="194"/>
      <c r="J123" s="194"/>
      <c r="K123" s="72"/>
      <c r="L123" s="72"/>
      <c r="M123" s="72"/>
      <c r="N123" s="72"/>
      <c r="O123" s="72"/>
      <c r="P123" s="72"/>
      <c r="Q123" s="194"/>
      <c r="R123" s="79"/>
      <c r="S123" s="111"/>
      <c r="T123" s="111"/>
    </row>
    <row r="124" spans="2:20" x14ac:dyDescent="0.2">
      <c r="B124" s="77"/>
      <c r="C124" s="194"/>
      <c r="D124" s="194"/>
      <c r="E124" s="194"/>
      <c r="F124" s="72"/>
      <c r="G124" s="194"/>
      <c r="H124" s="194"/>
      <c r="I124" s="194"/>
      <c r="J124" s="194"/>
      <c r="K124" s="72"/>
      <c r="L124" s="72"/>
      <c r="M124" s="72"/>
      <c r="N124" s="72"/>
      <c r="O124" s="72"/>
      <c r="P124" s="72"/>
      <c r="Q124" s="194"/>
      <c r="R124" s="79"/>
      <c r="S124" s="111"/>
      <c r="T124" s="111"/>
    </row>
    <row r="125" spans="2:20" x14ac:dyDescent="0.2">
      <c r="B125" s="77"/>
      <c r="C125" s="194"/>
      <c r="D125" s="202" t="s">
        <v>79</v>
      </c>
      <c r="E125" s="194"/>
      <c r="F125" s="72"/>
      <c r="G125" s="194"/>
      <c r="H125" s="194"/>
      <c r="I125" s="194"/>
      <c r="J125" s="194"/>
      <c r="K125" s="72"/>
      <c r="L125" s="72"/>
      <c r="M125" s="72"/>
      <c r="N125" s="72"/>
      <c r="O125" s="72"/>
      <c r="P125" s="72"/>
      <c r="Q125" s="194"/>
      <c r="R125" s="79"/>
      <c r="S125" s="111"/>
      <c r="T125" s="111"/>
    </row>
    <row r="126" spans="2:20" x14ac:dyDescent="0.2">
      <c r="B126" s="77"/>
      <c r="C126" s="194"/>
      <c r="D126" s="580" t="s">
        <v>683</v>
      </c>
      <c r="E126" s="194"/>
      <c r="F126" s="603"/>
      <c r="G126" s="194"/>
      <c r="H126" s="68">
        <v>0</v>
      </c>
      <c r="I126" s="68">
        <f>+H126</f>
        <v>0</v>
      </c>
      <c r="J126" s="68">
        <f t="shared" ref="J126" si="36">+I126</f>
        <v>0</v>
      </c>
      <c r="K126" s="68">
        <f t="shared" ref="K126:P126" si="37">+J126</f>
        <v>0</v>
      </c>
      <c r="L126" s="68">
        <f t="shared" si="37"/>
        <v>0</v>
      </c>
      <c r="M126" s="68">
        <f t="shared" si="37"/>
        <v>0</v>
      </c>
      <c r="N126" s="68">
        <f t="shared" si="37"/>
        <v>0</v>
      </c>
      <c r="O126" s="68">
        <f t="shared" si="37"/>
        <v>0</v>
      </c>
      <c r="P126" s="68">
        <f t="shared" si="37"/>
        <v>0</v>
      </c>
      <c r="Q126" s="194"/>
      <c r="R126" s="79"/>
      <c r="S126" s="111"/>
      <c r="T126" s="111"/>
    </row>
    <row r="127" spans="2:20" x14ac:dyDescent="0.2">
      <c r="B127" s="77"/>
      <c r="C127" s="194"/>
      <c r="D127" s="580"/>
      <c r="E127" s="194"/>
      <c r="F127" s="603"/>
      <c r="G127" s="194"/>
      <c r="H127" s="68">
        <v>0</v>
      </c>
      <c r="I127" s="582">
        <f>H127</f>
        <v>0</v>
      </c>
      <c r="J127" s="68">
        <f t="shared" ref="J127:P127" si="38">+I127</f>
        <v>0</v>
      </c>
      <c r="K127" s="68">
        <f t="shared" si="38"/>
        <v>0</v>
      </c>
      <c r="L127" s="68">
        <f t="shared" si="38"/>
        <v>0</v>
      </c>
      <c r="M127" s="68">
        <f t="shared" si="38"/>
        <v>0</v>
      </c>
      <c r="N127" s="68">
        <f t="shared" si="38"/>
        <v>0</v>
      </c>
      <c r="O127" s="68">
        <f t="shared" si="38"/>
        <v>0</v>
      </c>
      <c r="P127" s="68">
        <f t="shared" si="38"/>
        <v>0</v>
      </c>
      <c r="Q127" s="194"/>
      <c r="R127" s="79"/>
      <c r="S127" s="111"/>
      <c r="T127" s="111"/>
    </row>
    <row r="128" spans="2:20" x14ac:dyDescent="0.2">
      <c r="B128" s="77"/>
      <c r="C128" s="194"/>
      <c r="D128" s="580"/>
      <c r="E128" s="194"/>
      <c r="F128" s="603"/>
      <c r="G128" s="194"/>
      <c r="H128" s="68">
        <v>0</v>
      </c>
      <c r="I128" s="582">
        <f>H128</f>
        <v>0</v>
      </c>
      <c r="J128" s="68">
        <f t="shared" ref="J128:P128" si="39">+I128</f>
        <v>0</v>
      </c>
      <c r="K128" s="68">
        <f t="shared" si="39"/>
        <v>0</v>
      </c>
      <c r="L128" s="68">
        <f t="shared" si="39"/>
        <v>0</v>
      </c>
      <c r="M128" s="68">
        <f t="shared" si="39"/>
        <v>0</v>
      </c>
      <c r="N128" s="68">
        <f t="shared" si="39"/>
        <v>0</v>
      </c>
      <c r="O128" s="68">
        <f t="shared" si="39"/>
        <v>0</v>
      </c>
      <c r="P128" s="68">
        <f t="shared" si="39"/>
        <v>0</v>
      </c>
      <c r="Q128" s="194"/>
      <c r="R128" s="79"/>
      <c r="S128" s="111"/>
      <c r="T128" s="111"/>
    </row>
    <row r="129" spans="2:20" x14ac:dyDescent="0.2">
      <c r="B129" s="77"/>
      <c r="C129" s="194"/>
      <c r="D129" s="202"/>
      <c r="E129" s="194"/>
      <c r="F129" s="72"/>
      <c r="G129" s="194"/>
      <c r="H129" s="567">
        <f t="shared" ref="H129:P129" si="40">SUM(H126:H128)</f>
        <v>0</v>
      </c>
      <c r="I129" s="567">
        <f t="shared" si="40"/>
        <v>0</v>
      </c>
      <c r="J129" s="567">
        <f t="shared" si="40"/>
        <v>0</v>
      </c>
      <c r="K129" s="567">
        <f t="shared" si="40"/>
        <v>0</v>
      </c>
      <c r="L129" s="567">
        <f t="shared" si="40"/>
        <v>0</v>
      </c>
      <c r="M129" s="567">
        <f t="shared" si="40"/>
        <v>0</v>
      </c>
      <c r="N129" s="567">
        <f t="shared" si="40"/>
        <v>0</v>
      </c>
      <c r="O129" s="567">
        <f t="shared" si="40"/>
        <v>0</v>
      </c>
      <c r="P129" s="567">
        <f t="shared" si="40"/>
        <v>0</v>
      </c>
      <c r="Q129" s="194"/>
      <c r="R129" s="79"/>
      <c r="S129" s="111"/>
      <c r="T129" s="111"/>
    </row>
    <row r="130" spans="2:20" x14ac:dyDescent="0.2">
      <c r="B130" s="77"/>
      <c r="C130" s="194"/>
      <c r="D130" s="584"/>
      <c r="E130" s="585"/>
      <c r="F130" s="586"/>
      <c r="G130" s="585"/>
      <c r="H130" s="586"/>
      <c r="I130" s="586"/>
      <c r="J130" s="586"/>
      <c r="K130" s="586"/>
      <c r="L130" s="586"/>
      <c r="M130" s="586"/>
      <c r="N130" s="586"/>
      <c r="O130" s="586"/>
      <c r="P130" s="586"/>
      <c r="Q130" s="194"/>
      <c r="R130" s="79"/>
      <c r="S130" s="111"/>
      <c r="T130" s="111"/>
    </row>
    <row r="131" spans="2:20" x14ac:dyDescent="0.2">
      <c r="B131" s="77"/>
      <c r="C131" s="194"/>
      <c r="D131" s="583"/>
      <c r="E131" s="553"/>
      <c r="F131" s="80"/>
      <c r="G131" s="553"/>
      <c r="H131" s="80"/>
      <c r="I131" s="80"/>
      <c r="J131" s="80"/>
      <c r="K131" s="80"/>
      <c r="L131" s="80"/>
      <c r="M131" s="80"/>
      <c r="N131" s="80"/>
      <c r="O131" s="80"/>
      <c r="P131" s="80"/>
      <c r="Q131" s="194"/>
      <c r="R131" s="79"/>
      <c r="S131" s="111"/>
      <c r="T131" s="111"/>
    </row>
    <row r="132" spans="2:20" x14ac:dyDescent="0.2">
      <c r="B132" s="77"/>
      <c r="C132" s="194"/>
      <c r="D132" s="202" t="s">
        <v>80</v>
      </c>
      <c r="E132" s="194"/>
      <c r="F132" s="72"/>
      <c r="G132" s="194"/>
      <c r="H132" s="194"/>
      <c r="I132" s="194"/>
      <c r="J132" s="194"/>
      <c r="K132" s="72"/>
      <c r="L132" s="72"/>
      <c r="M132" s="72"/>
      <c r="N132" s="72"/>
      <c r="O132" s="72"/>
      <c r="P132" s="72"/>
      <c r="Q132" s="194"/>
      <c r="R132" s="79"/>
      <c r="S132" s="111"/>
      <c r="T132" s="111"/>
    </row>
    <row r="133" spans="2:20" x14ac:dyDescent="0.2">
      <c r="B133" s="77"/>
      <c r="C133" s="194"/>
      <c r="D133" s="580" t="s">
        <v>684</v>
      </c>
      <c r="E133" s="194"/>
      <c r="F133" s="603"/>
      <c r="G133" s="194"/>
      <c r="H133" s="582">
        <v>0</v>
      </c>
      <c r="I133" s="582">
        <v>0</v>
      </c>
      <c r="J133" s="582">
        <v>0</v>
      </c>
      <c r="K133" s="582">
        <f t="shared" ref="K133:N135" si="41">J133</f>
        <v>0</v>
      </c>
      <c r="L133" s="582">
        <f t="shared" si="41"/>
        <v>0</v>
      </c>
      <c r="M133" s="582">
        <f t="shared" si="41"/>
        <v>0</v>
      </c>
      <c r="N133" s="582">
        <f t="shared" si="41"/>
        <v>0</v>
      </c>
      <c r="O133" s="582">
        <f t="shared" ref="O133:P135" si="42">N133</f>
        <v>0</v>
      </c>
      <c r="P133" s="582">
        <f t="shared" si="42"/>
        <v>0</v>
      </c>
      <c r="Q133" s="194"/>
      <c r="R133" s="79"/>
      <c r="S133" s="111"/>
      <c r="T133" s="111"/>
    </row>
    <row r="134" spans="2:20" x14ac:dyDescent="0.2">
      <c r="B134" s="77"/>
      <c r="C134" s="194"/>
      <c r="D134" s="580"/>
      <c r="E134" s="194"/>
      <c r="F134" s="603"/>
      <c r="G134" s="194"/>
      <c r="H134" s="582">
        <v>0</v>
      </c>
      <c r="I134" s="582">
        <v>0</v>
      </c>
      <c r="J134" s="582">
        <f>I134</f>
        <v>0</v>
      </c>
      <c r="K134" s="582">
        <f t="shared" si="41"/>
        <v>0</v>
      </c>
      <c r="L134" s="582">
        <f t="shared" si="41"/>
        <v>0</v>
      </c>
      <c r="M134" s="582">
        <f t="shared" si="41"/>
        <v>0</v>
      </c>
      <c r="N134" s="582">
        <f t="shared" si="41"/>
        <v>0</v>
      </c>
      <c r="O134" s="582">
        <f t="shared" si="42"/>
        <v>0</v>
      </c>
      <c r="P134" s="582">
        <f t="shared" si="42"/>
        <v>0</v>
      </c>
      <c r="Q134" s="194"/>
      <c r="R134" s="79"/>
      <c r="S134" s="111"/>
      <c r="T134" s="111"/>
    </row>
    <row r="135" spans="2:20" x14ac:dyDescent="0.2">
      <c r="B135" s="77"/>
      <c r="C135" s="194"/>
      <c r="D135" s="580"/>
      <c r="E135" s="194"/>
      <c r="F135" s="603"/>
      <c r="G135" s="194"/>
      <c r="H135" s="582">
        <v>0</v>
      </c>
      <c r="I135" s="582">
        <v>0</v>
      </c>
      <c r="J135" s="582">
        <f>I135</f>
        <v>0</v>
      </c>
      <c r="K135" s="582">
        <f t="shared" si="41"/>
        <v>0</v>
      </c>
      <c r="L135" s="582">
        <f t="shared" si="41"/>
        <v>0</v>
      </c>
      <c r="M135" s="582">
        <f t="shared" si="41"/>
        <v>0</v>
      </c>
      <c r="N135" s="582">
        <f t="shared" si="41"/>
        <v>0</v>
      </c>
      <c r="O135" s="582">
        <f t="shared" si="42"/>
        <v>0</v>
      </c>
      <c r="P135" s="582">
        <f t="shared" si="42"/>
        <v>0</v>
      </c>
      <c r="Q135" s="194"/>
      <c r="R135" s="79"/>
      <c r="S135" s="111"/>
      <c r="T135" s="111"/>
    </row>
    <row r="136" spans="2:20" x14ac:dyDescent="0.2">
      <c r="B136" s="77"/>
      <c r="C136" s="194"/>
      <c r="D136" s="202"/>
      <c r="E136" s="194"/>
      <c r="F136" s="72"/>
      <c r="G136" s="194"/>
      <c r="H136" s="567">
        <f t="shared" ref="H136:P136" si="43">SUM(H133:H135)</f>
        <v>0</v>
      </c>
      <c r="I136" s="567">
        <f t="shared" si="43"/>
        <v>0</v>
      </c>
      <c r="J136" s="567">
        <f t="shared" si="43"/>
        <v>0</v>
      </c>
      <c r="K136" s="567">
        <f t="shared" si="43"/>
        <v>0</v>
      </c>
      <c r="L136" s="567">
        <f t="shared" si="43"/>
        <v>0</v>
      </c>
      <c r="M136" s="567">
        <f t="shared" si="43"/>
        <v>0</v>
      </c>
      <c r="N136" s="567">
        <f t="shared" si="43"/>
        <v>0</v>
      </c>
      <c r="O136" s="567">
        <f t="shared" si="43"/>
        <v>0</v>
      </c>
      <c r="P136" s="567">
        <f t="shared" si="43"/>
        <v>0</v>
      </c>
      <c r="Q136" s="194"/>
      <c r="R136" s="79"/>
      <c r="S136" s="111"/>
      <c r="T136" s="111"/>
    </row>
    <row r="137" spans="2:20" x14ac:dyDescent="0.2">
      <c r="B137" s="77"/>
      <c r="C137" s="194"/>
      <c r="D137" s="584"/>
      <c r="E137" s="585"/>
      <c r="F137" s="586"/>
      <c r="G137" s="585"/>
      <c r="H137" s="586"/>
      <c r="I137" s="586"/>
      <c r="J137" s="586"/>
      <c r="K137" s="586"/>
      <c r="L137" s="586"/>
      <c r="M137" s="586"/>
      <c r="N137" s="586"/>
      <c r="O137" s="586"/>
      <c r="P137" s="586"/>
      <c r="Q137" s="194"/>
      <c r="R137" s="79"/>
      <c r="S137" s="111"/>
      <c r="T137" s="111"/>
    </row>
    <row r="138" spans="2:20" x14ac:dyDescent="0.2">
      <c r="B138" s="77"/>
      <c r="C138" s="194"/>
      <c r="D138" s="583"/>
      <c r="E138" s="553"/>
      <c r="F138" s="80"/>
      <c r="G138" s="553"/>
      <c r="H138" s="80"/>
      <c r="I138" s="80"/>
      <c r="J138" s="80"/>
      <c r="K138" s="80"/>
      <c r="L138" s="80"/>
      <c r="M138" s="80"/>
      <c r="N138" s="80"/>
      <c r="O138" s="80"/>
      <c r="P138" s="80"/>
      <c r="Q138" s="194"/>
      <c r="R138" s="79"/>
      <c r="S138" s="111"/>
      <c r="T138" s="111"/>
    </row>
    <row r="139" spans="2:20" x14ac:dyDescent="0.2">
      <c r="B139" s="77"/>
      <c r="C139" s="194"/>
      <c r="D139" s="202" t="s">
        <v>181</v>
      </c>
      <c r="E139" s="194"/>
      <c r="F139" s="72"/>
      <c r="G139" s="194"/>
      <c r="H139" s="590">
        <f t="shared" ref="H139:P139" si="44">H129+H136</f>
        <v>0</v>
      </c>
      <c r="I139" s="590">
        <f t="shared" si="44"/>
        <v>0</v>
      </c>
      <c r="J139" s="590">
        <f t="shared" si="44"/>
        <v>0</v>
      </c>
      <c r="K139" s="590">
        <f t="shared" si="44"/>
        <v>0</v>
      </c>
      <c r="L139" s="590">
        <f t="shared" si="44"/>
        <v>0</v>
      </c>
      <c r="M139" s="590">
        <f t="shared" si="44"/>
        <v>0</v>
      </c>
      <c r="N139" s="590">
        <f t="shared" si="44"/>
        <v>0</v>
      </c>
      <c r="O139" s="590">
        <f t="shared" si="44"/>
        <v>0</v>
      </c>
      <c r="P139" s="590">
        <f t="shared" si="44"/>
        <v>0</v>
      </c>
      <c r="Q139" s="194"/>
      <c r="R139" s="79"/>
      <c r="S139" s="111"/>
      <c r="T139" s="111"/>
    </row>
    <row r="140" spans="2:20" x14ac:dyDescent="0.2">
      <c r="B140" s="77"/>
      <c r="C140" s="194"/>
      <c r="D140" s="194"/>
      <c r="E140" s="194"/>
      <c r="F140" s="72"/>
      <c r="G140" s="194"/>
      <c r="H140" s="194"/>
      <c r="I140" s="194"/>
      <c r="J140" s="194"/>
      <c r="K140" s="72"/>
      <c r="L140" s="72"/>
      <c r="M140" s="72"/>
      <c r="N140" s="72"/>
      <c r="O140" s="72"/>
      <c r="P140" s="72"/>
      <c r="Q140" s="194"/>
      <c r="R140" s="79"/>
      <c r="S140" s="111"/>
      <c r="T140" s="111"/>
    </row>
    <row r="141" spans="2:20" x14ac:dyDescent="0.2">
      <c r="B141" s="77"/>
      <c r="C141" s="78"/>
      <c r="D141" s="78"/>
      <c r="E141" s="78"/>
      <c r="F141" s="71"/>
      <c r="G141" s="78"/>
      <c r="H141" s="78"/>
      <c r="I141" s="78"/>
      <c r="J141" s="78"/>
      <c r="K141" s="71"/>
      <c r="L141" s="71"/>
      <c r="M141" s="71"/>
      <c r="N141" s="71"/>
      <c r="O141" s="71"/>
      <c r="P141" s="71"/>
      <c r="Q141" s="78"/>
      <c r="R141" s="79"/>
      <c r="S141" s="111"/>
      <c r="T141" s="111"/>
    </row>
    <row r="142" spans="2:20" x14ac:dyDescent="0.2">
      <c r="B142" s="77"/>
      <c r="C142" s="194"/>
      <c r="D142" s="194"/>
      <c r="E142" s="194"/>
      <c r="F142" s="72"/>
      <c r="G142" s="194"/>
      <c r="H142" s="194"/>
      <c r="I142" s="194"/>
      <c r="J142" s="194"/>
      <c r="K142" s="72"/>
      <c r="L142" s="72"/>
      <c r="M142" s="72"/>
      <c r="N142" s="72"/>
      <c r="O142" s="72"/>
      <c r="P142" s="72"/>
      <c r="Q142" s="194"/>
      <c r="R142" s="79"/>
      <c r="S142" s="111"/>
      <c r="T142" s="111"/>
    </row>
    <row r="143" spans="2:20" x14ac:dyDescent="0.2">
      <c r="B143" s="77"/>
      <c r="C143" s="194"/>
      <c r="D143" s="658" t="s">
        <v>231</v>
      </c>
      <c r="E143" s="194"/>
      <c r="F143" s="72"/>
      <c r="G143" s="194"/>
      <c r="H143" s="194"/>
      <c r="I143" s="194"/>
      <c r="J143" s="194"/>
      <c r="K143" s="72"/>
      <c r="L143" s="72"/>
      <c r="M143" s="72"/>
      <c r="N143" s="72"/>
      <c r="O143" s="72"/>
      <c r="P143" s="72"/>
      <c r="Q143" s="194"/>
      <c r="R143" s="79"/>
      <c r="S143" s="111"/>
      <c r="T143" s="111"/>
    </row>
    <row r="144" spans="2:20" x14ac:dyDescent="0.2">
      <c r="B144" s="77"/>
      <c r="C144" s="194"/>
      <c r="D144" s="194"/>
      <c r="E144" s="194"/>
      <c r="F144" s="72"/>
      <c r="G144" s="194"/>
      <c r="H144" s="194"/>
      <c r="I144" s="194"/>
      <c r="J144" s="194"/>
      <c r="K144" s="72"/>
      <c r="L144" s="72"/>
      <c r="M144" s="72"/>
      <c r="N144" s="72"/>
      <c r="O144" s="72"/>
      <c r="P144" s="72"/>
      <c r="Q144" s="194"/>
      <c r="R144" s="79"/>
      <c r="S144" s="111"/>
      <c r="T144" s="111"/>
    </row>
    <row r="145" spans="2:20" x14ac:dyDescent="0.2">
      <c r="B145" s="77"/>
      <c r="C145" s="194"/>
      <c r="D145" s="202" t="s">
        <v>79</v>
      </c>
      <c r="E145" s="194"/>
      <c r="F145" s="72"/>
      <c r="G145" s="194"/>
      <c r="H145" s="194"/>
      <c r="I145" s="194"/>
      <c r="J145" s="194"/>
      <c r="K145" s="72"/>
      <c r="L145" s="72"/>
      <c r="M145" s="72"/>
      <c r="N145" s="72"/>
      <c r="O145" s="72"/>
      <c r="P145" s="72"/>
      <c r="Q145" s="194"/>
      <c r="R145" s="79"/>
      <c r="S145" s="111"/>
      <c r="T145" s="111"/>
    </row>
    <row r="146" spans="2:20" s="168" customFormat="1" x14ac:dyDescent="0.2">
      <c r="B146" s="21"/>
      <c r="C146" s="36"/>
      <c r="D146" s="202" t="s">
        <v>764</v>
      </c>
      <c r="E146" s="36"/>
      <c r="F146" s="1450"/>
      <c r="G146" s="36"/>
      <c r="H146" s="1159"/>
      <c r="I146" s="1159"/>
      <c r="J146" s="1159"/>
      <c r="K146" s="1191"/>
      <c r="L146" s="1160">
        <f>+'LWOO-PRO'!V48</f>
        <v>0</v>
      </c>
      <c r="M146" s="1160">
        <f>+'LWOO-PRO'!W48</f>
        <v>0</v>
      </c>
      <c r="N146" s="1160">
        <f>+'LWOO-PRO'!X48</f>
        <v>0</v>
      </c>
      <c r="O146" s="1160">
        <f>+'LWOO-PRO'!Y48</f>
        <v>0</v>
      </c>
      <c r="P146" s="1160">
        <f>+'LWOO-PRO'!Z48</f>
        <v>0</v>
      </c>
      <c r="Q146" s="36"/>
      <c r="R146" s="1063"/>
    </row>
    <row r="147" spans="2:20" s="168" customFormat="1" x14ac:dyDescent="0.2">
      <c r="B147" s="21"/>
      <c r="C147" s="36"/>
      <c r="D147" s="202" t="s">
        <v>765</v>
      </c>
      <c r="E147" s="36"/>
      <c r="F147" s="1450"/>
      <c r="G147" s="36"/>
      <c r="H147" s="1159"/>
      <c r="I147" s="1159"/>
      <c r="J147" s="1159"/>
      <c r="K147" s="1191"/>
      <c r="L147" s="1160">
        <f>+'LWOO-PRO'!V49</f>
        <v>0</v>
      </c>
      <c r="M147" s="1160">
        <f>+'LWOO-PRO'!W49</f>
        <v>0</v>
      </c>
      <c r="N147" s="1160">
        <f>+'LWOO-PRO'!X49</f>
        <v>0</v>
      </c>
      <c r="O147" s="1160">
        <f>+'LWOO-PRO'!Y49</f>
        <v>0</v>
      </c>
      <c r="P147" s="1160">
        <f>+'LWOO-PRO'!Z49</f>
        <v>0</v>
      </c>
      <c r="Q147" s="36"/>
      <c r="R147" s="1063"/>
    </row>
    <row r="148" spans="2:20" s="168" customFormat="1" x14ac:dyDescent="0.2">
      <c r="B148" s="21"/>
      <c r="C148" s="36"/>
      <c r="D148" s="202" t="s">
        <v>766</v>
      </c>
      <c r="E148" s="36"/>
      <c r="F148" s="189"/>
      <c r="G148" s="36"/>
      <c r="H148" s="189"/>
      <c r="I148" s="189"/>
      <c r="J148" s="189"/>
      <c r="K148" s="1192"/>
      <c r="L148" s="1163">
        <f>SUM(L146:L147)</f>
        <v>0</v>
      </c>
      <c r="M148" s="1163">
        <f t="shared" ref="M148:P148" si="45">SUM(M146:M147)</f>
        <v>0</v>
      </c>
      <c r="N148" s="1163">
        <f t="shared" si="45"/>
        <v>0</v>
      </c>
      <c r="O148" s="1163">
        <f t="shared" si="45"/>
        <v>0</v>
      </c>
      <c r="P148" s="1163">
        <f t="shared" si="45"/>
        <v>0</v>
      </c>
      <c r="Q148" s="36"/>
      <c r="R148" s="1063"/>
    </row>
    <row r="149" spans="2:20" x14ac:dyDescent="0.2">
      <c r="B149" s="1228"/>
      <c r="C149" s="194"/>
      <c r="D149" s="202"/>
      <c r="E149" s="194"/>
      <c r="F149" s="72"/>
      <c r="G149" s="194"/>
      <c r="H149" s="194"/>
      <c r="I149" s="194"/>
      <c r="J149" s="194"/>
      <c r="K149" s="72"/>
      <c r="L149" s="72"/>
      <c r="M149" s="72"/>
      <c r="N149" s="72"/>
      <c r="O149" s="72"/>
      <c r="P149" s="72"/>
      <c r="Q149" s="194"/>
      <c r="R149" s="79"/>
      <c r="S149" s="111"/>
      <c r="T149" s="111"/>
    </row>
    <row r="150" spans="2:20" x14ac:dyDescent="0.2">
      <c r="B150" s="77"/>
      <c r="C150" s="194"/>
      <c r="D150" s="580" t="s">
        <v>475</v>
      </c>
      <c r="E150" s="194"/>
      <c r="F150" s="603"/>
      <c r="G150" s="194"/>
      <c r="H150" s="68">
        <v>0</v>
      </c>
      <c r="I150" s="68">
        <f>+H150</f>
        <v>0</v>
      </c>
      <c r="J150" s="68">
        <f t="shared" ref="J150:P150" si="46">+I150</f>
        <v>0</v>
      </c>
      <c r="K150" s="68">
        <f t="shared" si="46"/>
        <v>0</v>
      </c>
      <c r="L150" s="68">
        <f t="shared" si="46"/>
        <v>0</v>
      </c>
      <c r="M150" s="68">
        <f t="shared" si="46"/>
        <v>0</v>
      </c>
      <c r="N150" s="68">
        <f t="shared" si="46"/>
        <v>0</v>
      </c>
      <c r="O150" s="68">
        <f t="shared" si="46"/>
        <v>0</v>
      </c>
      <c r="P150" s="68">
        <f t="shared" si="46"/>
        <v>0</v>
      </c>
      <c r="Q150" s="194"/>
      <c r="R150" s="79"/>
      <c r="S150" s="111"/>
      <c r="T150" s="111"/>
    </row>
    <row r="151" spans="2:20" x14ac:dyDescent="0.2">
      <c r="B151" s="77"/>
      <c r="C151" s="194"/>
      <c r="D151" s="580" t="s">
        <v>476</v>
      </c>
      <c r="E151" s="194"/>
      <c r="F151" s="603"/>
      <c r="G151" s="194"/>
      <c r="H151" s="68">
        <v>0</v>
      </c>
      <c r="I151" s="68">
        <f t="shared" ref="I151:P157" si="47">+H151</f>
        <v>0</v>
      </c>
      <c r="J151" s="68">
        <f t="shared" si="47"/>
        <v>0</v>
      </c>
      <c r="K151" s="68">
        <f t="shared" si="47"/>
        <v>0</v>
      </c>
      <c r="L151" s="68">
        <f t="shared" si="47"/>
        <v>0</v>
      </c>
      <c r="M151" s="68">
        <f t="shared" si="47"/>
        <v>0</v>
      </c>
      <c r="N151" s="68">
        <f t="shared" si="47"/>
        <v>0</v>
      </c>
      <c r="O151" s="68">
        <f t="shared" si="47"/>
        <v>0</v>
      </c>
      <c r="P151" s="68">
        <f t="shared" si="47"/>
        <v>0</v>
      </c>
      <c r="Q151" s="194"/>
      <c r="R151" s="79"/>
      <c r="S151" s="111"/>
      <c r="T151" s="111"/>
    </row>
    <row r="152" spans="2:20" x14ac:dyDescent="0.2">
      <c r="B152" s="77"/>
      <c r="C152" s="194"/>
      <c r="D152" s="580" t="s">
        <v>477</v>
      </c>
      <c r="E152" s="194"/>
      <c r="F152" s="603"/>
      <c r="G152" s="194"/>
      <c r="H152" s="68">
        <v>0</v>
      </c>
      <c r="I152" s="68">
        <f t="shared" si="47"/>
        <v>0</v>
      </c>
      <c r="J152" s="68">
        <f t="shared" si="47"/>
        <v>0</v>
      </c>
      <c r="K152" s="68">
        <f t="shared" si="47"/>
        <v>0</v>
      </c>
      <c r="L152" s="68">
        <f t="shared" si="47"/>
        <v>0</v>
      </c>
      <c r="M152" s="68">
        <f t="shared" si="47"/>
        <v>0</v>
      </c>
      <c r="N152" s="68">
        <f t="shared" si="47"/>
        <v>0</v>
      </c>
      <c r="O152" s="68">
        <f t="shared" si="47"/>
        <v>0</v>
      </c>
      <c r="P152" s="68">
        <f t="shared" si="47"/>
        <v>0</v>
      </c>
      <c r="Q152" s="194"/>
      <c r="R152" s="79"/>
      <c r="S152" s="111"/>
      <c r="T152" s="111"/>
    </row>
    <row r="153" spans="2:20" x14ac:dyDescent="0.2">
      <c r="B153" s="77"/>
      <c r="C153" s="194"/>
      <c r="D153" s="579" t="s">
        <v>150</v>
      </c>
      <c r="E153" s="194"/>
      <c r="F153" s="603"/>
      <c r="G153" s="194"/>
      <c r="H153" s="68">
        <v>0</v>
      </c>
      <c r="I153" s="68">
        <f t="shared" si="47"/>
        <v>0</v>
      </c>
      <c r="J153" s="68">
        <f t="shared" si="47"/>
        <v>0</v>
      </c>
      <c r="K153" s="68">
        <f t="shared" si="47"/>
        <v>0</v>
      </c>
      <c r="L153" s="68">
        <f t="shared" si="47"/>
        <v>0</v>
      </c>
      <c r="M153" s="68">
        <f t="shared" si="47"/>
        <v>0</v>
      </c>
      <c r="N153" s="68">
        <f t="shared" si="47"/>
        <v>0</v>
      </c>
      <c r="O153" s="68">
        <f t="shared" si="47"/>
        <v>0</v>
      </c>
      <c r="P153" s="68">
        <f t="shared" si="47"/>
        <v>0</v>
      </c>
      <c r="Q153" s="194"/>
      <c r="R153" s="79"/>
      <c r="S153" s="111"/>
      <c r="T153" s="111"/>
    </row>
    <row r="154" spans="2:20" x14ac:dyDescent="0.2">
      <c r="B154" s="77"/>
      <c r="C154" s="194"/>
      <c r="D154" s="580" t="s">
        <v>140</v>
      </c>
      <c r="E154" s="194"/>
      <c r="F154" s="603"/>
      <c r="G154" s="194"/>
      <c r="H154" s="68">
        <v>0</v>
      </c>
      <c r="I154" s="68">
        <f t="shared" si="47"/>
        <v>0</v>
      </c>
      <c r="J154" s="68">
        <f t="shared" si="47"/>
        <v>0</v>
      </c>
      <c r="K154" s="68">
        <f t="shared" si="47"/>
        <v>0</v>
      </c>
      <c r="L154" s="68">
        <f t="shared" si="47"/>
        <v>0</v>
      </c>
      <c r="M154" s="68">
        <f t="shared" si="47"/>
        <v>0</v>
      </c>
      <c r="N154" s="68">
        <f t="shared" si="47"/>
        <v>0</v>
      </c>
      <c r="O154" s="68">
        <f t="shared" si="47"/>
        <v>0</v>
      </c>
      <c r="P154" s="68">
        <f t="shared" si="47"/>
        <v>0</v>
      </c>
      <c r="Q154" s="194"/>
      <c r="R154" s="79"/>
      <c r="S154" s="111"/>
      <c r="T154" s="111"/>
    </row>
    <row r="155" spans="2:20" x14ac:dyDescent="0.2">
      <c r="B155" s="77"/>
      <c r="C155" s="194"/>
      <c r="D155" s="579"/>
      <c r="E155" s="194"/>
      <c r="F155" s="603"/>
      <c r="G155" s="194"/>
      <c r="H155" s="68">
        <v>0</v>
      </c>
      <c r="I155" s="68">
        <f t="shared" si="47"/>
        <v>0</v>
      </c>
      <c r="J155" s="68">
        <f t="shared" si="47"/>
        <v>0</v>
      </c>
      <c r="K155" s="68">
        <f t="shared" si="47"/>
        <v>0</v>
      </c>
      <c r="L155" s="68">
        <f t="shared" si="47"/>
        <v>0</v>
      </c>
      <c r="M155" s="68">
        <f t="shared" si="47"/>
        <v>0</v>
      </c>
      <c r="N155" s="68">
        <f t="shared" si="47"/>
        <v>0</v>
      </c>
      <c r="O155" s="68">
        <f t="shared" si="47"/>
        <v>0</v>
      </c>
      <c r="P155" s="68">
        <f t="shared" si="47"/>
        <v>0</v>
      </c>
      <c r="Q155" s="194"/>
      <c r="R155" s="79"/>
      <c r="S155" s="111"/>
      <c r="T155" s="111"/>
    </row>
    <row r="156" spans="2:20" x14ac:dyDescent="0.2">
      <c r="B156" s="77"/>
      <c r="C156" s="194"/>
      <c r="D156" s="580"/>
      <c r="E156" s="194"/>
      <c r="F156" s="603"/>
      <c r="G156" s="194"/>
      <c r="H156" s="68">
        <v>0</v>
      </c>
      <c r="I156" s="68">
        <f t="shared" si="47"/>
        <v>0</v>
      </c>
      <c r="J156" s="68">
        <f t="shared" si="47"/>
        <v>0</v>
      </c>
      <c r="K156" s="68">
        <f t="shared" si="47"/>
        <v>0</v>
      </c>
      <c r="L156" s="68">
        <f t="shared" si="47"/>
        <v>0</v>
      </c>
      <c r="M156" s="68">
        <f t="shared" si="47"/>
        <v>0</v>
      </c>
      <c r="N156" s="68">
        <f t="shared" si="47"/>
        <v>0</v>
      </c>
      <c r="O156" s="68">
        <f t="shared" si="47"/>
        <v>0</v>
      </c>
      <c r="P156" s="68">
        <f t="shared" si="47"/>
        <v>0</v>
      </c>
      <c r="Q156" s="194"/>
      <c r="R156" s="79"/>
      <c r="S156" s="111"/>
      <c r="T156" s="111"/>
    </row>
    <row r="157" spans="2:20" x14ac:dyDescent="0.2">
      <c r="B157" s="77"/>
      <c r="C157" s="194"/>
      <c r="D157" s="580"/>
      <c r="E157" s="194"/>
      <c r="F157" s="603"/>
      <c r="G157" s="194"/>
      <c r="H157" s="68">
        <v>0</v>
      </c>
      <c r="I157" s="68">
        <f t="shared" si="47"/>
        <v>0</v>
      </c>
      <c r="J157" s="68">
        <f t="shared" si="47"/>
        <v>0</v>
      </c>
      <c r="K157" s="68">
        <f t="shared" si="47"/>
        <v>0</v>
      </c>
      <c r="L157" s="68">
        <f t="shared" si="47"/>
        <v>0</v>
      </c>
      <c r="M157" s="68">
        <f t="shared" si="47"/>
        <v>0</v>
      </c>
      <c r="N157" s="68">
        <f t="shared" si="47"/>
        <v>0</v>
      </c>
      <c r="O157" s="68">
        <f t="shared" si="47"/>
        <v>0</v>
      </c>
      <c r="P157" s="68">
        <f t="shared" si="47"/>
        <v>0</v>
      </c>
      <c r="Q157" s="194"/>
      <c r="R157" s="79"/>
      <c r="S157" s="111"/>
      <c r="T157" s="111"/>
    </row>
    <row r="158" spans="2:20" x14ac:dyDescent="0.2">
      <c r="B158" s="77"/>
      <c r="C158" s="194"/>
      <c r="D158" s="202"/>
      <c r="E158" s="194"/>
      <c r="F158" s="72"/>
      <c r="G158" s="194"/>
      <c r="H158" s="590">
        <f>SUM(H150:H157)</f>
        <v>0</v>
      </c>
      <c r="I158" s="590">
        <f>SUM(I150:I157)</f>
        <v>0</v>
      </c>
      <c r="J158" s="590">
        <f t="shared" ref="J158:K158" si="48">SUM(J150:J157)</f>
        <v>0</v>
      </c>
      <c r="K158" s="590">
        <f t="shared" si="48"/>
        <v>0</v>
      </c>
      <c r="L158" s="590">
        <f>L148+SUM(L150:L157)</f>
        <v>0</v>
      </c>
      <c r="M158" s="590">
        <f t="shared" ref="M158:P158" si="49">M148+SUM(M150:M157)</f>
        <v>0</v>
      </c>
      <c r="N158" s="590">
        <f t="shared" si="49"/>
        <v>0</v>
      </c>
      <c r="O158" s="590">
        <f t="shared" si="49"/>
        <v>0</v>
      </c>
      <c r="P158" s="590">
        <f t="shared" si="49"/>
        <v>0</v>
      </c>
      <c r="Q158" s="194"/>
      <c r="R158" s="79"/>
      <c r="S158" s="111"/>
      <c r="T158" s="111"/>
    </row>
    <row r="159" spans="2:20" x14ac:dyDescent="0.2">
      <c r="B159" s="77"/>
      <c r="C159" s="194"/>
      <c r="D159" s="584"/>
      <c r="E159" s="585"/>
      <c r="F159" s="586"/>
      <c r="G159" s="585"/>
      <c r="H159" s="586"/>
      <c r="I159" s="586"/>
      <c r="J159" s="586"/>
      <c r="K159" s="586"/>
      <c r="L159" s="586"/>
      <c r="M159" s="586"/>
      <c r="N159" s="586"/>
      <c r="O159" s="586"/>
      <c r="P159" s="586"/>
      <c r="Q159" s="194"/>
      <c r="R159" s="79"/>
      <c r="S159" s="111"/>
      <c r="T159" s="111"/>
    </row>
    <row r="160" spans="2:20" x14ac:dyDescent="0.2">
      <c r="B160" s="77"/>
      <c r="C160" s="194"/>
      <c r="D160" s="583"/>
      <c r="E160" s="553"/>
      <c r="F160" s="80"/>
      <c r="G160" s="553"/>
      <c r="H160" s="80"/>
      <c r="I160" s="80"/>
      <c r="J160" s="80"/>
      <c r="K160" s="80"/>
      <c r="L160" s="80"/>
      <c r="M160" s="80"/>
      <c r="N160" s="80"/>
      <c r="O160" s="80"/>
      <c r="P160" s="80"/>
      <c r="Q160" s="194"/>
      <c r="R160" s="79"/>
      <c r="S160" s="111"/>
      <c r="T160" s="111"/>
    </row>
    <row r="161" spans="2:20" x14ac:dyDescent="0.2">
      <c r="B161" s="77"/>
      <c r="C161" s="194"/>
      <c r="D161" s="202" t="s">
        <v>80</v>
      </c>
      <c r="E161" s="36"/>
      <c r="F161" s="191"/>
      <c r="G161" s="36"/>
      <c r="H161" s="36"/>
      <c r="I161" s="36"/>
      <c r="J161" s="36"/>
      <c r="K161" s="36"/>
      <c r="L161" s="36"/>
      <c r="M161" s="36"/>
      <c r="N161" s="36"/>
      <c r="O161" s="36"/>
      <c r="P161" s="36"/>
      <c r="Q161" s="194"/>
      <c r="R161" s="79"/>
      <c r="S161" s="111"/>
      <c r="T161" s="111"/>
    </row>
    <row r="162" spans="2:20" x14ac:dyDescent="0.2">
      <c r="B162" s="77"/>
      <c r="C162" s="194"/>
      <c r="D162" s="194" t="s">
        <v>650</v>
      </c>
      <c r="E162" s="194"/>
      <c r="F162" s="603"/>
      <c r="G162" s="194"/>
      <c r="H162" s="69">
        <f>+'overdr VSO'!I21</f>
        <v>0</v>
      </c>
      <c r="I162" s="69">
        <f>+'overdr VSO'!J21</f>
        <v>0</v>
      </c>
      <c r="J162" s="69">
        <f>+'overdr VSO'!K21</f>
        <v>0</v>
      </c>
      <c r="K162" s="69">
        <f>+'overdr VSO'!L21</f>
        <v>0</v>
      </c>
      <c r="L162" s="69">
        <f>+'overdr VSO'!M21</f>
        <v>0</v>
      </c>
      <c r="M162" s="69">
        <f>+'overdr VSO'!N21</f>
        <v>0</v>
      </c>
      <c r="N162" s="69">
        <f>+'overdr VSO'!O21</f>
        <v>0</v>
      </c>
      <c r="O162" s="69">
        <f>+'overdr VSO'!P21</f>
        <v>0</v>
      </c>
      <c r="P162" s="69">
        <f>+'overdr VSO'!Q21</f>
        <v>0</v>
      </c>
      <c r="Q162" s="194"/>
      <c r="R162" s="79"/>
      <c r="S162" s="111"/>
      <c r="T162" s="111"/>
    </row>
    <row r="163" spans="2:20" x14ac:dyDescent="0.2">
      <c r="B163" s="77"/>
      <c r="C163" s="194"/>
      <c r="D163" s="194" t="s">
        <v>651</v>
      </c>
      <c r="E163" s="194"/>
      <c r="F163" s="603"/>
      <c r="G163" s="194"/>
      <c r="H163" s="69">
        <v>0</v>
      </c>
      <c r="I163" s="69">
        <v>0</v>
      </c>
      <c r="J163" s="69">
        <v>0</v>
      </c>
      <c r="K163" s="69">
        <f>+'peild VSO'!J23</f>
        <v>0</v>
      </c>
      <c r="L163" s="69">
        <f>+'peild VSO'!K23</f>
        <v>0</v>
      </c>
      <c r="M163" s="69">
        <f>+'peild VSO'!L23</f>
        <v>0</v>
      </c>
      <c r="N163" s="69">
        <f>+'peild VSO'!M23</f>
        <v>0</v>
      </c>
      <c r="O163" s="69">
        <f>+'peild VSO'!N23</f>
        <v>0</v>
      </c>
      <c r="P163" s="69">
        <f>+'peild VSO'!O23</f>
        <v>0</v>
      </c>
      <c r="Q163" s="194"/>
      <c r="R163" s="79"/>
      <c r="S163" s="111"/>
      <c r="T163" s="111"/>
    </row>
    <row r="164" spans="2:20" x14ac:dyDescent="0.2">
      <c r="B164" s="77"/>
      <c r="C164" s="194"/>
      <c r="D164" s="194" t="s">
        <v>652</v>
      </c>
      <c r="E164" s="194"/>
      <c r="F164" s="1008"/>
      <c r="G164" s="194"/>
      <c r="H164" s="770">
        <f>SUM(H162:H163)</f>
        <v>0</v>
      </c>
      <c r="I164" s="770">
        <f>SUM(I162:I163)</f>
        <v>0</v>
      </c>
      <c r="J164" s="770">
        <f>SUM(J162:J163)</f>
        <v>0</v>
      </c>
      <c r="K164" s="770">
        <f t="shared" ref="K164:P164" si="50">SUM(K162:K163)</f>
        <v>0</v>
      </c>
      <c r="L164" s="770">
        <f t="shared" si="50"/>
        <v>0</v>
      </c>
      <c r="M164" s="770">
        <f t="shared" si="50"/>
        <v>0</v>
      </c>
      <c r="N164" s="770">
        <f t="shared" si="50"/>
        <v>0</v>
      </c>
      <c r="O164" s="770">
        <f t="shared" si="50"/>
        <v>0</v>
      </c>
      <c r="P164" s="770">
        <f t="shared" si="50"/>
        <v>0</v>
      </c>
      <c r="Q164" s="194"/>
      <c r="R164" s="79"/>
      <c r="S164" s="111"/>
      <c r="T164" s="111"/>
    </row>
    <row r="165" spans="2:20" x14ac:dyDescent="0.2">
      <c r="B165" s="77"/>
      <c r="C165" s="194"/>
      <c r="D165" s="772"/>
      <c r="E165" s="772"/>
      <c r="F165" s="1008"/>
      <c r="G165" s="772"/>
      <c r="H165" s="773"/>
      <c r="I165" s="773"/>
      <c r="J165" s="773"/>
      <c r="K165" s="773"/>
      <c r="L165" s="773"/>
      <c r="M165" s="773"/>
      <c r="N165" s="773"/>
      <c r="O165" s="773"/>
      <c r="P165" s="773"/>
      <c r="Q165" s="772"/>
      <c r="R165" s="79"/>
      <c r="S165" s="111"/>
      <c r="T165" s="111"/>
    </row>
    <row r="166" spans="2:20" x14ac:dyDescent="0.2">
      <c r="B166" s="77"/>
      <c r="C166" s="194"/>
      <c r="D166" s="580" t="s">
        <v>475</v>
      </c>
      <c r="E166" s="194"/>
      <c r="F166" s="603"/>
      <c r="G166" s="194"/>
      <c r="H166" s="68">
        <v>0</v>
      </c>
      <c r="I166" s="68">
        <v>0</v>
      </c>
      <c r="J166" s="68">
        <v>0</v>
      </c>
      <c r="K166" s="582">
        <f t="shared" ref="K166:K173" si="51">J166</f>
        <v>0</v>
      </c>
      <c r="L166" s="582">
        <f t="shared" ref="L166:L173" si="52">K166</f>
        <v>0</v>
      </c>
      <c r="M166" s="582">
        <f t="shared" ref="M166:M173" si="53">L166</f>
        <v>0</v>
      </c>
      <c r="N166" s="582">
        <f t="shared" ref="N166:N173" si="54">M166</f>
        <v>0</v>
      </c>
      <c r="O166" s="582">
        <f t="shared" ref="O166:O173" si="55">N166</f>
        <v>0</v>
      </c>
      <c r="P166" s="582">
        <f t="shared" ref="P166:P173" si="56">O166</f>
        <v>0</v>
      </c>
      <c r="Q166" s="194"/>
      <c r="R166" s="79"/>
      <c r="S166" s="111"/>
      <c r="T166" s="111"/>
    </row>
    <row r="167" spans="2:20" x14ac:dyDescent="0.2">
      <c r="B167" s="77"/>
      <c r="C167" s="194"/>
      <c r="D167" s="580" t="s">
        <v>476</v>
      </c>
      <c r="E167" s="194"/>
      <c r="F167" s="603"/>
      <c r="G167" s="194"/>
      <c r="H167" s="68">
        <v>0</v>
      </c>
      <c r="I167" s="68">
        <v>0</v>
      </c>
      <c r="J167" s="68">
        <v>0</v>
      </c>
      <c r="K167" s="582">
        <f t="shared" si="51"/>
        <v>0</v>
      </c>
      <c r="L167" s="582">
        <f t="shared" si="52"/>
        <v>0</v>
      </c>
      <c r="M167" s="582">
        <f t="shared" si="53"/>
        <v>0</v>
      </c>
      <c r="N167" s="582">
        <f t="shared" si="54"/>
        <v>0</v>
      </c>
      <c r="O167" s="582">
        <f t="shared" si="55"/>
        <v>0</v>
      </c>
      <c r="P167" s="582">
        <f t="shared" si="56"/>
        <v>0</v>
      </c>
      <c r="Q167" s="194"/>
      <c r="R167" s="79"/>
      <c r="S167" s="111"/>
      <c r="T167" s="111"/>
    </row>
    <row r="168" spans="2:20" x14ac:dyDescent="0.2">
      <c r="B168" s="77"/>
      <c r="C168" s="194"/>
      <c r="D168" s="580" t="s">
        <v>477</v>
      </c>
      <c r="E168" s="194"/>
      <c r="F168" s="603"/>
      <c r="G168" s="194"/>
      <c r="H168" s="68">
        <v>0</v>
      </c>
      <c r="I168" s="68">
        <v>0</v>
      </c>
      <c r="J168" s="68">
        <v>0</v>
      </c>
      <c r="K168" s="582">
        <f t="shared" si="51"/>
        <v>0</v>
      </c>
      <c r="L168" s="582">
        <f t="shared" si="52"/>
        <v>0</v>
      </c>
      <c r="M168" s="582">
        <f t="shared" si="53"/>
        <v>0</v>
      </c>
      <c r="N168" s="582">
        <f t="shared" si="54"/>
        <v>0</v>
      </c>
      <c r="O168" s="582">
        <f t="shared" si="55"/>
        <v>0</v>
      </c>
      <c r="P168" s="582">
        <f t="shared" si="56"/>
        <v>0</v>
      </c>
      <c r="Q168" s="194"/>
      <c r="R168" s="79"/>
      <c r="S168" s="111"/>
      <c r="T168" s="111"/>
    </row>
    <row r="169" spans="2:20" x14ac:dyDescent="0.2">
      <c r="B169" s="77"/>
      <c r="C169" s="194"/>
      <c r="D169" s="579" t="s">
        <v>150</v>
      </c>
      <c r="E169" s="194"/>
      <c r="F169" s="603"/>
      <c r="G169" s="194"/>
      <c r="H169" s="68">
        <v>0</v>
      </c>
      <c r="I169" s="68">
        <v>0</v>
      </c>
      <c r="J169" s="68">
        <v>0</v>
      </c>
      <c r="K169" s="582">
        <f t="shared" si="51"/>
        <v>0</v>
      </c>
      <c r="L169" s="582">
        <f t="shared" si="52"/>
        <v>0</v>
      </c>
      <c r="M169" s="582">
        <f t="shared" si="53"/>
        <v>0</v>
      </c>
      <c r="N169" s="582">
        <f t="shared" si="54"/>
        <v>0</v>
      </c>
      <c r="O169" s="582">
        <f t="shared" si="55"/>
        <v>0</v>
      </c>
      <c r="P169" s="582">
        <f t="shared" si="56"/>
        <v>0</v>
      </c>
      <c r="Q169" s="194"/>
      <c r="R169" s="79"/>
      <c r="S169" s="111"/>
      <c r="T169" s="111"/>
    </row>
    <row r="170" spans="2:20" x14ac:dyDescent="0.2">
      <c r="B170" s="77"/>
      <c r="C170" s="194"/>
      <c r="D170" s="580" t="s">
        <v>140</v>
      </c>
      <c r="E170" s="194"/>
      <c r="F170" s="603"/>
      <c r="G170" s="194"/>
      <c r="H170" s="68">
        <v>0</v>
      </c>
      <c r="I170" s="68">
        <v>0</v>
      </c>
      <c r="J170" s="68">
        <v>0</v>
      </c>
      <c r="K170" s="582">
        <f t="shared" si="51"/>
        <v>0</v>
      </c>
      <c r="L170" s="582">
        <f t="shared" si="52"/>
        <v>0</v>
      </c>
      <c r="M170" s="582">
        <f t="shared" si="53"/>
        <v>0</v>
      </c>
      <c r="N170" s="582">
        <f t="shared" si="54"/>
        <v>0</v>
      </c>
      <c r="O170" s="582">
        <f t="shared" si="55"/>
        <v>0</v>
      </c>
      <c r="P170" s="582">
        <f t="shared" si="56"/>
        <v>0</v>
      </c>
      <c r="Q170" s="194"/>
      <c r="R170" s="79"/>
      <c r="S170" s="111"/>
      <c r="T170" s="111"/>
    </row>
    <row r="171" spans="2:20" x14ac:dyDescent="0.2">
      <c r="B171" s="77"/>
      <c r="C171" s="194"/>
      <c r="D171" s="580"/>
      <c r="E171" s="194"/>
      <c r="F171" s="603"/>
      <c r="G171" s="194"/>
      <c r="H171" s="68">
        <v>0</v>
      </c>
      <c r="I171" s="68">
        <v>0</v>
      </c>
      <c r="J171" s="68">
        <v>0</v>
      </c>
      <c r="K171" s="582">
        <f t="shared" si="51"/>
        <v>0</v>
      </c>
      <c r="L171" s="582">
        <f t="shared" si="52"/>
        <v>0</v>
      </c>
      <c r="M171" s="582">
        <f t="shared" si="53"/>
        <v>0</v>
      </c>
      <c r="N171" s="582">
        <f t="shared" si="54"/>
        <v>0</v>
      </c>
      <c r="O171" s="582">
        <f t="shared" si="55"/>
        <v>0</v>
      </c>
      <c r="P171" s="582">
        <f t="shared" si="56"/>
        <v>0</v>
      </c>
      <c r="Q171" s="194"/>
      <c r="R171" s="79"/>
      <c r="S171" s="111"/>
      <c r="T171" s="111"/>
    </row>
    <row r="172" spans="2:20" x14ac:dyDescent="0.2">
      <c r="B172" s="77"/>
      <c r="C172" s="194"/>
      <c r="D172" s="580"/>
      <c r="E172" s="194"/>
      <c r="F172" s="603"/>
      <c r="G172" s="194"/>
      <c r="H172" s="68">
        <v>0</v>
      </c>
      <c r="I172" s="68">
        <v>0</v>
      </c>
      <c r="J172" s="68">
        <v>0</v>
      </c>
      <c r="K172" s="582">
        <f t="shared" si="51"/>
        <v>0</v>
      </c>
      <c r="L172" s="582">
        <f t="shared" si="52"/>
        <v>0</v>
      </c>
      <c r="M172" s="582">
        <f t="shared" si="53"/>
        <v>0</v>
      </c>
      <c r="N172" s="582">
        <f t="shared" si="54"/>
        <v>0</v>
      </c>
      <c r="O172" s="582">
        <f t="shared" si="55"/>
        <v>0</v>
      </c>
      <c r="P172" s="582">
        <f t="shared" si="56"/>
        <v>0</v>
      </c>
      <c r="Q172" s="194"/>
      <c r="R172" s="79"/>
      <c r="S172" s="111"/>
      <c r="T172" s="111"/>
    </row>
    <row r="173" spans="2:20" x14ac:dyDescent="0.2">
      <c r="B173" s="77"/>
      <c r="C173" s="194"/>
      <c r="D173" s="580"/>
      <c r="E173" s="194"/>
      <c r="F173" s="603"/>
      <c r="G173" s="194"/>
      <c r="H173" s="68">
        <v>0</v>
      </c>
      <c r="I173" s="68">
        <v>0</v>
      </c>
      <c r="J173" s="68">
        <v>0</v>
      </c>
      <c r="K173" s="582">
        <f t="shared" si="51"/>
        <v>0</v>
      </c>
      <c r="L173" s="582">
        <f t="shared" si="52"/>
        <v>0</v>
      </c>
      <c r="M173" s="582">
        <f t="shared" si="53"/>
        <v>0</v>
      </c>
      <c r="N173" s="582">
        <f t="shared" si="54"/>
        <v>0</v>
      </c>
      <c r="O173" s="582">
        <f t="shared" si="55"/>
        <v>0</v>
      </c>
      <c r="P173" s="582">
        <f t="shared" si="56"/>
        <v>0</v>
      </c>
      <c r="Q173" s="194"/>
      <c r="R173" s="79"/>
      <c r="S173" s="111"/>
      <c r="T173" s="111"/>
    </row>
    <row r="174" spans="2:20" x14ac:dyDescent="0.2">
      <c r="B174" s="77"/>
      <c r="C174" s="194"/>
      <c r="D174" s="203"/>
      <c r="E174" s="194"/>
      <c r="F174" s="203"/>
      <c r="G174" s="194"/>
      <c r="H174" s="590">
        <f t="shared" ref="H174:P174" si="57">SUM(H164:H173)</f>
        <v>0</v>
      </c>
      <c r="I174" s="590">
        <f t="shared" si="57"/>
        <v>0</v>
      </c>
      <c r="J174" s="590">
        <f t="shared" si="57"/>
        <v>0</v>
      </c>
      <c r="K174" s="590">
        <f t="shared" si="57"/>
        <v>0</v>
      </c>
      <c r="L174" s="590">
        <f t="shared" si="57"/>
        <v>0</v>
      </c>
      <c r="M174" s="590">
        <f t="shared" si="57"/>
        <v>0</v>
      </c>
      <c r="N174" s="590">
        <f t="shared" si="57"/>
        <v>0</v>
      </c>
      <c r="O174" s="590">
        <f t="shared" si="57"/>
        <v>0</v>
      </c>
      <c r="P174" s="590">
        <f t="shared" si="57"/>
        <v>0</v>
      </c>
      <c r="Q174" s="194"/>
      <c r="R174" s="79"/>
      <c r="S174" s="111"/>
      <c r="T174" s="111"/>
    </row>
    <row r="175" spans="2:20" x14ac:dyDescent="0.2">
      <c r="B175" s="77"/>
      <c r="C175" s="194"/>
      <c r="D175" s="52"/>
      <c r="E175" s="41"/>
      <c r="F175" s="42"/>
      <c r="G175" s="41"/>
      <c r="H175" s="42"/>
      <c r="I175" s="42"/>
      <c r="J175" s="42"/>
      <c r="K175" s="42"/>
      <c r="L175" s="42"/>
      <c r="M175" s="42"/>
      <c r="N175" s="42"/>
      <c r="O175" s="42"/>
      <c r="P175" s="42"/>
      <c r="Q175" s="194"/>
      <c r="R175" s="79"/>
      <c r="S175" s="111"/>
      <c r="T175" s="111"/>
    </row>
    <row r="176" spans="2:20" x14ac:dyDescent="0.2">
      <c r="B176" s="77"/>
      <c r="C176" s="194"/>
      <c r="D176" s="1010" t="s">
        <v>654</v>
      </c>
      <c r="E176" s="639"/>
      <c r="F176" s="640"/>
      <c r="G176" s="639"/>
      <c r="H176" s="640"/>
      <c r="I176" s="640"/>
      <c r="J176" s="640"/>
      <c r="K176" s="640"/>
      <c r="L176" s="640"/>
      <c r="M176" s="640"/>
      <c r="N176" s="640"/>
      <c r="O176" s="640"/>
      <c r="P176" s="640"/>
      <c r="Q176" s="194"/>
      <c r="R176" s="79"/>
      <c r="S176" s="111"/>
      <c r="T176" s="111"/>
    </row>
    <row r="177" spans="2:20" x14ac:dyDescent="0.2">
      <c r="B177" s="77"/>
      <c r="C177" s="194"/>
      <c r="D177" s="193" t="s">
        <v>627</v>
      </c>
      <c r="E177" s="36"/>
      <c r="F177" s="189"/>
      <c r="G177" s="36"/>
      <c r="H177" s="189"/>
      <c r="I177" s="189"/>
      <c r="J177" s="189"/>
      <c r="K177" s="189"/>
      <c r="L177" s="189"/>
      <c r="M177" s="189"/>
      <c r="N177" s="189"/>
      <c r="O177" s="189"/>
      <c r="P177" s="189"/>
      <c r="Q177" s="194"/>
      <c r="R177" s="79"/>
      <c r="S177" s="111"/>
      <c r="T177" s="111"/>
    </row>
    <row r="178" spans="2:20" x14ac:dyDescent="0.2">
      <c r="B178" s="77"/>
      <c r="C178" s="194"/>
      <c r="D178" s="36" t="str">
        <f>+pers!D199</f>
        <v>project 1</v>
      </c>
      <c r="E178" s="36"/>
      <c r="F178" s="44"/>
      <c r="G178" s="36"/>
      <c r="H178" s="1009">
        <f>+project!H103</f>
        <v>0</v>
      </c>
      <c r="I178" s="1009">
        <f>+project!I103</f>
        <v>0</v>
      </c>
      <c r="J178" s="1009">
        <f>+project!J103</f>
        <v>0</v>
      </c>
      <c r="K178" s="1009">
        <f>+project!K103</f>
        <v>0</v>
      </c>
      <c r="L178" s="1009">
        <f>+project!L103</f>
        <v>0</v>
      </c>
      <c r="M178" s="1009">
        <f>+project!M103</f>
        <v>0</v>
      </c>
      <c r="N178" s="1009">
        <f>+project!N103</f>
        <v>0</v>
      </c>
      <c r="O178" s="1009">
        <f>+project!O103</f>
        <v>0</v>
      </c>
      <c r="P178" s="1009">
        <f>+project!P103</f>
        <v>0</v>
      </c>
      <c r="Q178" s="194"/>
      <c r="R178" s="79"/>
      <c r="S178" s="111"/>
      <c r="T178" s="111"/>
    </row>
    <row r="179" spans="2:20" x14ac:dyDescent="0.2">
      <c r="B179" s="77"/>
      <c r="C179" s="194"/>
      <c r="D179" s="36" t="str">
        <f>+pers!D200</f>
        <v>project 2</v>
      </c>
      <c r="E179" s="36"/>
      <c r="F179" s="44"/>
      <c r="G179" s="36"/>
      <c r="H179" s="1009">
        <f>+project!H110</f>
        <v>0</v>
      </c>
      <c r="I179" s="1009">
        <f>+project!I110</f>
        <v>0</v>
      </c>
      <c r="J179" s="1009">
        <f>+project!J110</f>
        <v>0</v>
      </c>
      <c r="K179" s="1009">
        <f>+project!K110</f>
        <v>0</v>
      </c>
      <c r="L179" s="1009">
        <f>+project!L110</f>
        <v>0</v>
      </c>
      <c r="M179" s="1009">
        <f>+project!M110</f>
        <v>0</v>
      </c>
      <c r="N179" s="1009">
        <f>+project!N110</f>
        <v>0</v>
      </c>
      <c r="O179" s="1009">
        <f>+project!O110</f>
        <v>0</v>
      </c>
      <c r="P179" s="1009">
        <f>+project!P110</f>
        <v>0</v>
      </c>
      <c r="Q179" s="194"/>
      <c r="R179" s="79"/>
      <c r="S179" s="111"/>
      <c r="T179" s="111"/>
    </row>
    <row r="180" spans="2:20" x14ac:dyDescent="0.2">
      <c r="B180" s="77"/>
      <c r="C180" s="194"/>
      <c r="D180" s="36" t="str">
        <f>+pers!D201</f>
        <v>project 3</v>
      </c>
      <c r="E180" s="36"/>
      <c r="F180" s="44"/>
      <c r="G180" s="36"/>
      <c r="H180" s="1009">
        <f>+project!H117</f>
        <v>0</v>
      </c>
      <c r="I180" s="1009">
        <f>+project!I117</f>
        <v>0</v>
      </c>
      <c r="J180" s="1009">
        <f>+project!J117</f>
        <v>0</v>
      </c>
      <c r="K180" s="1009">
        <f>+project!K117</f>
        <v>0</v>
      </c>
      <c r="L180" s="1009">
        <f>+project!L117</f>
        <v>0</v>
      </c>
      <c r="M180" s="1009">
        <f>+project!M117</f>
        <v>0</v>
      </c>
      <c r="N180" s="1009">
        <f>+project!N117</f>
        <v>0</v>
      </c>
      <c r="O180" s="1009">
        <f>+project!O117</f>
        <v>0</v>
      </c>
      <c r="P180" s="1009">
        <f>+project!P117</f>
        <v>0</v>
      </c>
      <c r="Q180" s="194"/>
      <c r="R180" s="79"/>
      <c r="S180" s="111"/>
      <c r="T180" s="111"/>
    </row>
    <row r="181" spans="2:20" x14ac:dyDescent="0.2">
      <c r="B181" s="77"/>
      <c r="C181" s="194"/>
      <c r="D181" s="36" t="str">
        <f>+pers!D202</f>
        <v>project 4</v>
      </c>
      <c r="E181" s="36"/>
      <c r="F181" s="44"/>
      <c r="G181" s="36"/>
      <c r="H181" s="1009">
        <f>+project!H124</f>
        <v>0</v>
      </c>
      <c r="I181" s="1009">
        <f>+project!I124</f>
        <v>0</v>
      </c>
      <c r="J181" s="1009">
        <f>+project!J124</f>
        <v>0</v>
      </c>
      <c r="K181" s="1009">
        <f>+project!K124</f>
        <v>0</v>
      </c>
      <c r="L181" s="1009">
        <f>+project!L124</f>
        <v>0</v>
      </c>
      <c r="M181" s="1009">
        <f>+project!M124</f>
        <v>0</v>
      </c>
      <c r="N181" s="1009">
        <f>+project!N124</f>
        <v>0</v>
      </c>
      <c r="O181" s="1009">
        <f>+project!O124</f>
        <v>0</v>
      </c>
      <c r="P181" s="1009">
        <f>+project!P124</f>
        <v>0</v>
      </c>
      <c r="Q181" s="194"/>
      <c r="R181" s="79"/>
      <c r="S181" s="111"/>
      <c r="T181" s="111"/>
    </row>
    <row r="182" spans="2:20" x14ac:dyDescent="0.2">
      <c r="B182" s="77"/>
      <c r="C182" s="194"/>
      <c r="D182" s="36" t="str">
        <f>+pers!D203</f>
        <v>project 5</v>
      </c>
      <c r="E182" s="36"/>
      <c r="F182" s="44"/>
      <c r="G182" s="36"/>
      <c r="H182" s="1009">
        <f>+project!H131</f>
        <v>0</v>
      </c>
      <c r="I182" s="1009">
        <f>+project!I131</f>
        <v>0</v>
      </c>
      <c r="J182" s="1009">
        <f>+project!J131</f>
        <v>0</v>
      </c>
      <c r="K182" s="1009">
        <f>+project!K131</f>
        <v>0</v>
      </c>
      <c r="L182" s="1009">
        <f>+project!L131</f>
        <v>0</v>
      </c>
      <c r="M182" s="1009">
        <f>+project!M131</f>
        <v>0</v>
      </c>
      <c r="N182" s="1009">
        <f>+project!N131</f>
        <v>0</v>
      </c>
      <c r="O182" s="1009">
        <f>+project!O131</f>
        <v>0</v>
      </c>
      <c r="P182" s="1009">
        <f>+project!P131</f>
        <v>0</v>
      </c>
      <c r="Q182" s="194"/>
      <c r="R182" s="79"/>
      <c r="S182" s="111"/>
      <c r="T182" s="111"/>
    </row>
    <row r="183" spans="2:20" x14ac:dyDescent="0.2">
      <c r="B183" s="77"/>
      <c r="C183" s="194"/>
      <c r="D183" s="36" t="str">
        <f>+pers!D204</f>
        <v>project 6</v>
      </c>
      <c r="E183" s="36"/>
      <c r="F183" s="44"/>
      <c r="G183" s="36"/>
      <c r="H183" s="1009">
        <f>+project!H138</f>
        <v>0</v>
      </c>
      <c r="I183" s="1009">
        <f>+project!I138</f>
        <v>0</v>
      </c>
      <c r="J183" s="1009">
        <f>+project!J138</f>
        <v>0</v>
      </c>
      <c r="K183" s="1009">
        <f>+project!K138</f>
        <v>0</v>
      </c>
      <c r="L183" s="1009">
        <f>+project!L138</f>
        <v>0</v>
      </c>
      <c r="M183" s="1009">
        <f>+project!M138</f>
        <v>0</v>
      </c>
      <c r="N183" s="1009">
        <f>+project!N138</f>
        <v>0</v>
      </c>
      <c r="O183" s="1009">
        <f>+project!O138</f>
        <v>0</v>
      </c>
      <c r="P183" s="1009">
        <f>+project!P138</f>
        <v>0</v>
      </c>
      <c r="Q183" s="194"/>
      <c r="R183" s="79"/>
      <c r="S183" s="111"/>
      <c r="T183" s="111"/>
    </row>
    <row r="184" spans="2:20" x14ac:dyDescent="0.2">
      <c r="B184" s="77"/>
      <c r="C184" s="194"/>
      <c r="D184" s="36" t="str">
        <f>+pers!D205</f>
        <v>project 7</v>
      </c>
      <c r="E184" s="36"/>
      <c r="F184" s="44"/>
      <c r="G184" s="36"/>
      <c r="H184" s="1009">
        <f>+project!H145</f>
        <v>0</v>
      </c>
      <c r="I184" s="1009">
        <f>+project!I145</f>
        <v>0</v>
      </c>
      <c r="J184" s="1009">
        <f>+project!J145</f>
        <v>0</v>
      </c>
      <c r="K184" s="1009">
        <f>+project!K145</f>
        <v>0</v>
      </c>
      <c r="L184" s="1009">
        <f>+project!L145</f>
        <v>0</v>
      </c>
      <c r="M184" s="1009">
        <f>+project!M145</f>
        <v>0</v>
      </c>
      <c r="N184" s="1009">
        <f>+project!N145</f>
        <v>0</v>
      </c>
      <c r="O184" s="1009">
        <f>+project!O145</f>
        <v>0</v>
      </c>
      <c r="P184" s="1009">
        <f>+project!P145</f>
        <v>0</v>
      </c>
      <c r="Q184" s="194"/>
      <c r="R184" s="79"/>
      <c r="S184" s="111"/>
      <c r="T184" s="111"/>
    </row>
    <row r="185" spans="2:20" x14ac:dyDescent="0.2">
      <c r="B185" s="77"/>
      <c r="C185" s="194"/>
      <c r="D185" s="36" t="str">
        <f>+pers!D206</f>
        <v>project 8</v>
      </c>
      <c r="E185" s="36"/>
      <c r="F185" s="44"/>
      <c r="G185" s="36"/>
      <c r="H185" s="1009">
        <f>+project!H152</f>
        <v>0</v>
      </c>
      <c r="I185" s="1009">
        <f>+project!I152</f>
        <v>0</v>
      </c>
      <c r="J185" s="1009">
        <f>+project!J152</f>
        <v>0</v>
      </c>
      <c r="K185" s="1009">
        <f>+project!K152</f>
        <v>0</v>
      </c>
      <c r="L185" s="1009">
        <f>+project!L152</f>
        <v>0</v>
      </c>
      <c r="M185" s="1009">
        <f>+project!M152</f>
        <v>0</v>
      </c>
      <c r="N185" s="1009">
        <f>+project!N152</f>
        <v>0</v>
      </c>
      <c r="O185" s="1009">
        <f>+project!O152</f>
        <v>0</v>
      </c>
      <c r="P185" s="1009">
        <f>+project!P152</f>
        <v>0</v>
      </c>
      <c r="Q185" s="194"/>
      <c r="R185" s="79"/>
      <c r="S185" s="111"/>
      <c r="T185" s="111"/>
    </row>
    <row r="186" spans="2:20" x14ac:dyDescent="0.2">
      <c r="B186" s="77"/>
      <c r="C186" s="194"/>
      <c r="D186" s="36" t="str">
        <f>+pers!D207</f>
        <v>project 9</v>
      </c>
      <c r="E186" s="36"/>
      <c r="F186" s="44"/>
      <c r="G186" s="36"/>
      <c r="H186" s="1009">
        <f>+project!H159</f>
        <v>0</v>
      </c>
      <c r="I186" s="1009">
        <f>+project!I159</f>
        <v>0</v>
      </c>
      <c r="J186" s="1009">
        <f>+project!J159</f>
        <v>0</v>
      </c>
      <c r="K186" s="1009">
        <f>+project!K159</f>
        <v>0</v>
      </c>
      <c r="L186" s="1009">
        <f>+project!L159</f>
        <v>0</v>
      </c>
      <c r="M186" s="1009">
        <f>+project!M159</f>
        <v>0</v>
      </c>
      <c r="N186" s="1009">
        <f>+project!N159</f>
        <v>0</v>
      </c>
      <c r="O186" s="1009">
        <f>+project!O159</f>
        <v>0</v>
      </c>
      <c r="P186" s="1009">
        <f>+project!P159</f>
        <v>0</v>
      </c>
      <c r="Q186" s="194"/>
      <c r="R186" s="79"/>
      <c r="S186" s="111"/>
      <c r="T186" s="111"/>
    </row>
    <row r="187" spans="2:20" x14ac:dyDescent="0.2">
      <c r="B187" s="77"/>
      <c r="C187" s="194"/>
      <c r="D187" s="36" t="str">
        <f>+pers!D208</f>
        <v>project 10</v>
      </c>
      <c r="E187" s="36"/>
      <c r="F187" s="44"/>
      <c r="G187" s="36"/>
      <c r="H187" s="1009">
        <f>+project!H166</f>
        <v>0</v>
      </c>
      <c r="I187" s="1009">
        <f>+project!I166</f>
        <v>0</v>
      </c>
      <c r="J187" s="1009">
        <f>+project!J166</f>
        <v>0</v>
      </c>
      <c r="K187" s="1009">
        <f>+project!K166</f>
        <v>0</v>
      </c>
      <c r="L187" s="1009">
        <f>+project!L166</f>
        <v>0</v>
      </c>
      <c r="M187" s="1009">
        <f>+project!M166</f>
        <v>0</v>
      </c>
      <c r="N187" s="1009">
        <f>+project!N166</f>
        <v>0</v>
      </c>
      <c r="O187" s="1009">
        <f>+project!O166</f>
        <v>0</v>
      </c>
      <c r="P187" s="1009">
        <f>+project!P166</f>
        <v>0</v>
      </c>
      <c r="Q187" s="194"/>
      <c r="R187" s="79"/>
      <c r="S187" s="111"/>
      <c r="T187" s="111"/>
    </row>
    <row r="188" spans="2:20" x14ac:dyDescent="0.2">
      <c r="B188" s="77"/>
      <c r="C188" s="194"/>
      <c r="D188" s="36"/>
      <c r="E188" s="36"/>
      <c r="F188" s="189"/>
      <c r="G188" s="36"/>
      <c r="H188" s="591">
        <f t="shared" ref="H188:P188" si="58">SUM(H178:H187)</f>
        <v>0</v>
      </c>
      <c r="I188" s="591">
        <f t="shared" si="58"/>
        <v>0</v>
      </c>
      <c r="J188" s="591">
        <f t="shared" si="58"/>
        <v>0</v>
      </c>
      <c r="K188" s="591">
        <f t="shared" si="58"/>
        <v>0</v>
      </c>
      <c r="L188" s="591">
        <f t="shared" si="58"/>
        <v>0</v>
      </c>
      <c r="M188" s="591">
        <f t="shared" si="58"/>
        <v>0</v>
      </c>
      <c r="N188" s="591">
        <f t="shared" si="58"/>
        <v>0</v>
      </c>
      <c r="O188" s="591">
        <f t="shared" si="58"/>
        <v>0</v>
      </c>
      <c r="P188" s="591">
        <f t="shared" si="58"/>
        <v>0</v>
      </c>
      <c r="Q188" s="194"/>
      <c r="R188" s="79"/>
      <c r="S188" s="111"/>
      <c r="T188" s="111"/>
    </row>
    <row r="189" spans="2:20" x14ac:dyDescent="0.2">
      <c r="B189" s="77"/>
      <c r="C189" s="194"/>
      <c r="D189" s="584"/>
      <c r="E189" s="585"/>
      <c r="F189" s="586"/>
      <c r="G189" s="585"/>
      <c r="H189" s="586"/>
      <c r="I189" s="586"/>
      <c r="J189" s="586"/>
      <c r="K189" s="586"/>
      <c r="L189" s="586"/>
      <c r="M189" s="586"/>
      <c r="N189" s="586"/>
      <c r="O189" s="586"/>
      <c r="P189" s="586"/>
      <c r="Q189" s="194"/>
      <c r="R189" s="79"/>
      <c r="S189" s="111"/>
      <c r="T189" s="111"/>
    </row>
    <row r="190" spans="2:20" x14ac:dyDescent="0.2">
      <c r="B190" s="77"/>
      <c r="C190" s="194"/>
      <c r="D190" s="583"/>
      <c r="E190" s="553"/>
      <c r="F190" s="80"/>
      <c r="G190" s="553"/>
      <c r="H190" s="80"/>
      <c r="I190" s="80"/>
      <c r="J190" s="80"/>
      <c r="K190" s="80"/>
      <c r="L190" s="80"/>
      <c r="M190" s="80"/>
      <c r="N190" s="80"/>
      <c r="O190" s="80"/>
      <c r="P190" s="80"/>
      <c r="Q190" s="194"/>
      <c r="R190" s="79"/>
      <c r="S190" s="111"/>
      <c r="T190" s="111"/>
    </row>
    <row r="191" spans="2:20" x14ac:dyDescent="0.2">
      <c r="B191" s="77"/>
      <c r="C191" s="194"/>
      <c r="D191" s="202" t="s">
        <v>181</v>
      </c>
      <c r="E191" s="194"/>
      <c r="F191" s="72"/>
      <c r="G191" s="194"/>
      <c r="H191" s="590">
        <f t="shared" ref="H191:P191" si="59">H158+H174+H188</f>
        <v>0</v>
      </c>
      <c r="I191" s="590">
        <f t="shared" si="59"/>
        <v>0</v>
      </c>
      <c r="J191" s="590">
        <f t="shared" si="59"/>
        <v>0</v>
      </c>
      <c r="K191" s="590">
        <f t="shared" si="59"/>
        <v>0</v>
      </c>
      <c r="L191" s="590">
        <f t="shared" si="59"/>
        <v>0</v>
      </c>
      <c r="M191" s="590">
        <f t="shared" si="59"/>
        <v>0</v>
      </c>
      <c r="N191" s="590">
        <f t="shared" si="59"/>
        <v>0</v>
      </c>
      <c r="O191" s="590">
        <f t="shared" si="59"/>
        <v>0</v>
      </c>
      <c r="P191" s="590">
        <f t="shared" si="59"/>
        <v>0</v>
      </c>
      <c r="Q191" s="194"/>
      <c r="R191" s="79"/>
      <c r="S191" s="111"/>
      <c r="T191" s="111"/>
    </row>
    <row r="192" spans="2:20" x14ac:dyDescent="0.2">
      <c r="B192" s="77"/>
      <c r="C192" s="194"/>
      <c r="D192" s="194"/>
      <c r="E192" s="194"/>
      <c r="F192" s="72"/>
      <c r="G192" s="194"/>
      <c r="H192" s="194"/>
      <c r="I192" s="194"/>
      <c r="J192" s="194"/>
      <c r="K192" s="72"/>
      <c r="L192" s="72"/>
      <c r="M192" s="72"/>
      <c r="N192" s="72"/>
      <c r="O192" s="72"/>
      <c r="P192" s="72"/>
      <c r="Q192" s="194"/>
      <c r="R192" s="79"/>
      <c r="S192" s="111"/>
      <c r="T192" s="111"/>
    </row>
    <row r="193" spans="2:21" x14ac:dyDescent="0.2">
      <c r="B193" s="77"/>
      <c r="C193" s="78"/>
      <c r="D193" s="78"/>
      <c r="E193" s="78"/>
      <c r="F193" s="71"/>
      <c r="G193" s="78"/>
      <c r="H193" s="78"/>
      <c r="I193" s="78"/>
      <c r="J193" s="78"/>
      <c r="K193" s="71"/>
      <c r="L193" s="71"/>
      <c r="M193" s="71"/>
      <c r="N193" s="71"/>
      <c r="O193" s="71"/>
      <c r="P193" s="71"/>
      <c r="Q193" s="78"/>
      <c r="R193" s="79"/>
      <c r="S193" s="111"/>
      <c r="T193" s="111"/>
    </row>
    <row r="194" spans="2:21" x14ac:dyDescent="0.2">
      <c r="B194" s="77"/>
      <c r="C194" s="194"/>
      <c r="D194" s="194"/>
      <c r="E194" s="194"/>
      <c r="F194" s="72"/>
      <c r="G194" s="194"/>
      <c r="H194" s="194"/>
      <c r="I194" s="194"/>
      <c r="J194" s="194"/>
      <c r="K194" s="72"/>
      <c r="L194" s="72"/>
      <c r="M194" s="72"/>
      <c r="N194" s="72"/>
      <c r="O194" s="72"/>
      <c r="P194" s="72"/>
      <c r="Q194" s="194"/>
      <c r="R194" s="79"/>
      <c r="S194" s="111"/>
      <c r="T194" s="111"/>
    </row>
    <row r="195" spans="2:21" x14ac:dyDescent="0.2">
      <c r="B195" s="77"/>
      <c r="C195" s="194"/>
      <c r="D195" s="202" t="s">
        <v>232</v>
      </c>
      <c r="E195" s="194"/>
      <c r="F195" s="72"/>
      <c r="G195" s="194"/>
      <c r="H195" s="590">
        <f t="shared" ref="H195:P195" si="60">H119+H139+H191</f>
        <v>0</v>
      </c>
      <c r="I195" s="590">
        <f t="shared" si="60"/>
        <v>0</v>
      </c>
      <c r="J195" s="590">
        <f t="shared" si="60"/>
        <v>0</v>
      </c>
      <c r="K195" s="590">
        <f t="shared" si="60"/>
        <v>0</v>
      </c>
      <c r="L195" s="590">
        <f t="shared" si="60"/>
        <v>0</v>
      </c>
      <c r="M195" s="590">
        <f t="shared" si="60"/>
        <v>0</v>
      </c>
      <c r="N195" s="590">
        <f t="shared" si="60"/>
        <v>0</v>
      </c>
      <c r="O195" s="590">
        <f t="shared" si="60"/>
        <v>0</v>
      </c>
      <c r="P195" s="590">
        <f t="shared" si="60"/>
        <v>0</v>
      </c>
      <c r="Q195" s="194"/>
      <c r="R195" s="79"/>
      <c r="S195" s="111"/>
      <c r="T195" s="111"/>
    </row>
    <row r="196" spans="2:21" x14ac:dyDescent="0.2">
      <c r="B196" s="77"/>
      <c r="C196" s="194"/>
      <c r="D196" s="194"/>
      <c r="E196" s="194"/>
      <c r="F196" s="72"/>
      <c r="G196" s="194"/>
      <c r="H196" s="72"/>
      <c r="I196" s="72"/>
      <c r="J196" s="72"/>
      <c r="K196" s="72"/>
      <c r="L196" s="72"/>
      <c r="M196" s="72"/>
      <c r="N196" s="72"/>
      <c r="O196" s="72"/>
      <c r="P196" s="72"/>
      <c r="Q196" s="194"/>
      <c r="R196" s="79"/>
      <c r="S196" s="111"/>
      <c r="T196" s="111"/>
    </row>
    <row r="197" spans="2:21" x14ac:dyDescent="0.2">
      <c r="B197" s="77"/>
      <c r="C197" s="78"/>
      <c r="D197" s="78"/>
      <c r="E197" s="78"/>
      <c r="F197" s="71"/>
      <c r="G197" s="78"/>
      <c r="H197" s="78"/>
      <c r="I197" s="78"/>
      <c r="J197" s="78"/>
      <c r="K197" s="71"/>
      <c r="L197" s="71"/>
      <c r="M197" s="71"/>
      <c r="N197" s="71"/>
      <c r="O197" s="71"/>
      <c r="P197" s="71"/>
      <c r="Q197" s="78"/>
      <c r="R197" s="79"/>
      <c r="S197" s="111"/>
      <c r="T197" s="111"/>
    </row>
    <row r="198" spans="2:21" x14ac:dyDescent="0.2">
      <c r="B198" s="77"/>
      <c r="C198" s="78"/>
      <c r="D198" s="78"/>
      <c r="E198" s="78"/>
      <c r="F198" s="71"/>
      <c r="G198" s="78"/>
      <c r="H198" s="78"/>
      <c r="I198" s="78"/>
      <c r="J198" s="78"/>
      <c r="K198" s="71"/>
      <c r="L198" s="71"/>
      <c r="M198" s="71"/>
      <c r="N198" s="71"/>
      <c r="O198" s="71"/>
      <c r="P198" s="71"/>
      <c r="Q198" s="78"/>
      <c r="R198" s="79"/>
      <c r="S198" s="111"/>
      <c r="T198" s="111"/>
    </row>
    <row r="199" spans="2:21" x14ac:dyDescent="0.2">
      <c r="B199" s="77"/>
      <c r="C199" s="194"/>
      <c r="D199" s="194"/>
      <c r="E199" s="194"/>
      <c r="F199" s="72"/>
      <c r="G199" s="194"/>
      <c r="H199" s="72"/>
      <c r="I199" s="72"/>
      <c r="J199" s="72"/>
      <c r="K199" s="72"/>
      <c r="L199" s="72"/>
      <c r="M199" s="72"/>
      <c r="N199" s="72"/>
      <c r="O199" s="72"/>
      <c r="P199" s="72"/>
      <c r="Q199" s="194"/>
      <c r="R199" s="79"/>
      <c r="S199" s="111"/>
      <c r="T199" s="111"/>
    </row>
    <row r="200" spans="2:21" x14ac:dyDescent="0.2">
      <c r="B200" s="77"/>
      <c r="C200" s="194"/>
      <c r="D200" s="658" t="s">
        <v>233</v>
      </c>
      <c r="E200" s="194"/>
      <c r="F200" s="72"/>
      <c r="G200" s="194"/>
      <c r="H200" s="590">
        <f t="shared" ref="H200:P200" si="61">H103-H195</f>
        <v>0</v>
      </c>
      <c r="I200" s="590">
        <f t="shared" si="61"/>
        <v>0</v>
      </c>
      <c r="J200" s="590">
        <f t="shared" si="61"/>
        <v>0</v>
      </c>
      <c r="K200" s="590">
        <f t="shared" si="61"/>
        <v>0</v>
      </c>
      <c r="L200" s="590">
        <f t="shared" si="61"/>
        <v>0</v>
      </c>
      <c r="M200" s="590">
        <f t="shared" si="61"/>
        <v>0</v>
      </c>
      <c r="N200" s="590">
        <f t="shared" si="61"/>
        <v>0</v>
      </c>
      <c r="O200" s="590">
        <f t="shared" si="61"/>
        <v>0</v>
      </c>
      <c r="P200" s="590">
        <f t="shared" si="61"/>
        <v>0</v>
      </c>
      <c r="Q200" s="194"/>
      <c r="R200" s="79"/>
      <c r="S200" s="111"/>
      <c r="T200" s="111"/>
    </row>
    <row r="201" spans="2:21" x14ac:dyDescent="0.2">
      <c r="B201" s="77"/>
      <c r="C201" s="194"/>
      <c r="D201" s="194"/>
      <c r="E201" s="194"/>
      <c r="F201" s="72"/>
      <c r="G201" s="194"/>
      <c r="H201" s="194"/>
      <c r="I201" s="194"/>
      <c r="J201" s="194"/>
      <c r="K201" s="72"/>
      <c r="L201" s="72"/>
      <c r="M201" s="72"/>
      <c r="N201" s="72"/>
      <c r="O201" s="72"/>
      <c r="P201" s="72"/>
      <c r="Q201" s="194"/>
      <c r="R201" s="79"/>
      <c r="S201" s="111"/>
      <c r="T201" s="111"/>
    </row>
    <row r="202" spans="2:21" x14ac:dyDescent="0.2">
      <c r="B202" s="77"/>
      <c r="C202" s="78"/>
      <c r="D202" s="78"/>
      <c r="E202" s="78"/>
      <c r="F202" s="71"/>
      <c r="G202" s="78"/>
      <c r="H202" s="78"/>
      <c r="I202" s="78"/>
      <c r="J202" s="78"/>
      <c r="K202" s="71"/>
      <c r="L202" s="71"/>
      <c r="M202" s="71"/>
      <c r="N202" s="71"/>
      <c r="O202" s="71"/>
      <c r="P202" s="71"/>
      <c r="Q202" s="78"/>
      <c r="R202" s="79"/>
      <c r="S202" s="111"/>
      <c r="T202" s="111"/>
    </row>
    <row r="203" spans="2:21" x14ac:dyDescent="0.2">
      <c r="B203" s="87"/>
      <c r="C203" s="84"/>
      <c r="D203" s="84"/>
      <c r="E203" s="84"/>
      <c r="F203" s="85"/>
      <c r="G203" s="84"/>
      <c r="H203" s="84"/>
      <c r="I203" s="84"/>
      <c r="J203" s="84"/>
      <c r="K203" s="458"/>
      <c r="L203" s="458"/>
      <c r="M203" s="458"/>
      <c r="N203" s="458"/>
      <c r="O203" s="458"/>
      <c r="P203" s="458"/>
      <c r="Q203" s="765" t="s">
        <v>479</v>
      </c>
      <c r="R203" s="86"/>
      <c r="S203" s="111"/>
      <c r="T203" s="111"/>
    </row>
    <row r="204" spans="2:21" ht="12.75" customHeight="1" thickBot="1" x14ac:dyDescent="0.25">
      <c r="B204" s="111"/>
      <c r="C204" s="111"/>
      <c r="D204" s="111"/>
      <c r="E204" s="111"/>
      <c r="F204" s="111"/>
      <c r="G204" s="111"/>
      <c r="H204" s="111"/>
      <c r="I204" s="111"/>
      <c r="J204" s="111"/>
      <c r="K204" s="111"/>
      <c r="L204" s="111"/>
      <c r="M204" s="111"/>
      <c r="N204" s="111"/>
      <c r="O204" s="111"/>
      <c r="P204" s="111"/>
      <c r="Q204" s="111"/>
      <c r="R204" s="111"/>
      <c r="S204" s="111"/>
      <c r="T204" s="111"/>
      <c r="U204" s="111"/>
    </row>
    <row r="205" spans="2:21" ht="12.75" customHeight="1" thickTop="1" x14ac:dyDescent="0.2">
      <c r="B205" s="111"/>
      <c r="C205" s="1237"/>
      <c r="D205" s="1238"/>
      <c r="E205" s="1238"/>
      <c r="F205" s="1238"/>
      <c r="G205" s="1238"/>
      <c r="H205" s="1238"/>
      <c r="I205" s="1238"/>
      <c r="J205" s="1238"/>
      <c r="K205" s="1238"/>
      <c r="L205" s="1238"/>
      <c r="M205" s="1238"/>
      <c r="N205" s="1238"/>
      <c r="O205" s="1238"/>
      <c r="P205" s="1238"/>
      <c r="Q205" s="1250"/>
      <c r="R205" s="111"/>
      <c r="S205" s="111"/>
      <c r="T205" s="111"/>
      <c r="U205" s="111"/>
    </row>
    <row r="206" spans="2:21" ht="12.75" customHeight="1" x14ac:dyDescent="0.2">
      <c r="B206" s="111"/>
      <c r="C206" s="1239"/>
      <c r="D206" s="1651" t="s">
        <v>1101</v>
      </c>
      <c r="E206" s="731"/>
      <c r="F206" s="731"/>
      <c r="G206" s="731"/>
      <c r="H206" s="731"/>
      <c r="I206" s="731"/>
      <c r="J206" s="731"/>
      <c r="K206" s="731"/>
      <c r="L206" s="731"/>
      <c r="M206" s="731"/>
      <c r="N206" s="731"/>
      <c r="O206" s="731"/>
      <c r="P206" s="731"/>
      <c r="Q206" s="1251"/>
      <c r="R206" s="111"/>
      <c r="S206" s="111"/>
      <c r="T206" s="111"/>
      <c r="U206" s="111"/>
    </row>
    <row r="207" spans="2:21" ht="12.75" customHeight="1" x14ac:dyDescent="0.2">
      <c r="B207" s="111"/>
      <c r="C207" s="1239"/>
      <c r="D207" s="731"/>
      <c r="E207" s="731"/>
      <c r="F207" s="731"/>
      <c r="G207" s="731"/>
      <c r="H207" s="731"/>
      <c r="I207" s="731"/>
      <c r="J207" s="731"/>
      <c r="K207" s="731"/>
      <c r="L207" s="731"/>
      <c r="M207" s="731"/>
      <c r="N207" s="731"/>
      <c r="O207" s="731"/>
      <c r="P207" s="731"/>
      <c r="Q207" s="1251"/>
      <c r="R207" s="111"/>
      <c r="S207" s="111"/>
      <c r="T207" s="111"/>
      <c r="U207" s="111"/>
    </row>
    <row r="208" spans="2:21" ht="12.75" customHeight="1" x14ac:dyDescent="0.3">
      <c r="B208" s="10"/>
      <c r="C208" s="1239"/>
      <c r="D208" s="1234" t="s">
        <v>1100</v>
      </c>
      <c r="E208" s="1235"/>
      <c r="F208" s="1236"/>
      <c r="G208" s="1236"/>
      <c r="H208" s="1652" t="s">
        <v>906</v>
      </c>
      <c r="I208" s="1652" t="s">
        <v>907</v>
      </c>
      <c r="J208" s="1652" t="s">
        <v>908</v>
      </c>
      <c r="K208" s="1652" t="s">
        <v>909</v>
      </c>
      <c r="L208" s="1652" t="s">
        <v>910</v>
      </c>
      <c r="M208" s="1652" t="s">
        <v>911</v>
      </c>
      <c r="N208" s="1652" t="s">
        <v>912</v>
      </c>
      <c r="O208" s="1652" t="s">
        <v>913</v>
      </c>
      <c r="P208" s="1652" t="s">
        <v>1103</v>
      </c>
      <c r="Q208" s="1251"/>
      <c r="R208" s="111"/>
      <c r="S208" s="111"/>
      <c r="T208" s="111"/>
      <c r="U208" s="111"/>
    </row>
    <row r="209" spans="2:21" ht="12.75" customHeight="1" x14ac:dyDescent="0.3">
      <c r="B209" s="10"/>
      <c r="C209" s="1239"/>
      <c r="D209" s="1242" t="s">
        <v>293</v>
      </c>
      <c r="E209" s="1243"/>
      <c r="F209" s="1244"/>
      <c r="G209" s="1245"/>
      <c r="H209" s="1233"/>
      <c r="I209" s="1233"/>
      <c r="J209" s="1233"/>
      <c r="K209" s="1233"/>
      <c r="L209" s="1233"/>
      <c r="M209" s="1233"/>
      <c r="N209" s="1203"/>
      <c r="O209" s="1203"/>
      <c r="P209" s="1203"/>
      <c r="Q209" s="1251"/>
      <c r="R209" s="111"/>
      <c r="S209" s="111"/>
      <c r="T209" s="111"/>
      <c r="U209" s="111"/>
    </row>
    <row r="210" spans="2:21" ht="12.75" customHeight="1" x14ac:dyDescent="0.3">
      <c r="B210" s="10"/>
      <c r="C210" s="1239"/>
      <c r="D210" s="1246" t="s">
        <v>135</v>
      </c>
      <c r="E210" s="1243"/>
      <c r="F210" s="1244"/>
      <c r="G210" s="1245"/>
      <c r="H210" s="1233">
        <f>+H53</f>
        <v>0</v>
      </c>
      <c r="I210" s="1233">
        <f t="shared" ref="I210:P210" si="62">+I53</f>
        <v>0</v>
      </c>
      <c r="J210" s="1233">
        <f t="shared" si="62"/>
        <v>0</v>
      </c>
      <c r="K210" s="1233">
        <f t="shared" si="62"/>
        <v>0</v>
      </c>
      <c r="L210" s="1233">
        <f t="shared" si="62"/>
        <v>0</v>
      </c>
      <c r="M210" s="1233">
        <f t="shared" si="62"/>
        <v>0</v>
      </c>
      <c r="N210" s="1233">
        <f t="shared" si="62"/>
        <v>0</v>
      </c>
      <c r="O210" s="1233">
        <f t="shared" si="62"/>
        <v>0</v>
      </c>
      <c r="P210" s="1233">
        <f t="shared" si="62"/>
        <v>0</v>
      </c>
      <c r="Q210" s="1251"/>
      <c r="R210" s="111"/>
      <c r="S210" s="111"/>
      <c r="T210" s="111"/>
      <c r="U210" s="111"/>
    </row>
    <row r="211" spans="2:21" ht="12.75" customHeight="1" x14ac:dyDescent="0.3">
      <c r="B211" s="10"/>
      <c r="C211" s="1239"/>
      <c r="D211" s="1246" t="s">
        <v>222</v>
      </c>
      <c r="E211" s="1243"/>
      <c r="F211" s="1244"/>
      <c r="G211" s="1245"/>
      <c r="H211" s="1233">
        <f>+H73</f>
        <v>0</v>
      </c>
      <c r="I211" s="1233">
        <f t="shared" ref="I211:P211" si="63">+I73</f>
        <v>0</v>
      </c>
      <c r="J211" s="1233">
        <f t="shared" si="63"/>
        <v>0</v>
      </c>
      <c r="K211" s="1233">
        <f t="shared" si="63"/>
        <v>0</v>
      </c>
      <c r="L211" s="1233">
        <f t="shared" si="63"/>
        <v>0</v>
      </c>
      <c r="M211" s="1233">
        <f t="shared" si="63"/>
        <v>0</v>
      </c>
      <c r="N211" s="1233">
        <f t="shared" si="63"/>
        <v>0</v>
      </c>
      <c r="O211" s="1233">
        <f t="shared" si="63"/>
        <v>0</v>
      </c>
      <c r="P211" s="1233">
        <f t="shared" si="63"/>
        <v>0</v>
      </c>
      <c r="Q211" s="1251"/>
      <c r="R211" s="111"/>
      <c r="S211" s="111"/>
      <c r="T211" s="111"/>
      <c r="U211" s="111"/>
    </row>
    <row r="212" spans="2:21" ht="12.75" hidden="1" customHeight="1" x14ac:dyDescent="0.3">
      <c r="B212" s="10"/>
      <c r="C212" s="1239"/>
      <c r="D212" s="1246" t="s">
        <v>235</v>
      </c>
      <c r="E212" s="1243"/>
      <c r="F212" s="1244"/>
      <c r="G212" s="1245"/>
      <c r="H212" s="1653">
        <v>0</v>
      </c>
      <c r="I212" s="1653">
        <v>0</v>
      </c>
      <c r="J212" s="1653">
        <v>0</v>
      </c>
      <c r="K212" s="1653">
        <v>0</v>
      </c>
      <c r="L212" s="1653">
        <v>0</v>
      </c>
      <c r="M212" s="1653">
        <v>0</v>
      </c>
      <c r="N212" s="1653">
        <v>0</v>
      </c>
      <c r="O212" s="1653">
        <v>0</v>
      </c>
      <c r="P212" s="1653">
        <v>0</v>
      </c>
      <c r="Q212" s="1251"/>
      <c r="R212" s="111"/>
      <c r="S212" s="111"/>
      <c r="T212" s="111"/>
      <c r="U212" s="111"/>
    </row>
    <row r="213" spans="2:21" ht="12.75" customHeight="1" x14ac:dyDescent="0.3">
      <c r="B213" s="10"/>
      <c r="C213" s="1239"/>
      <c r="D213" s="1246" t="s">
        <v>236</v>
      </c>
      <c r="E213" s="1243"/>
      <c r="F213" s="1244"/>
      <c r="G213" s="1245"/>
      <c r="H213" s="1233">
        <f t="shared" ref="H213:P213" si="64">+H80+H90</f>
        <v>0</v>
      </c>
      <c r="I213" s="1233">
        <f t="shared" si="64"/>
        <v>0</v>
      </c>
      <c r="J213" s="1233">
        <f t="shared" si="64"/>
        <v>0</v>
      </c>
      <c r="K213" s="1233">
        <f t="shared" si="64"/>
        <v>0</v>
      </c>
      <c r="L213" s="1233">
        <f t="shared" si="64"/>
        <v>0</v>
      </c>
      <c r="M213" s="1233">
        <f t="shared" si="64"/>
        <v>0</v>
      </c>
      <c r="N213" s="1233">
        <f t="shared" si="64"/>
        <v>0</v>
      </c>
      <c r="O213" s="1233">
        <f t="shared" si="64"/>
        <v>0</v>
      </c>
      <c r="P213" s="1233">
        <f t="shared" si="64"/>
        <v>0</v>
      </c>
      <c r="Q213" s="1251"/>
      <c r="R213" s="111"/>
      <c r="S213" s="111"/>
      <c r="T213" s="111"/>
      <c r="U213" s="111"/>
    </row>
    <row r="214" spans="2:21" ht="12.75" customHeight="1" x14ac:dyDescent="0.3">
      <c r="B214" s="10"/>
      <c r="C214" s="1239"/>
      <c r="D214" s="1246" t="s">
        <v>137</v>
      </c>
      <c r="E214" s="1243"/>
      <c r="F214" s="1244"/>
      <c r="G214" s="1245"/>
      <c r="H214" s="1233">
        <f t="shared" ref="H214:P214" si="65">+H86+H96-H80-H90</f>
        <v>0</v>
      </c>
      <c r="I214" s="1233">
        <f t="shared" si="65"/>
        <v>0</v>
      </c>
      <c r="J214" s="1233">
        <f t="shared" si="65"/>
        <v>0</v>
      </c>
      <c r="K214" s="1233">
        <f t="shared" si="65"/>
        <v>0</v>
      </c>
      <c r="L214" s="1233">
        <f t="shared" si="65"/>
        <v>0</v>
      </c>
      <c r="M214" s="1233">
        <f t="shared" si="65"/>
        <v>0</v>
      </c>
      <c r="N214" s="1233">
        <f t="shared" si="65"/>
        <v>0</v>
      </c>
      <c r="O214" s="1233">
        <f t="shared" si="65"/>
        <v>0</v>
      </c>
      <c r="P214" s="1233">
        <f t="shared" si="65"/>
        <v>0</v>
      </c>
      <c r="Q214" s="1251"/>
      <c r="R214" s="111"/>
      <c r="S214" s="111"/>
      <c r="T214" s="111"/>
      <c r="U214" s="111"/>
    </row>
    <row r="215" spans="2:21" ht="12.75" customHeight="1" x14ac:dyDescent="0.3">
      <c r="B215" s="10"/>
      <c r="C215" s="1239"/>
      <c r="D215" s="1246"/>
      <c r="E215" s="1243"/>
      <c r="F215" s="1247" t="s">
        <v>843</v>
      </c>
      <c r="G215" s="1245"/>
      <c r="H215" s="1233">
        <f t="shared" ref="H215:P215" si="66">SUM(H210:H214)</f>
        <v>0</v>
      </c>
      <c r="I215" s="1233">
        <f t="shared" si="66"/>
        <v>0</v>
      </c>
      <c r="J215" s="1233">
        <f t="shared" si="66"/>
        <v>0</v>
      </c>
      <c r="K215" s="1233">
        <f t="shared" si="66"/>
        <v>0</v>
      </c>
      <c r="L215" s="1233">
        <f t="shared" si="66"/>
        <v>0</v>
      </c>
      <c r="M215" s="1233">
        <f t="shared" si="66"/>
        <v>0</v>
      </c>
      <c r="N215" s="1233">
        <f t="shared" si="66"/>
        <v>0</v>
      </c>
      <c r="O215" s="1233">
        <f t="shared" si="66"/>
        <v>0</v>
      </c>
      <c r="P215" s="1233">
        <f t="shared" si="66"/>
        <v>0</v>
      </c>
      <c r="Q215" s="1251"/>
      <c r="R215" s="111"/>
      <c r="S215" s="111"/>
      <c r="T215" s="111"/>
      <c r="U215" s="111"/>
    </row>
    <row r="216" spans="2:21" ht="12.75" customHeight="1" x14ac:dyDescent="0.3">
      <c r="B216" s="10"/>
      <c r="C216" s="1239"/>
      <c r="D216" s="1242" t="s">
        <v>237</v>
      </c>
      <c r="E216" s="1243"/>
      <c r="F216" s="1244"/>
      <c r="G216" s="1245"/>
      <c r="H216" s="1233"/>
      <c r="I216" s="1233"/>
      <c r="J216" s="1233"/>
      <c r="K216" s="1233"/>
      <c r="L216" s="1233"/>
      <c r="M216" s="1233"/>
      <c r="N216" s="1233"/>
      <c r="O216" s="1233"/>
      <c r="P216" s="1233"/>
      <c r="Q216" s="1251"/>
      <c r="R216" s="111"/>
      <c r="S216" s="111"/>
      <c r="T216" s="111"/>
      <c r="U216" s="111"/>
    </row>
    <row r="217" spans="2:21" ht="12.75" customHeight="1" x14ac:dyDescent="0.3">
      <c r="B217" s="10"/>
      <c r="C217" s="1239"/>
      <c r="D217" s="1242" t="s">
        <v>138</v>
      </c>
      <c r="E217" s="1243"/>
      <c r="F217" s="1244"/>
      <c r="G217" s="1245"/>
      <c r="H217" s="1233">
        <f>+H119</f>
        <v>0</v>
      </c>
      <c r="I217" s="1233">
        <f t="shared" ref="I217:P217" si="67">+I119</f>
        <v>0</v>
      </c>
      <c r="J217" s="1233">
        <f t="shared" si="67"/>
        <v>0</v>
      </c>
      <c r="K217" s="1233">
        <f t="shared" si="67"/>
        <v>0</v>
      </c>
      <c r="L217" s="1233">
        <f t="shared" si="67"/>
        <v>0</v>
      </c>
      <c r="M217" s="1233">
        <f t="shared" si="67"/>
        <v>0</v>
      </c>
      <c r="N217" s="1233">
        <f t="shared" si="67"/>
        <v>0</v>
      </c>
      <c r="O217" s="1233">
        <f t="shared" si="67"/>
        <v>0</v>
      </c>
      <c r="P217" s="1233">
        <f t="shared" si="67"/>
        <v>0</v>
      </c>
      <c r="Q217" s="1251"/>
      <c r="R217" s="111"/>
      <c r="S217" s="111"/>
      <c r="T217" s="111"/>
      <c r="U217" s="111"/>
    </row>
    <row r="218" spans="2:21" ht="12.75" customHeight="1" x14ac:dyDescent="0.3">
      <c r="B218" s="10"/>
      <c r="C218" s="1239"/>
      <c r="D218" s="1242" t="s">
        <v>139</v>
      </c>
      <c r="E218" s="1243"/>
      <c r="F218" s="1244"/>
      <c r="G218" s="1245"/>
      <c r="H218" s="1233">
        <f>+H139</f>
        <v>0</v>
      </c>
      <c r="I218" s="1233">
        <f t="shared" ref="I218:P218" si="68">+I139</f>
        <v>0</v>
      </c>
      <c r="J218" s="1233">
        <f t="shared" si="68"/>
        <v>0</v>
      </c>
      <c r="K218" s="1233">
        <f t="shared" si="68"/>
        <v>0</v>
      </c>
      <c r="L218" s="1233">
        <f t="shared" si="68"/>
        <v>0</v>
      </c>
      <c r="M218" s="1233">
        <f t="shared" si="68"/>
        <v>0</v>
      </c>
      <c r="N218" s="1233">
        <f t="shared" si="68"/>
        <v>0</v>
      </c>
      <c r="O218" s="1233">
        <f t="shared" si="68"/>
        <v>0</v>
      </c>
      <c r="P218" s="1233">
        <f t="shared" si="68"/>
        <v>0</v>
      </c>
      <c r="Q218" s="1251"/>
      <c r="R218" s="111"/>
      <c r="S218" s="111"/>
      <c r="T218" s="111"/>
      <c r="U218" s="111"/>
    </row>
    <row r="219" spans="2:21" ht="12.75" customHeight="1" x14ac:dyDescent="0.3">
      <c r="B219" s="10"/>
      <c r="C219" s="1239"/>
      <c r="D219" s="1248" t="s">
        <v>840</v>
      </c>
      <c r="E219" s="1243"/>
      <c r="F219" s="1244"/>
      <c r="G219" s="1245"/>
      <c r="H219" s="1233">
        <f>+H191</f>
        <v>0</v>
      </c>
      <c r="I219" s="1233">
        <f t="shared" ref="I219:P219" si="69">+I191</f>
        <v>0</v>
      </c>
      <c r="J219" s="1233">
        <f t="shared" si="69"/>
        <v>0</v>
      </c>
      <c r="K219" s="1233">
        <f t="shared" si="69"/>
        <v>0</v>
      </c>
      <c r="L219" s="1233">
        <f t="shared" si="69"/>
        <v>0</v>
      </c>
      <c r="M219" s="1233">
        <f t="shared" si="69"/>
        <v>0</v>
      </c>
      <c r="N219" s="1233">
        <f t="shared" si="69"/>
        <v>0</v>
      </c>
      <c r="O219" s="1233">
        <f t="shared" si="69"/>
        <v>0</v>
      </c>
      <c r="P219" s="1233">
        <f t="shared" si="69"/>
        <v>0</v>
      </c>
      <c r="Q219" s="1251"/>
      <c r="R219" s="111"/>
      <c r="S219" s="111"/>
      <c r="T219" s="111"/>
      <c r="U219" s="111"/>
    </row>
    <row r="220" spans="2:21" ht="12.75" customHeight="1" x14ac:dyDescent="0.3">
      <c r="B220" s="10"/>
      <c r="C220" s="1239"/>
      <c r="D220" s="1246"/>
      <c r="E220" s="1243"/>
      <c r="F220" s="1247" t="s">
        <v>844</v>
      </c>
      <c r="G220" s="1245"/>
      <c r="H220" s="1233">
        <f t="shared" ref="H220:P220" si="70">SUM(H217:H219)</f>
        <v>0</v>
      </c>
      <c r="I220" s="1233">
        <f t="shared" si="70"/>
        <v>0</v>
      </c>
      <c r="J220" s="1233">
        <f t="shared" si="70"/>
        <v>0</v>
      </c>
      <c r="K220" s="1233">
        <f t="shared" si="70"/>
        <v>0</v>
      </c>
      <c r="L220" s="1233">
        <f t="shared" si="70"/>
        <v>0</v>
      </c>
      <c r="M220" s="1233">
        <f t="shared" si="70"/>
        <v>0</v>
      </c>
      <c r="N220" s="1233">
        <f t="shared" si="70"/>
        <v>0</v>
      </c>
      <c r="O220" s="1233">
        <f t="shared" si="70"/>
        <v>0</v>
      </c>
      <c r="P220" s="1233">
        <f t="shared" si="70"/>
        <v>0</v>
      </c>
      <c r="Q220" s="1251"/>
      <c r="R220" s="111"/>
      <c r="S220" s="111"/>
      <c r="T220" s="111"/>
      <c r="U220" s="111"/>
    </row>
    <row r="221" spans="2:21" ht="12.75" customHeight="1" x14ac:dyDescent="0.3">
      <c r="B221" s="10"/>
      <c r="C221" s="1239"/>
      <c r="D221" s="1249"/>
      <c r="E221" s="1243"/>
      <c r="F221" s="1244"/>
      <c r="G221" s="1245"/>
      <c r="H221" s="1233"/>
      <c r="I221" s="1233"/>
      <c r="J221" s="1233"/>
      <c r="K221" s="1233"/>
      <c r="L221" s="1233"/>
      <c r="M221" s="1233"/>
      <c r="N221" s="1233"/>
      <c r="O221" s="1233"/>
      <c r="P221" s="1233"/>
      <c r="Q221" s="1251"/>
      <c r="R221" s="111"/>
      <c r="S221" s="111"/>
      <c r="T221" s="111"/>
      <c r="U221" s="111"/>
    </row>
    <row r="222" spans="2:21" ht="12.75" customHeight="1" x14ac:dyDescent="0.3">
      <c r="B222" s="10"/>
      <c r="C222" s="1239"/>
      <c r="D222" s="1246" t="s">
        <v>239</v>
      </c>
      <c r="E222" s="1243"/>
      <c r="F222" s="1244"/>
      <c r="G222" s="1245"/>
      <c r="H222" s="1233">
        <f t="shared" ref="H222:P222" si="71">+H215-H220</f>
        <v>0</v>
      </c>
      <c r="I222" s="1233">
        <f t="shared" si="71"/>
        <v>0</v>
      </c>
      <c r="J222" s="1233">
        <f t="shared" si="71"/>
        <v>0</v>
      </c>
      <c r="K222" s="1233">
        <f t="shared" si="71"/>
        <v>0</v>
      </c>
      <c r="L222" s="1233">
        <f t="shared" si="71"/>
        <v>0</v>
      </c>
      <c r="M222" s="1233">
        <f t="shared" si="71"/>
        <v>0</v>
      </c>
      <c r="N222" s="1233">
        <f t="shared" si="71"/>
        <v>0</v>
      </c>
      <c r="O222" s="1233">
        <f t="shared" si="71"/>
        <v>0</v>
      </c>
      <c r="P222" s="1233">
        <f t="shared" si="71"/>
        <v>0</v>
      </c>
      <c r="Q222" s="1251"/>
      <c r="R222" s="111"/>
      <c r="S222" s="111"/>
      <c r="T222" s="111"/>
      <c r="U222" s="111"/>
    </row>
    <row r="223" spans="2:21" ht="12.75" customHeight="1" x14ac:dyDescent="0.3">
      <c r="B223" s="10"/>
      <c r="C223" s="1239"/>
      <c r="D223" s="1198"/>
      <c r="E223" s="1198"/>
      <c r="F223" s="1198"/>
      <c r="G223" s="1198"/>
      <c r="H223" s="1198"/>
      <c r="I223" s="1198"/>
      <c r="J223" s="1198"/>
      <c r="K223" s="1198"/>
      <c r="L223" s="1198"/>
      <c r="M223" s="1198"/>
      <c r="N223" s="1198"/>
      <c r="O223" s="1198"/>
      <c r="P223" s="1198"/>
      <c r="Q223" s="1251"/>
      <c r="R223" s="111"/>
      <c r="S223" s="111"/>
      <c r="T223" s="111"/>
      <c r="U223" s="111"/>
    </row>
    <row r="224" spans="2:21" ht="12.75" customHeight="1" x14ac:dyDescent="0.3">
      <c r="B224" s="10"/>
      <c r="C224" s="1239"/>
      <c r="D224" s="1198"/>
      <c r="E224" s="1198"/>
      <c r="F224" s="1198"/>
      <c r="G224" s="1198"/>
      <c r="H224" s="1198"/>
      <c r="I224" s="1198"/>
      <c r="J224" s="1198"/>
      <c r="K224" s="1198"/>
      <c r="L224" s="1198"/>
      <c r="M224" s="1198"/>
      <c r="N224" s="1198"/>
      <c r="O224" s="1198"/>
      <c r="P224" s="1198"/>
      <c r="Q224" s="1251"/>
      <c r="R224" s="111"/>
      <c r="S224" s="111"/>
      <c r="T224" s="111"/>
      <c r="U224" s="111"/>
    </row>
    <row r="225" spans="2:21" ht="12.75" customHeight="1" x14ac:dyDescent="0.3">
      <c r="B225" s="10"/>
      <c r="C225" s="1239"/>
      <c r="D225" s="1198"/>
      <c r="E225" s="1198"/>
      <c r="F225" s="1198"/>
      <c r="G225" s="1198"/>
      <c r="H225" s="1198"/>
      <c r="I225" s="1198"/>
      <c r="J225" s="1198"/>
      <c r="K225" s="1198"/>
      <c r="L225" s="1198"/>
      <c r="M225" s="1198"/>
      <c r="N225" s="1198"/>
      <c r="O225" s="1198"/>
      <c r="P225" s="1198"/>
      <c r="Q225" s="1251"/>
      <c r="R225" s="111"/>
      <c r="S225" s="111"/>
      <c r="T225" s="111"/>
      <c r="U225" s="111"/>
    </row>
    <row r="226" spans="2:21" x14ac:dyDescent="0.2">
      <c r="B226" s="111"/>
      <c r="C226" s="1239"/>
      <c r="D226" s="1234" t="s">
        <v>1102</v>
      </c>
      <c r="E226" s="1235"/>
      <c r="F226" s="1236"/>
      <c r="G226" s="1236"/>
      <c r="H226" s="1232" t="str">
        <f>+tab!C2</f>
        <v>2012/13</v>
      </c>
      <c r="I226" s="1232" t="str">
        <f>+tab!D2</f>
        <v>2013/14</v>
      </c>
      <c r="J226" s="1232" t="str">
        <f>+tab!E2</f>
        <v>2014/15</v>
      </c>
      <c r="K226" s="1232" t="str">
        <f>+tab!F2</f>
        <v>2015/16</v>
      </c>
      <c r="L226" s="1232" t="str">
        <f>+tab!G2</f>
        <v>2016/17</v>
      </c>
      <c r="M226" s="1232" t="str">
        <f>+tab!H2</f>
        <v>2017/18</v>
      </c>
      <c r="N226" s="1232" t="str">
        <f>+tab!I2</f>
        <v>2018/19</v>
      </c>
      <c r="O226" s="1232" t="str">
        <f>+tab!J2</f>
        <v>2019/20</v>
      </c>
      <c r="P226" s="1232" t="str">
        <f>+tab!K2</f>
        <v>2020/21</v>
      </c>
      <c r="Q226" s="1252"/>
      <c r="R226" s="12"/>
      <c r="S226" s="111"/>
      <c r="T226" s="604"/>
      <c r="U226" s="111"/>
    </row>
    <row r="227" spans="2:21" x14ac:dyDescent="0.2">
      <c r="B227" s="111"/>
      <c r="C227" s="1239"/>
      <c r="D227" s="1242" t="s">
        <v>293</v>
      </c>
      <c r="E227" s="1243"/>
      <c r="F227" s="1244"/>
      <c r="G227" s="1245"/>
      <c r="H227" s="1233"/>
      <c r="I227" s="1233"/>
      <c r="J227" s="1233"/>
      <c r="K227" s="1233"/>
      <c r="L227" s="1233"/>
      <c r="M227" s="1233"/>
      <c r="N227" s="1203"/>
      <c r="O227" s="1203"/>
      <c r="P227" s="1203"/>
      <c r="Q227" s="1251"/>
      <c r="R227" s="111"/>
      <c r="S227" s="111"/>
      <c r="T227" s="111"/>
      <c r="U227" s="111"/>
    </row>
    <row r="228" spans="2:21" x14ac:dyDescent="0.2">
      <c r="B228" s="111"/>
      <c r="C228" s="1239"/>
      <c r="D228" s="1246" t="s">
        <v>135</v>
      </c>
      <c r="E228" s="1243"/>
      <c r="F228" s="1244"/>
      <c r="G228" s="1245"/>
      <c r="H228" s="1233">
        <f t="shared" ref="H228:O228" si="72">5/12*H53+7/12*I53</f>
        <v>0</v>
      </c>
      <c r="I228" s="1233">
        <f t="shared" si="72"/>
        <v>0</v>
      </c>
      <c r="J228" s="1233">
        <f t="shared" si="72"/>
        <v>0</v>
      </c>
      <c r="K228" s="1233">
        <f t="shared" si="72"/>
        <v>0</v>
      </c>
      <c r="L228" s="1233">
        <f t="shared" si="72"/>
        <v>0</v>
      </c>
      <c r="M228" s="1233">
        <f t="shared" si="72"/>
        <v>0</v>
      </c>
      <c r="N228" s="1233">
        <f t="shared" si="72"/>
        <v>0</v>
      </c>
      <c r="O228" s="1233">
        <f t="shared" si="72"/>
        <v>0</v>
      </c>
      <c r="P228" s="1233">
        <f>P53</f>
        <v>0</v>
      </c>
      <c r="Q228" s="1253"/>
      <c r="R228" s="111"/>
      <c r="S228" s="111"/>
      <c r="T228" s="111"/>
      <c r="U228" s="111"/>
    </row>
    <row r="229" spans="2:21" x14ac:dyDescent="0.2">
      <c r="B229" s="111"/>
      <c r="C229" s="1239"/>
      <c r="D229" s="1246" t="s">
        <v>222</v>
      </c>
      <c r="E229" s="1243"/>
      <c r="F229" s="1244"/>
      <c r="G229" s="1245"/>
      <c r="H229" s="1233">
        <f t="shared" ref="H229:O229" si="73">5/12*H73+7/12*I73</f>
        <v>0</v>
      </c>
      <c r="I229" s="1233">
        <f t="shared" si="73"/>
        <v>0</v>
      </c>
      <c r="J229" s="1233">
        <f t="shared" si="73"/>
        <v>0</v>
      </c>
      <c r="K229" s="1233">
        <f t="shared" si="73"/>
        <v>0</v>
      </c>
      <c r="L229" s="1233">
        <f t="shared" si="73"/>
        <v>0</v>
      </c>
      <c r="M229" s="1233">
        <f t="shared" si="73"/>
        <v>0</v>
      </c>
      <c r="N229" s="1233">
        <f t="shared" si="73"/>
        <v>0</v>
      </c>
      <c r="O229" s="1233">
        <f t="shared" si="73"/>
        <v>0</v>
      </c>
      <c r="P229" s="1233">
        <f>P73</f>
        <v>0</v>
      </c>
      <c r="Q229" s="1253"/>
      <c r="R229" s="111"/>
      <c r="S229" s="111"/>
      <c r="T229" s="111"/>
      <c r="U229" s="111"/>
    </row>
    <row r="230" spans="2:21" hidden="1" x14ac:dyDescent="0.2">
      <c r="B230" s="111"/>
      <c r="C230" s="1239"/>
      <c r="D230" s="1246" t="s">
        <v>235</v>
      </c>
      <c r="E230" s="1243"/>
      <c r="F230" s="1244"/>
      <c r="G230" s="1245"/>
      <c r="H230" s="1233"/>
      <c r="I230" s="1233"/>
      <c r="J230" s="1233"/>
      <c r="K230" s="1233"/>
      <c r="L230" s="1233"/>
      <c r="M230" s="1233"/>
      <c r="N230" s="1233"/>
      <c r="O230" s="1233"/>
      <c r="P230" s="1233"/>
      <c r="Q230" s="1251"/>
      <c r="R230" s="111"/>
      <c r="S230" s="111"/>
      <c r="T230" s="111"/>
      <c r="U230" s="111"/>
    </row>
    <row r="231" spans="2:21" x14ac:dyDescent="0.2">
      <c r="B231" s="111"/>
      <c r="C231" s="1239"/>
      <c r="D231" s="1246" t="s">
        <v>236</v>
      </c>
      <c r="E231" s="1243"/>
      <c r="F231" s="1244"/>
      <c r="G231" s="1245"/>
      <c r="H231" s="1233">
        <f t="shared" ref="H231:P231" si="74">5/12*H80+7/12*I80+5/12*H90+7/12*I90</f>
        <v>0</v>
      </c>
      <c r="I231" s="1233">
        <f t="shared" si="74"/>
        <v>0</v>
      </c>
      <c r="J231" s="1233">
        <f t="shared" si="74"/>
        <v>0</v>
      </c>
      <c r="K231" s="1233">
        <f t="shared" si="74"/>
        <v>0</v>
      </c>
      <c r="L231" s="1233">
        <f t="shared" si="74"/>
        <v>0</v>
      </c>
      <c r="M231" s="1233">
        <f t="shared" si="74"/>
        <v>0</v>
      </c>
      <c r="N231" s="1233">
        <f t="shared" si="74"/>
        <v>0</v>
      </c>
      <c r="O231" s="1233">
        <f t="shared" si="74"/>
        <v>0</v>
      </c>
      <c r="P231" s="1233">
        <f t="shared" si="74"/>
        <v>0</v>
      </c>
      <c r="Q231" s="1253"/>
      <c r="R231" s="111"/>
      <c r="S231" s="111"/>
      <c r="T231" s="111"/>
      <c r="U231" s="111"/>
    </row>
    <row r="232" spans="2:21" x14ac:dyDescent="0.2">
      <c r="B232" s="111"/>
      <c r="C232" s="1239"/>
      <c r="D232" s="1246" t="s">
        <v>137</v>
      </c>
      <c r="E232" s="1243"/>
      <c r="F232" s="1244"/>
      <c r="G232" s="1245"/>
      <c r="H232" s="1233">
        <f t="shared" ref="H232:O232" si="75">5/12*(H99-H80-H90)+7/12*(I99-I80-I90)</f>
        <v>0</v>
      </c>
      <c r="I232" s="1233">
        <f t="shared" si="75"/>
        <v>0</v>
      </c>
      <c r="J232" s="1233">
        <f t="shared" si="75"/>
        <v>0</v>
      </c>
      <c r="K232" s="1233">
        <f t="shared" si="75"/>
        <v>0</v>
      </c>
      <c r="L232" s="1233">
        <f t="shared" si="75"/>
        <v>0</v>
      </c>
      <c r="M232" s="1233">
        <f t="shared" si="75"/>
        <v>0</v>
      </c>
      <c r="N232" s="1233">
        <f t="shared" si="75"/>
        <v>0</v>
      </c>
      <c r="O232" s="1233">
        <f t="shared" si="75"/>
        <v>0</v>
      </c>
      <c r="P232" s="1233">
        <f>(P99-P80-P90)</f>
        <v>0</v>
      </c>
      <c r="Q232" s="1253"/>
      <c r="R232" s="111"/>
      <c r="S232" s="111"/>
      <c r="T232" s="111"/>
      <c r="U232" s="111"/>
    </row>
    <row r="233" spans="2:21" x14ac:dyDescent="0.2">
      <c r="B233" s="111"/>
      <c r="C233" s="1239"/>
      <c r="D233" s="1246"/>
      <c r="E233" s="1243"/>
      <c r="F233" s="1247" t="s">
        <v>843</v>
      </c>
      <c r="G233" s="1245"/>
      <c r="H233" s="1233">
        <f t="shared" ref="H233:P233" si="76">SUM(H228:H232)</f>
        <v>0</v>
      </c>
      <c r="I233" s="1233">
        <f t="shared" si="76"/>
        <v>0</v>
      </c>
      <c r="J233" s="1233">
        <f t="shared" si="76"/>
        <v>0</v>
      </c>
      <c r="K233" s="1233">
        <f t="shared" si="76"/>
        <v>0</v>
      </c>
      <c r="L233" s="1233">
        <f t="shared" si="76"/>
        <v>0</v>
      </c>
      <c r="M233" s="1233">
        <f t="shared" si="76"/>
        <v>0</v>
      </c>
      <c r="N233" s="1233">
        <f t="shared" si="76"/>
        <v>0</v>
      </c>
      <c r="O233" s="1233">
        <f t="shared" si="76"/>
        <v>0</v>
      </c>
      <c r="P233" s="1233">
        <f t="shared" si="76"/>
        <v>0</v>
      </c>
      <c r="Q233" s="1253"/>
      <c r="R233" s="111"/>
      <c r="S233" s="111"/>
      <c r="T233" s="111"/>
      <c r="U233" s="111"/>
    </row>
    <row r="234" spans="2:21" x14ac:dyDescent="0.2">
      <c r="B234" s="116"/>
      <c r="C234" s="1240"/>
      <c r="D234" s="1242" t="s">
        <v>237</v>
      </c>
      <c r="E234" s="1243"/>
      <c r="F234" s="1244"/>
      <c r="G234" s="1245"/>
      <c r="H234" s="1233"/>
      <c r="I234" s="1233"/>
      <c r="J234" s="1233"/>
      <c r="K234" s="1233"/>
      <c r="L234" s="1233"/>
      <c r="M234" s="1233"/>
      <c r="N234" s="1233"/>
      <c r="O234" s="1233"/>
      <c r="P234" s="1233"/>
      <c r="Q234" s="1251"/>
      <c r="R234" s="111"/>
      <c r="S234" s="111"/>
      <c r="T234" s="111"/>
      <c r="U234" s="111"/>
    </row>
    <row r="235" spans="2:21" x14ac:dyDescent="0.2">
      <c r="B235" s="111"/>
      <c r="C235" s="1239"/>
      <c r="D235" s="1242" t="s">
        <v>138</v>
      </c>
      <c r="E235" s="1243"/>
      <c r="F235" s="1244"/>
      <c r="G235" s="1245"/>
      <c r="H235" s="1233">
        <f t="shared" ref="H235:O235" si="77">5/12*H119+7/12*I119</f>
        <v>0</v>
      </c>
      <c r="I235" s="1233">
        <f t="shared" si="77"/>
        <v>0</v>
      </c>
      <c r="J235" s="1233">
        <f t="shared" si="77"/>
        <v>0</v>
      </c>
      <c r="K235" s="1233">
        <f t="shared" si="77"/>
        <v>0</v>
      </c>
      <c r="L235" s="1233">
        <f t="shared" si="77"/>
        <v>0</v>
      </c>
      <c r="M235" s="1233">
        <f t="shared" si="77"/>
        <v>0</v>
      </c>
      <c r="N235" s="1233">
        <f t="shared" si="77"/>
        <v>0</v>
      </c>
      <c r="O235" s="1233">
        <f t="shared" si="77"/>
        <v>0</v>
      </c>
      <c r="P235" s="1233">
        <f>P119</f>
        <v>0</v>
      </c>
      <c r="Q235" s="1253"/>
      <c r="R235" s="111"/>
      <c r="S235" s="111"/>
      <c r="T235" s="111"/>
      <c r="U235" s="111"/>
    </row>
    <row r="236" spans="2:21" x14ac:dyDescent="0.2">
      <c r="B236" s="111"/>
      <c r="C236" s="1239"/>
      <c r="D236" s="1242" t="s">
        <v>139</v>
      </c>
      <c r="E236" s="1243"/>
      <c r="F236" s="1244"/>
      <c r="G236" s="1245"/>
      <c r="H236" s="1233">
        <f t="shared" ref="H236:O236" si="78">5/12*H139+7/12*I139</f>
        <v>0</v>
      </c>
      <c r="I236" s="1233">
        <f t="shared" si="78"/>
        <v>0</v>
      </c>
      <c r="J236" s="1233">
        <f t="shared" si="78"/>
        <v>0</v>
      </c>
      <c r="K236" s="1233">
        <f t="shared" si="78"/>
        <v>0</v>
      </c>
      <c r="L236" s="1233">
        <f t="shared" si="78"/>
        <v>0</v>
      </c>
      <c r="M236" s="1233">
        <f t="shared" si="78"/>
        <v>0</v>
      </c>
      <c r="N236" s="1233">
        <f t="shared" si="78"/>
        <v>0</v>
      </c>
      <c r="O236" s="1233">
        <f t="shared" si="78"/>
        <v>0</v>
      </c>
      <c r="P236" s="1233">
        <f>P139</f>
        <v>0</v>
      </c>
      <c r="Q236" s="1253"/>
      <c r="R236" s="111"/>
      <c r="S236" s="111"/>
      <c r="T236" s="111"/>
      <c r="U236" s="111"/>
    </row>
    <row r="237" spans="2:21" x14ac:dyDescent="0.2">
      <c r="B237" s="111"/>
      <c r="C237" s="1239"/>
      <c r="D237" s="1248" t="s">
        <v>840</v>
      </c>
      <c r="E237" s="1243"/>
      <c r="F237" s="1244"/>
      <c r="G237" s="1245"/>
      <c r="H237" s="1233">
        <f t="shared" ref="H237:O237" si="79">5/12*H191+7/12*I191</f>
        <v>0</v>
      </c>
      <c r="I237" s="1233">
        <f t="shared" si="79"/>
        <v>0</v>
      </c>
      <c r="J237" s="1233">
        <f t="shared" si="79"/>
        <v>0</v>
      </c>
      <c r="K237" s="1233">
        <f t="shared" si="79"/>
        <v>0</v>
      </c>
      <c r="L237" s="1233">
        <f t="shared" si="79"/>
        <v>0</v>
      </c>
      <c r="M237" s="1233">
        <f t="shared" si="79"/>
        <v>0</v>
      </c>
      <c r="N237" s="1233">
        <f t="shared" si="79"/>
        <v>0</v>
      </c>
      <c r="O237" s="1233">
        <f t="shared" si="79"/>
        <v>0</v>
      </c>
      <c r="P237" s="1233">
        <f>P191</f>
        <v>0</v>
      </c>
      <c r="Q237" s="1253"/>
      <c r="R237" s="111"/>
      <c r="S237" s="111"/>
      <c r="T237" s="111"/>
      <c r="U237" s="111"/>
    </row>
    <row r="238" spans="2:21" x14ac:dyDescent="0.2">
      <c r="B238" s="111"/>
      <c r="C238" s="1239"/>
      <c r="D238" s="1246"/>
      <c r="E238" s="1243"/>
      <c r="F238" s="1247" t="s">
        <v>844</v>
      </c>
      <c r="G238" s="1245"/>
      <c r="H238" s="1233">
        <f t="shared" ref="H238:P238" si="80">SUM(H235:H237)</f>
        <v>0</v>
      </c>
      <c r="I238" s="1233">
        <f t="shared" si="80"/>
        <v>0</v>
      </c>
      <c r="J238" s="1233">
        <f t="shared" si="80"/>
        <v>0</v>
      </c>
      <c r="K238" s="1233">
        <f t="shared" si="80"/>
        <v>0</v>
      </c>
      <c r="L238" s="1233">
        <f t="shared" si="80"/>
        <v>0</v>
      </c>
      <c r="M238" s="1233">
        <f t="shared" si="80"/>
        <v>0</v>
      </c>
      <c r="N238" s="1233">
        <f t="shared" si="80"/>
        <v>0</v>
      </c>
      <c r="O238" s="1233">
        <f t="shared" si="80"/>
        <v>0</v>
      </c>
      <c r="P238" s="1233">
        <f t="shared" si="80"/>
        <v>0</v>
      </c>
      <c r="Q238" s="1253"/>
      <c r="R238" s="111"/>
      <c r="S238" s="111"/>
      <c r="T238" s="111"/>
      <c r="U238" s="111"/>
    </row>
    <row r="239" spans="2:21" x14ac:dyDescent="0.2">
      <c r="B239" s="111"/>
      <c r="C239" s="1239"/>
      <c r="D239" s="1249"/>
      <c r="E239" s="1243"/>
      <c r="F239" s="1244"/>
      <c r="G239" s="1245"/>
      <c r="H239" s="1233"/>
      <c r="I239" s="1233"/>
      <c r="J239" s="1233"/>
      <c r="K239" s="1233"/>
      <c r="L239" s="1233"/>
      <c r="M239" s="1233"/>
      <c r="N239" s="1233"/>
      <c r="O239" s="1233"/>
      <c r="P239" s="1233"/>
      <c r="Q239" s="1251"/>
      <c r="R239" s="111"/>
      <c r="S239" s="111"/>
      <c r="T239" s="111"/>
      <c r="U239" s="111"/>
    </row>
    <row r="240" spans="2:21" x14ac:dyDescent="0.2">
      <c r="B240" s="115"/>
      <c r="C240" s="1241"/>
      <c r="D240" s="1246" t="s">
        <v>239</v>
      </c>
      <c r="E240" s="1243"/>
      <c r="F240" s="1244"/>
      <c r="G240" s="1245"/>
      <c r="H240" s="1233">
        <f t="shared" ref="H240:P240" si="81">+H233-H238</f>
        <v>0</v>
      </c>
      <c r="I240" s="1233">
        <f t="shared" si="81"/>
        <v>0</v>
      </c>
      <c r="J240" s="1233">
        <f t="shared" si="81"/>
        <v>0</v>
      </c>
      <c r="K240" s="1233">
        <f t="shared" si="81"/>
        <v>0</v>
      </c>
      <c r="L240" s="1233">
        <f t="shared" si="81"/>
        <v>0</v>
      </c>
      <c r="M240" s="1233">
        <f t="shared" si="81"/>
        <v>0</v>
      </c>
      <c r="N240" s="1233">
        <f t="shared" si="81"/>
        <v>0</v>
      </c>
      <c r="O240" s="1233">
        <f t="shared" si="81"/>
        <v>0</v>
      </c>
      <c r="P240" s="1233">
        <f t="shared" si="81"/>
        <v>0</v>
      </c>
      <c r="Q240" s="1253"/>
      <c r="R240" s="111"/>
      <c r="S240" s="111"/>
      <c r="T240" s="111"/>
      <c r="U240" s="111"/>
    </row>
    <row r="241" spans="2:21" ht="13.5" thickBot="1" x14ac:dyDescent="0.25">
      <c r="B241" s="111"/>
      <c r="C241" s="1255"/>
      <c r="D241" s="1256"/>
      <c r="E241" s="1257"/>
      <c r="F241" s="1258"/>
      <c r="G241" s="1257"/>
      <c r="H241" s="1257"/>
      <c r="I241" s="1257"/>
      <c r="J241" s="1259"/>
      <c r="K241" s="1259"/>
      <c r="L241" s="1259"/>
      <c r="M241" s="1259"/>
      <c r="N241" s="1257"/>
      <c r="O241" s="1257"/>
      <c r="P241" s="1257"/>
      <c r="Q241" s="1254"/>
      <c r="R241" s="111"/>
      <c r="S241" s="111"/>
      <c r="T241" s="111"/>
      <c r="U241" s="111"/>
    </row>
    <row r="242" spans="2:21" ht="13.5" thickTop="1" x14ac:dyDescent="0.2">
      <c r="B242" s="111"/>
      <c r="C242" s="111"/>
      <c r="D242" s="455"/>
      <c r="E242" s="111"/>
      <c r="F242" s="114"/>
      <c r="G242" s="111"/>
      <c r="H242" s="111"/>
      <c r="I242" s="111"/>
      <c r="J242" s="232"/>
      <c r="K242" s="232"/>
      <c r="L242" s="232"/>
      <c r="M242" s="232"/>
      <c r="N242" s="111"/>
      <c r="O242" s="111"/>
      <c r="P242" s="111"/>
      <c r="Q242" s="111"/>
      <c r="R242" s="111"/>
      <c r="S242" s="111"/>
      <c r="T242" s="111"/>
      <c r="U242" s="111"/>
    </row>
    <row r="243" spans="2:21" x14ac:dyDescent="0.2">
      <c r="B243" s="111"/>
      <c r="C243" s="111"/>
      <c r="D243" s="456"/>
      <c r="E243" s="111"/>
      <c r="F243" s="114"/>
      <c r="G243" s="111"/>
      <c r="H243" s="111"/>
      <c r="I243" s="111"/>
      <c r="J243" s="232"/>
      <c r="K243" s="232"/>
      <c r="L243" s="232"/>
      <c r="M243" s="232"/>
      <c r="N243" s="111"/>
      <c r="O243" s="111"/>
      <c r="P243" s="111"/>
      <c r="Q243" s="111"/>
      <c r="R243" s="111"/>
      <c r="S243" s="111"/>
      <c r="T243" s="111"/>
      <c r="U243" s="111"/>
    </row>
    <row r="244" spans="2:21" x14ac:dyDescent="0.2">
      <c r="B244" s="111"/>
      <c r="C244" s="111"/>
      <c r="D244" s="111"/>
      <c r="E244" s="111"/>
      <c r="F244" s="114"/>
      <c r="G244" s="111"/>
      <c r="H244" s="111"/>
      <c r="I244" s="111"/>
      <c r="J244" s="111"/>
      <c r="K244" s="114"/>
      <c r="L244" s="114"/>
      <c r="M244" s="114"/>
      <c r="N244" s="114"/>
      <c r="O244" s="114"/>
      <c r="P244" s="114"/>
      <c r="Q244" s="111"/>
      <c r="R244" s="111"/>
      <c r="S244" s="111"/>
      <c r="T244" s="111"/>
    </row>
    <row r="245" spans="2:21" x14ac:dyDescent="0.2">
      <c r="B245" s="111"/>
      <c r="C245" s="111"/>
      <c r="D245" s="111"/>
      <c r="E245" s="111"/>
      <c r="F245" s="114"/>
      <c r="G245" s="111"/>
      <c r="H245" s="111"/>
      <c r="I245" s="111"/>
      <c r="J245" s="111"/>
      <c r="K245" s="114"/>
      <c r="L245" s="114"/>
      <c r="M245" s="114"/>
      <c r="N245" s="114"/>
      <c r="O245" s="114"/>
      <c r="P245" s="114"/>
      <c r="Q245" s="111"/>
      <c r="R245" s="111"/>
      <c r="S245" s="111"/>
      <c r="T245" s="111"/>
    </row>
    <row r="246" spans="2:21" x14ac:dyDescent="0.2">
      <c r="B246" s="111"/>
      <c r="C246" s="111"/>
      <c r="D246" s="111"/>
      <c r="E246" s="111"/>
      <c r="F246" s="114"/>
      <c r="G246" s="111"/>
      <c r="H246" s="111"/>
      <c r="I246" s="111"/>
      <c r="J246" s="111"/>
      <c r="K246" s="114"/>
      <c r="L246" s="114"/>
      <c r="M246" s="114"/>
      <c r="N246" s="114"/>
      <c r="O246" s="114"/>
      <c r="P246" s="114"/>
      <c r="Q246" s="111"/>
      <c r="R246" s="111"/>
      <c r="S246" s="111"/>
      <c r="T246" s="111"/>
    </row>
    <row r="247" spans="2:21" x14ac:dyDescent="0.2">
      <c r="B247" s="111"/>
      <c r="C247" s="111"/>
      <c r="D247" s="111"/>
      <c r="E247" s="111"/>
      <c r="F247" s="114"/>
      <c r="G247" s="111"/>
      <c r="H247" s="111"/>
      <c r="I247" s="111"/>
      <c r="J247" s="111"/>
      <c r="K247" s="114"/>
      <c r="L247" s="114"/>
      <c r="M247" s="114"/>
      <c r="N247" s="114"/>
      <c r="O247" s="114"/>
      <c r="P247" s="114"/>
      <c r="Q247" s="111"/>
      <c r="R247" s="111"/>
      <c r="S247" s="111"/>
      <c r="T247" s="111"/>
    </row>
    <row r="248" spans="2:21" x14ac:dyDescent="0.2">
      <c r="B248" s="111"/>
      <c r="C248" s="111"/>
      <c r="D248" s="111"/>
      <c r="E248" s="111"/>
      <c r="F248" s="114"/>
      <c r="G248" s="111"/>
      <c r="H248" s="111"/>
      <c r="I248" s="111"/>
      <c r="J248" s="111"/>
      <c r="K248" s="114"/>
      <c r="L248" s="114"/>
      <c r="M248" s="114"/>
      <c r="N248" s="114"/>
      <c r="O248" s="114"/>
      <c r="P248" s="114"/>
      <c r="Q248" s="111"/>
      <c r="R248" s="111"/>
      <c r="S248" s="111"/>
      <c r="T248" s="111"/>
    </row>
    <row r="249" spans="2:21" x14ac:dyDescent="0.2">
      <c r="B249" s="111"/>
      <c r="C249" s="111"/>
      <c r="D249" s="111"/>
      <c r="E249" s="111"/>
      <c r="F249" s="114"/>
      <c r="G249" s="111"/>
      <c r="H249" s="111"/>
      <c r="I249" s="111"/>
      <c r="J249" s="111"/>
      <c r="K249" s="114"/>
      <c r="L249" s="114"/>
      <c r="M249" s="114"/>
      <c r="N249" s="114"/>
      <c r="O249" s="114"/>
      <c r="P249" s="114"/>
      <c r="Q249" s="111"/>
      <c r="R249" s="111"/>
      <c r="S249" s="111"/>
      <c r="T249" s="111"/>
    </row>
    <row r="250" spans="2:21" x14ac:dyDescent="0.2">
      <c r="B250" s="111"/>
      <c r="C250" s="111"/>
      <c r="D250" s="111"/>
      <c r="E250" s="111"/>
      <c r="F250" s="114"/>
      <c r="G250" s="111"/>
      <c r="H250" s="111"/>
      <c r="I250" s="111"/>
      <c r="J250" s="111"/>
      <c r="K250" s="114"/>
      <c r="L250" s="114"/>
      <c r="M250" s="114"/>
      <c r="N250" s="114"/>
      <c r="O250" s="114"/>
      <c r="P250" s="114"/>
      <c r="Q250" s="111"/>
      <c r="R250" s="111"/>
      <c r="S250" s="111"/>
      <c r="T250" s="111"/>
    </row>
    <row r="251" spans="2:21" x14ac:dyDescent="0.2">
      <c r="B251" s="111"/>
      <c r="C251" s="111"/>
      <c r="D251" s="111"/>
      <c r="E251" s="111"/>
      <c r="F251" s="114"/>
      <c r="G251" s="111"/>
      <c r="H251" s="111"/>
      <c r="I251" s="111"/>
      <c r="J251" s="111"/>
      <c r="K251" s="114"/>
      <c r="L251" s="114"/>
      <c r="M251" s="114"/>
      <c r="N251" s="114"/>
      <c r="O251" s="114"/>
      <c r="P251" s="114"/>
      <c r="Q251" s="111"/>
      <c r="R251" s="111"/>
      <c r="S251" s="111"/>
      <c r="T251" s="111"/>
    </row>
    <row r="252" spans="2:21" x14ac:dyDescent="0.2">
      <c r="B252" s="111"/>
      <c r="C252" s="111"/>
      <c r="D252" s="111"/>
      <c r="E252" s="111"/>
      <c r="F252" s="114"/>
      <c r="G252" s="111"/>
      <c r="H252" s="111"/>
      <c r="I252" s="111"/>
      <c r="J252" s="111"/>
      <c r="K252" s="114"/>
      <c r="L252" s="114"/>
      <c r="M252" s="114"/>
      <c r="N252" s="114"/>
      <c r="O252" s="114"/>
      <c r="P252" s="114"/>
      <c r="Q252" s="111"/>
      <c r="R252" s="111"/>
      <c r="S252" s="111"/>
      <c r="T252" s="111"/>
    </row>
    <row r="253" spans="2:21" x14ac:dyDescent="0.2">
      <c r="B253" s="111"/>
      <c r="C253" s="111"/>
      <c r="D253" s="111"/>
      <c r="E253" s="111"/>
      <c r="F253" s="114"/>
      <c r="G253" s="111"/>
      <c r="H253" s="111"/>
      <c r="I253" s="111"/>
      <c r="J253" s="111"/>
      <c r="K253" s="114"/>
      <c r="L253" s="114"/>
      <c r="M253" s="114"/>
      <c r="N253" s="114"/>
      <c r="O253" s="114"/>
      <c r="P253" s="114"/>
      <c r="Q253" s="111"/>
      <c r="R253" s="111"/>
      <c r="S253" s="111"/>
      <c r="T253" s="111"/>
    </row>
    <row r="254" spans="2:21" x14ac:dyDescent="0.2">
      <c r="B254" s="111"/>
      <c r="C254" s="111"/>
      <c r="D254" s="111"/>
      <c r="E254" s="111"/>
      <c r="F254" s="114"/>
      <c r="G254" s="111"/>
      <c r="H254" s="111"/>
      <c r="I254" s="111"/>
      <c r="J254" s="111"/>
      <c r="K254" s="114"/>
      <c r="L254" s="114"/>
      <c r="M254" s="114"/>
      <c r="N254" s="114"/>
      <c r="O254" s="114"/>
      <c r="P254" s="114"/>
      <c r="Q254" s="111"/>
      <c r="R254" s="111"/>
      <c r="S254" s="111"/>
      <c r="T254" s="111"/>
    </row>
    <row r="255" spans="2:21" x14ac:dyDescent="0.2">
      <c r="B255" s="111"/>
      <c r="C255" s="111"/>
      <c r="D255" s="111"/>
      <c r="E255" s="111"/>
      <c r="F255" s="114"/>
      <c r="G255" s="111"/>
      <c r="H255" s="111"/>
      <c r="I255" s="111"/>
      <c r="J255" s="111"/>
      <c r="K255" s="114"/>
      <c r="L255" s="114"/>
      <c r="M255" s="114"/>
      <c r="N255" s="114"/>
      <c r="O255" s="114"/>
      <c r="P255" s="114"/>
      <c r="Q255" s="111"/>
      <c r="R255" s="111"/>
      <c r="S255" s="111"/>
      <c r="T255" s="111"/>
    </row>
    <row r="256" spans="2:21" x14ac:dyDescent="0.2">
      <c r="B256" s="111"/>
      <c r="C256" s="111"/>
      <c r="D256" s="111"/>
      <c r="E256" s="111"/>
      <c r="F256" s="114"/>
      <c r="G256" s="111"/>
      <c r="H256" s="111"/>
      <c r="I256" s="111"/>
      <c r="J256" s="111"/>
      <c r="K256" s="114"/>
      <c r="L256" s="114"/>
      <c r="M256" s="114"/>
      <c r="N256" s="114"/>
      <c r="O256" s="114"/>
      <c r="P256" s="114"/>
      <c r="Q256" s="111"/>
      <c r="R256" s="111"/>
      <c r="S256" s="111"/>
      <c r="T256" s="111"/>
    </row>
    <row r="257" spans="2:20" x14ac:dyDescent="0.2">
      <c r="B257" s="111"/>
      <c r="C257" s="111"/>
      <c r="D257" s="111"/>
      <c r="E257" s="111"/>
      <c r="F257" s="114"/>
      <c r="G257" s="111"/>
      <c r="H257" s="111"/>
      <c r="I257" s="111"/>
      <c r="J257" s="111"/>
      <c r="K257" s="114"/>
      <c r="L257" s="114"/>
      <c r="M257" s="114"/>
      <c r="N257" s="114"/>
      <c r="O257" s="114"/>
      <c r="P257" s="114"/>
      <c r="Q257" s="111"/>
      <c r="R257" s="111"/>
      <c r="S257" s="111"/>
      <c r="T257" s="111"/>
    </row>
    <row r="258" spans="2:20" x14ac:dyDescent="0.2">
      <c r="B258" s="111"/>
      <c r="C258" s="111"/>
      <c r="D258" s="111"/>
      <c r="E258" s="111"/>
      <c r="F258" s="114"/>
      <c r="G258" s="111"/>
      <c r="H258" s="111"/>
      <c r="I258" s="111"/>
      <c r="J258" s="111"/>
      <c r="K258" s="114"/>
      <c r="L258" s="114"/>
      <c r="M258" s="114"/>
      <c r="N258" s="114"/>
      <c r="O258" s="114"/>
      <c r="P258" s="114"/>
      <c r="Q258" s="111"/>
      <c r="R258" s="111"/>
      <c r="S258" s="111"/>
      <c r="T258" s="111"/>
    </row>
    <row r="259" spans="2:20" x14ac:dyDescent="0.2">
      <c r="B259" s="111"/>
      <c r="C259" s="111"/>
      <c r="D259" s="111"/>
      <c r="E259" s="111"/>
      <c r="F259" s="114"/>
      <c r="G259" s="111"/>
      <c r="H259" s="111"/>
      <c r="I259" s="111"/>
      <c r="J259" s="111"/>
      <c r="K259" s="114"/>
      <c r="L259" s="114"/>
      <c r="M259" s="114"/>
      <c r="N259" s="114"/>
      <c r="O259" s="114"/>
      <c r="P259" s="114"/>
      <c r="Q259" s="111"/>
      <c r="R259" s="111"/>
      <c r="S259" s="111"/>
      <c r="T259" s="111"/>
    </row>
    <row r="260" spans="2:20" x14ac:dyDescent="0.2">
      <c r="B260" s="111"/>
      <c r="C260" s="111"/>
      <c r="D260" s="111"/>
      <c r="E260" s="111"/>
      <c r="F260" s="114"/>
      <c r="G260" s="111"/>
      <c r="H260" s="111"/>
      <c r="I260" s="111"/>
      <c r="J260" s="111"/>
      <c r="K260" s="114"/>
      <c r="L260" s="114"/>
      <c r="M260" s="114"/>
      <c r="N260" s="114"/>
      <c r="O260" s="114"/>
      <c r="P260" s="114"/>
      <c r="Q260" s="111"/>
      <c r="R260" s="111"/>
      <c r="S260" s="111"/>
      <c r="T260" s="111"/>
    </row>
    <row r="261" spans="2:20" x14ac:dyDescent="0.2">
      <c r="B261" s="111"/>
      <c r="C261" s="111"/>
      <c r="D261" s="111"/>
      <c r="E261" s="111"/>
      <c r="F261" s="114"/>
      <c r="G261" s="111"/>
      <c r="H261" s="111"/>
      <c r="I261" s="111"/>
      <c r="J261" s="111"/>
      <c r="K261" s="114"/>
      <c r="L261" s="114"/>
      <c r="M261" s="114"/>
      <c r="N261" s="114"/>
      <c r="O261" s="114"/>
      <c r="P261" s="114"/>
      <c r="Q261" s="111"/>
      <c r="R261" s="111"/>
      <c r="S261" s="111"/>
      <c r="T261" s="111"/>
    </row>
    <row r="262" spans="2:20" x14ac:dyDescent="0.2">
      <c r="B262" s="111"/>
      <c r="C262" s="111"/>
      <c r="D262" s="111"/>
      <c r="E262" s="111"/>
      <c r="F262" s="114"/>
      <c r="G262" s="111"/>
      <c r="H262" s="111"/>
      <c r="I262" s="111"/>
      <c r="J262" s="111"/>
      <c r="K262" s="114"/>
      <c r="L262" s="114"/>
      <c r="M262" s="114"/>
      <c r="N262" s="114"/>
      <c r="O262" s="114"/>
      <c r="P262" s="114"/>
      <c r="Q262" s="111"/>
      <c r="R262" s="111"/>
      <c r="S262" s="111"/>
      <c r="T262" s="111"/>
    </row>
    <row r="263" spans="2:20" x14ac:dyDescent="0.2">
      <c r="B263" s="111"/>
      <c r="C263" s="111"/>
      <c r="D263" s="111"/>
      <c r="E263" s="111"/>
      <c r="F263" s="114"/>
      <c r="G263" s="111"/>
      <c r="H263" s="111"/>
      <c r="I263" s="111"/>
      <c r="J263" s="111"/>
      <c r="K263" s="114"/>
      <c r="L263" s="114"/>
      <c r="M263" s="114"/>
      <c r="N263" s="114"/>
      <c r="O263" s="114"/>
      <c r="P263" s="114"/>
      <c r="Q263" s="111"/>
      <c r="R263" s="111"/>
      <c r="S263" s="111"/>
      <c r="T263" s="111"/>
    </row>
    <row r="264" spans="2:20" x14ac:dyDescent="0.2">
      <c r="B264" s="111"/>
      <c r="C264" s="111"/>
      <c r="D264" s="111"/>
      <c r="E264" s="111"/>
      <c r="F264" s="114"/>
      <c r="G264" s="111"/>
      <c r="H264" s="111"/>
      <c r="I264" s="111"/>
      <c r="J264" s="111"/>
      <c r="K264" s="114"/>
      <c r="L264" s="114"/>
      <c r="M264" s="114"/>
      <c r="N264" s="114"/>
      <c r="O264" s="114"/>
      <c r="P264" s="114"/>
      <c r="Q264" s="111"/>
      <c r="R264" s="111"/>
      <c r="S264" s="111"/>
      <c r="T264" s="111"/>
    </row>
    <row r="265" spans="2:20" x14ac:dyDescent="0.2">
      <c r="B265" s="111"/>
      <c r="C265" s="111"/>
      <c r="D265" s="111"/>
      <c r="E265" s="111"/>
      <c r="F265" s="114"/>
      <c r="G265" s="111"/>
      <c r="H265" s="111"/>
      <c r="I265" s="111"/>
      <c r="J265" s="111"/>
      <c r="K265" s="114"/>
      <c r="L265" s="114"/>
      <c r="M265" s="114"/>
      <c r="N265" s="114"/>
      <c r="O265" s="114"/>
      <c r="P265" s="114"/>
      <c r="Q265" s="111"/>
      <c r="R265" s="111"/>
      <c r="S265" s="111"/>
      <c r="T265" s="111"/>
    </row>
    <row r="266" spans="2:20" x14ac:dyDescent="0.2">
      <c r="B266" s="111"/>
      <c r="C266" s="111"/>
      <c r="D266" s="111"/>
      <c r="E266" s="111"/>
      <c r="F266" s="114"/>
      <c r="G266" s="111"/>
      <c r="H266" s="111"/>
      <c r="I266" s="111"/>
      <c r="J266" s="111"/>
      <c r="K266" s="114"/>
      <c r="L266" s="114"/>
      <c r="M266" s="114"/>
      <c r="N266" s="114"/>
      <c r="O266" s="114"/>
      <c r="P266" s="114"/>
      <c r="Q266" s="111"/>
      <c r="R266" s="111"/>
      <c r="S266" s="111"/>
      <c r="T266" s="111"/>
    </row>
    <row r="267" spans="2:20" x14ac:dyDescent="0.2">
      <c r="B267" s="111"/>
      <c r="C267" s="111"/>
      <c r="D267" s="111"/>
      <c r="E267" s="111"/>
      <c r="F267" s="114"/>
      <c r="G267" s="111"/>
      <c r="H267" s="111"/>
      <c r="I267" s="111"/>
      <c r="J267" s="111"/>
      <c r="K267" s="114"/>
      <c r="L267" s="114"/>
      <c r="M267" s="114"/>
      <c r="N267" s="114"/>
      <c r="O267" s="114"/>
      <c r="P267" s="114"/>
      <c r="Q267" s="111"/>
      <c r="R267" s="111"/>
      <c r="S267" s="111"/>
      <c r="T267" s="111"/>
    </row>
    <row r="268" spans="2:20" x14ac:dyDescent="0.2">
      <c r="B268" s="111"/>
      <c r="C268" s="111"/>
      <c r="D268" s="111"/>
      <c r="E268" s="111"/>
      <c r="F268" s="114"/>
      <c r="G268" s="111"/>
      <c r="H268" s="111"/>
      <c r="I268" s="111"/>
      <c r="J268" s="111"/>
      <c r="K268" s="114"/>
      <c r="L268" s="114"/>
      <c r="M268" s="114"/>
      <c r="N268" s="114"/>
      <c r="O268" s="114"/>
      <c r="P268" s="114"/>
      <c r="Q268" s="111"/>
      <c r="R268" s="111"/>
      <c r="S268" s="111"/>
      <c r="T268" s="111"/>
    </row>
    <row r="269" spans="2:20" x14ac:dyDescent="0.2">
      <c r="B269" s="111"/>
      <c r="C269" s="111"/>
      <c r="D269" s="111"/>
      <c r="E269" s="111"/>
      <c r="F269" s="114"/>
      <c r="G269" s="111"/>
      <c r="H269" s="111"/>
      <c r="I269" s="111"/>
      <c r="J269" s="111"/>
      <c r="K269" s="114"/>
      <c r="L269" s="114"/>
      <c r="M269" s="114"/>
      <c r="N269" s="114"/>
      <c r="O269" s="114"/>
      <c r="P269" s="114"/>
      <c r="Q269" s="111"/>
      <c r="R269" s="111"/>
      <c r="S269" s="111"/>
      <c r="T269" s="111"/>
    </row>
    <row r="270" spans="2:20" x14ac:dyDescent="0.2">
      <c r="B270" s="111"/>
      <c r="C270" s="111"/>
      <c r="D270" s="111"/>
      <c r="E270" s="111"/>
      <c r="F270" s="114"/>
      <c r="G270" s="111"/>
      <c r="H270" s="111"/>
      <c r="I270" s="111"/>
      <c r="J270" s="111"/>
      <c r="K270" s="114"/>
      <c r="L270" s="114"/>
      <c r="M270" s="114"/>
      <c r="N270" s="114"/>
      <c r="O270" s="114"/>
      <c r="P270" s="114"/>
      <c r="Q270" s="111"/>
      <c r="R270" s="111"/>
      <c r="S270" s="111"/>
      <c r="T270" s="111"/>
    </row>
    <row r="271" spans="2:20" x14ac:dyDescent="0.2">
      <c r="B271" s="111"/>
      <c r="C271" s="111"/>
      <c r="D271" s="111"/>
      <c r="E271" s="111"/>
      <c r="F271" s="114"/>
      <c r="G271" s="111"/>
      <c r="H271" s="111"/>
      <c r="I271" s="111"/>
      <c r="J271" s="111"/>
      <c r="K271" s="114"/>
      <c r="L271" s="114"/>
      <c r="M271" s="114"/>
      <c r="N271" s="114"/>
      <c r="O271" s="114"/>
      <c r="P271" s="114"/>
      <c r="Q271" s="111"/>
      <c r="R271" s="111"/>
      <c r="S271" s="111"/>
      <c r="T271" s="111"/>
    </row>
    <row r="272" spans="2:20" x14ac:dyDescent="0.2">
      <c r="B272" s="111"/>
      <c r="C272" s="111"/>
      <c r="D272" s="111"/>
      <c r="E272" s="111"/>
      <c r="F272" s="114"/>
      <c r="G272" s="111"/>
      <c r="H272" s="111"/>
      <c r="I272" s="111"/>
      <c r="J272" s="111"/>
      <c r="K272" s="114"/>
      <c r="L272" s="114"/>
      <c r="M272" s="114"/>
      <c r="N272" s="114"/>
      <c r="O272" s="114"/>
      <c r="P272" s="114"/>
      <c r="Q272" s="111"/>
      <c r="R272" s="111"/>
      <c r="S272" s="111"/>
      <c r="T272" s="111"/>
    </row>
    <row r="273" spans="2:20" x14ac:dyDescent="0.2">
      <c r="B273" s="111"/>
      <c r="C273" s="111"/>
      <c r="D273" s="111"/>
      <c r="E273" s="111"/>
      <c r="F273" s="114"/>
      <c r="G273" s="111"/>
      <c r="H273" s="111"/>
      <c r="I273" s="111"/>
      <c r="J273" s="111"/>
      <c r="K273" s="114"/>
      <c r="L273" s="114"/>
      <c r="M273" s="114"/>
      <c r="N273" s="114"/>
      <c r="O273" s="114"/>
      <c r="P273" s="114"/>
      <c r="Q273" s="111"/>
      <c r="R273" s="111"/>
      <c r="S273" s="111"/>
      <c r="T273" s="111"/>
    </row>
    <row r="274" spans="2:20" x14ac:dyDescent="0.2">
      <c r="B274" s="111"/>
      <c r="C274" s="111"/>
      <c r="D274" s="111"/>
      <c r="E274" s="111"/>
      <c r="F274" s="114"/>
      <c r="G274" s="111"/>
      <c r="H274" s="111"/>
      <c r="I274" s="111"/>
      <c r="J274" s="111"/>
      <c r="K274" s="114"/>
      <c r="L274" s="114"/>
      <c r="M274" s="114"/>
      <c r="N274" s="114"/>
      <c r="O274" s="114"/>
      <c r="P274" s="114"/>
      <c r="Q274" s="111"/>
      <c r="R274" s="111"/>
      <c r="S274" s="111"/>
      <c r="T274" s="111"/>
    </row>
    <row r="275" spans="2:20" x14ac:dyDescent="0.2">
      <c r="B275" s="111"/>
      <c r="C275" s="111"/>
      <c r="D275" s="111"/>
      <c r="E275" s="111"/>
      <c r="F275" s="114"/>
      <c r="G275" s="111"/>
      <c r="H275" s="111"/>
      <c r="I275" s="111"/>
      <c r="J275" s="111"/>
      <c r="K275" s="114"/>
      <c r="L275" s="114"/>
      <c r="M275" s="114"/>
      <c r="N275" s="114"/>
      <c r="O275" s="114"/>
      <c r="P275" s="114"/>
      <c r="Q275" s="111"/>
      <c r="R275" s="111"/>
      <c r="S275" s="111"/>
      <c r="T275" s="111"/>
    </row>
    <row r="276" spans="2:20" x14ac:dyDescent="0.2">
      <c r="B276" s="111"/>
      <c r="C276" s="111"/>
      <c r="D276" s="111"/>
      <c r="E276" s="111"/>
      <c r="F276" s="114"/>
      <c r="G276" s="111"/>
      <c r="H276" s="111"/>
      <c r="I276" s="111"/>
      <c r="J276" s="111"/>
      <c r="K276" s="114"/>
      <c r="L276" s="114"/>
      <c r="M276" s="114"/>
      <c r="N276" s="114"/>
      <c r="O276" s="114"/>
      <c r="P276" s="114"/>
      <c r="Q276" s="111"/>
      <c r="R276" s="111"/>
      <c r="S276" s="111"/>
      <c r="T276" s="111"/>
    </row>
    <row r="277" spans="2:20" x14ac:dyDescent="0.2">
      <c r="B277" s="111"/>
      <c r="C277" s="111"/>
      <c r="D277" s="111"/>
      <c r="E277" s="111"/>
      <c r="F277" s="114"/>
      <c r="G277" s="111"/>
      <c r="H277" s="111"/>
      <c r="I277" s="111"/>
      <c r="J277" s="111"/>
      <c r="K277" s="114"/>
      <c r="L277" s="114"/>
      <c r="M277" s="114"/>
      <c r="N277" s="114"/>
      <c r="O277" s="114"/>
      <c r="P277" s="114"/>
      <c r="Q277" s="111"/>
      <c r="R277" s="111"/>
      <c r="S277" s="111"/>
      <c r="T277" s="111"/>
    </row>
    <row r="278" spans="2:20" x14ac:dyDescent="0.2">
      <c r="B278" s="111"/>
      <c r="C278" s="111"/>
      <c r="D278" s="111"/>
      <c r="E278" s="111"/>
      <c r="F278" s="114"/>
      <c r="G278" s="111"/>
      <c r="H278" s="111"/>
      <c r="I278" s="111"/>
      <c r="J278" s="111"/>
      <c r="K278" s="114"/>
      <c r="L278" s="114"/>
      <c r="M278" s="114"/>
      <c r="N278" s="114"/>
      <c r="O278" s="114"/>
      <c r="P278" s="114"/>
      <c r="Q278" s="111"/>
      <c r="R278" s="111"/>
      <c r="S278" s="111"/>
      <c r="T278" s="111"/>
    </row>
    <row r="279" spans="2:20" x14ac:dyDescent="0.2">
      <c r="B279" s="111"/>
      <c r="C279" s="111"/>
      <c r="D279" s="111"/>
      <c r="E279" s="111"/>
      <c r="F279" s="114"/>
      <c r="G279" s="111"/>
      <c r="H279" s="111"/>
      <c r="I279" s="111"/>
      <c r="J279" s="111"/>
      <c r="K279" s="114"/>
      <c r="L279" s="114"/>
      <c r="M279" s="114"/>
      <c r="N279" s="114"/>
      <c r="O279" s="114"/>
      <c r="P279" s="114"/>
      <c r="Q279" s="111"/>
      <c r="R279" s="111"/>
      <c r="S279" s="111"/>
      <c r="T279" s="111"/>
    </row>
    <row r="280" spans="2:20" x14ac:dyDescent="0.2">
      <c r="B280" s="111"/>
      <c r="C280" s="111"/>
      <c r="D280" s="111"/>
      <c r="E280" s="111"/>
      <c r="F280" s="114"/>
      <c r="G280" s="111"/>
      <c r="H280" s="111"/>
      <c r="I280" s="111"/>
      <c r="J280" s="111"/>
      <c r="K280" s="114"/>
      <c r="L280" s="114"/>
      <c r="M280" s="114"/>
      <c r="N280" s="114"/>
      <c r="O280" s="114"/>
      <c r="P280" s="114"/>
      <c r="Q280" s="111"/>
      <c r="R280" s="111"/>
      <c r="S280" s="111"/>
      <c r="T280" s="111"/>
    </row>
    <row r="281" spans="2:20" x14ac:dyDescent="0.2">
      <c r="B281" s="111"/>
      <c r="C281" s="111"/>
      <c r="D281" s="111"/>
      <c r="E281" s="111"/>
      <c r="F281" s="114"/>
      <c r="G281" s="111"/>
      <c r="H281" s="111"/>
      <c r="I281" s="111"/>
      <c r="J281" s="111"/>
      <c r="K281" s="114"/>
      <c r="L281" s="114"/>
      <c r="M281" s="114"/>
      <c r="N281" s="114"/>
      <c r="O281" s="114"/>
      <c r="P281" s="114"/>
      <c r="Q281" s="111"/>
      <c r="R281" s="111"/>
      <c r="S281" s="111"/>
      <c r="T281" s="111"/>
    </row>
    <row r="282" spans="2:20" x14ac:dyDescent="0.2">
      <c r="B282" s="111"/>
      <c r="C282" s="111"/>
      <c r="D282" s="111"/>
      <c r="E282" s="111"/>
      <c r="F282" s="114"/>
      <c r="G282" s="111"/>
      <c r="H282" s="111"/>
      <c r="I282" s="111"/>
      <c r="J282" s="111"/>
      <c r="K282" s="114"/>
      <c r="L282" s="114"/>
      <c r="M282" s="114"/>
      <c r="N282" s="114"/>
      <c r="O282" s="114"/>
      <c r="P282" s="114"/>
      <c r="Q282" s="111"/>
      <c r="R282" s="111"/>
      <c r="S282" s="111"/>
      <c r="T282" s="111"/>
    </row>
    <row r="283" spans="2:20" x14ac:dyDescent="0.2">
      <c r="B283" s="111"/>
      <c r="C283" s="111"/>
      <c r="D283" s="111"/>
      <c r="E283" s="111"/>
      <c r="F283" s="114"/>
      <c r="G283" s="111"/>
      <c r="H283" s="111"/>
      <c r="I283" s="111"/>
      <c r="J283" s="111"/>
      <c r="K283" s="114"/>
      <c r="L283" s="114"/>
      <c r="M283" s="114"/>
      <c r="N283" s="114"/>
      <c r="O283" s="114"/>
      <c r="P283" s="114"/>
      <c r="Q283" s="111"/>
      <c r="R283" s="111"/>
      <c r="S283" s="111"/>
      <c r="T283" s="111"/>
    </row>
    <row r="284" spans="2:20" x14ac:dyDescent="0.2">
      <c r="B284" s="111"/>
      <c r="C284" s="111"/>
      <c r="D284" s="111"/>
      <c r="E284" s="111"/>
      <c r="F284" s="114"/>
      <c r="G284" s="111"/>
      <c r="H284" s="111"/>
      <c r="I284" s="111"/>
      <c r="J284" s="111"/>
      <c r="K284" s="114"/>
      <c r="L284" s="114"/>
      <c r="M284" s="114"/>
      <c r="N284" s="114"/>
      <c r="O284" s="114"/>
      <c r="P284" s="114"/>
      <c r="Q284" s="111"/>
      <c r="R284" s="111"/>
      <c r="S284" s="111"/>
      <c r="T284" s="111"/>
    </row>
    <row r="285" spans="2:20" x14ac:dyDescent="0.2">
      <c r="B285" s="111"/>
      <c r="C285" s="111"/>
      <c r="D285" s="111"/>
      <c r="E285" s="111"/>
      <c r="F285" s="114"/>
      <c r="G285" s="111"/>
      <c r="H285" s="111"/>
      <c r="I285" s="111"/>
      <c r="J285" s="111"/>
      <c r="K285" s="114"/>
      <c r="L285" s="114"/>
      <c r="M285" s="114"/>
      <c r="N285" s="114"/>
      <c r="O285" s="114"/>
      <c r="P285" s="114"/>
      <c r="Q285" s="111"/>
      <c r="R285" s="111"/>
      <c r="S285" s="111"/>
      <c r="T285" s="111"/>
    </row>
    <row r="286" spans="2:20" x14ac:dyDescent="0.2">
      <c r="B286" s="111"/>
      <c r="C286" s="111"/>
      <c r="D286" s="111"/>
      <c r="E286" s="111"/>
      <c r="F286" s="114"/>
      <c r="G286" s="111"/>
      <c r="H286" s="111"/>
      <c r="I286" s="111"/>
      <c r="J286" s="111"/>
      <c r="K286" s="114"/>
      <c r="L286" s="114"/>
      <c r="M286" s="114"/>
      <c r="N286" s="114"/>
      <c r="O286" s="114"/>
      <c r="P286" s="114"/>
      <c r="Q286" s="111"/>
      <c r="R286" s="111"/>
      <c r="S286" s="111"/>
      <c r="T286" s="111"/>
    </row>
    <row r="287" spans="2:20" x14ac:dyDescent="0.2">
      <c r="B287" s="111"/>
      <c r="C287" s="111"/>
      <c r="D287" s="111"/>
      <c r="E287" s="111"/>
      <c r="F287" s="114"/>
      <c r="G287" s="111"/>
      <c r="H287" s="111"/>
      <c r="I287" s="111"/>
      <c r="J287" s="111"/>
      <c r="K287" s="114"/>
      <c r="L287" s="114"/>
      <c r="M287" s="114"/>
      <c r="N287" s="114"/>
      <c r="O287" s="114"/>
      <c r="P287" s="114"/>
      <c r="Q287" s="111"/>
      <c r="R287" s="111"/>
      <c r="S287" s="111"/>
      <c r="T287" s="111"/>
    </row>
    <row r="288" spans="2:20" x14ac:dyDescent="0.2">
      <c r="B288" s="111"/>
      <c r="C288" s="111"/>
      <c r="D288" s="111"/>
      <c r="E288" s="111"/>
      <c r="F288" s="114"/>
      <c r="G288" s="111"/>
      <c r="H288" s="111"/>
      <c r="I288" s="111"/>
      <c r="J288" s="111"/>
      <c r="K288" s="114"/>
      <c r="L288" s="114"/>
      <c r="M288" s="114"/>
      <c r="N288" s="114"/>
      <c r="O288" s="114"/>
      <c r="P288" s="114"/>
      <c r="Q288" s="111"/>
      <c r="R288" s="111"/>
      <c r="S288" s="111"/>
      <c r="T288" s="111"/>
    </row>
    <row r="289" spans="2:20" x14ac:dyDescent="0.2">
      <c r="B289" s="111"/>
      <c r="C289" s="111"/>
      <c r="D289" s="111"/>
      <c r="E289" s="111"/>
      <c r="F289" s="114"/>
      <c r="G289" s="111"/>
      <c r="H289" s="111"/>
      <c r="I289" s="111"/>
      <c r="J289" s="111"/>
      <c r="K289" s="114"/>
      <c r="L289" s="114"/>
      <c r="M289" s="114"/>
      <c r="N289" s="114"/>
      <c r="O289" s="114"/>
      <c r="P289" s="114"/>
      <c r="Q289" s="111"/>
      <c r="R289" s="111"/>
      <c r="S289" s="111"/>
      <c r="T289" s="111"/>
    </row>
    <row r="290" spans="2:20" x14ac:dyDescent="0.2">
      <c r="B290" s="111"/>
      <c r="C290" s="111"/>
      <c r="D290" s="111"/>
      <c r="E290" s="111"/>
      <c r="F290" s="114"/>
      <c r="G290" s="111"/>
      <c r="H290" s="111"/>
      <c r="I290" s="111"/>
      <c r="J290" s="111"/>
      <c r="K290" s="114"/>
      <c r="L290" s="114"/>
      <c r="M290" s="114"/>
      <c r="N290" s="114"/>
      <c r="O290" s="114"/>
      <c r="P290" s="114"/>
      <c r="Q290" s="111"/>
      <c r="R290" s="111"/>
      <c r="S290" s="111"/>
      <c r="T290" s="111"/>
    </row>
    <row r="291" spans="2:20" x14ac:dyDescent="0.2">
      <c r="B291" s="111"/>
      <c r="C291" s="111"/>
      <c r="D291" s="111"/>
      <c r="E291" s="111"/>
      <c r="F291" s="114"/>
      <c r="G291" s="111"/>
      <c r="H291" s="111"/>
      <c r="I291" s="111"/>
      <c r="J291" s="111"/>
      <c r="K291" s="114"/>
      <c r="L291" s="114"/>
      <c r="M291" s="114"/>
      <c r="N291" s="114"/>
      <c r="O291" s="114"/>
      <c r="P291" s="114"/>
      <c r="Q291" s="111"/>
      <c r="R291" s="111"/>
      <c r="S291" s="111"/>
      <c r="T291" s="111"/>
    </row>
  </sheetData>
  <sheetProtection password="DFBD" sheet="1" objects="1" scenarios="1"/>
  <phoneticPr fontId="0" type="noConversion"/>
  <hyperlinks>
    <hyperlink ref="Q203" r:id="rId1"/>
  </hyperlinks>
  <pageMargins left="0.75" right="0.75" top="1" bottom="1" header="0.5" footer="0.5"/>
  <pageSetup paperSize="9" scale="48"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106" min="1" max="17" man="1"/>
    <brk id="203" min="1" max="17" man="1"/>
  </rowBreaks>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57"/>
  <sheetViews>
    <sheetView showGridLines="0" zoomScale="85" zoomScaleNormal="85" zoomScaleSheetLayoutView="85" workbookViewId="0">
      <selection activeCell="B2" sqref="B2"/>
    </sheetView>
  </sheetViews>
  <sheetFormatPr defaultRowHeight="12.75" x14ac:dyDescent="0.2"/>
  <cols>
    <col min="1" max="1" width="3.7109375" style="197" customWidth="1"/>
    <col min="2" max="3" width="2.7109375" style="197" customWidth="1"/>
    <col min="4" max="4" width="45.7109375" style="197" customWidth="1"/>
    <col min="5" max="5" width="0.85546875" style="197" customWidth="1"/>
    <col min="6" max="6" width="8.7109375" style="201" customWidth="1"/>
    <col min="7" max="7" width="2.7109375" style="197" customWidth="1"/>
    <col min="8" max="9" width="14.85546875" style="197" customWidth="1"/>
    <col min="10" max="10" width="14.7109375" style="197" customWidth="1"/>
    <col min="11" max="16" width="14.7109375" style="201" customWidth="1"/>
    <col min="17" max="18" width="2.7109375" style="197" customWidth="1"/>
    <col min="19" max="16384" width="9.140625" style="197"/>
  </cols>
  <sheetData>
    <row r="2" spans="2:20" x14ac:dyDescent="0.2">
      <c r="B2" s="73"/>
      <c r="C2" s="74"/>
      <c r="D2" s="74"/>
      <c r="E2" s="74"/>
      <c r="F2" s="75"/>
      <c r="G2" s="74"/>
      <c r="H2" s="74"/>
      <c r="I2" s="74"/>
      <c r="J2" s="74"/>
      <c r="K2" s="75"/>
      <c r="L2" s="75"/>
      <c r="M2" s="75"/>
      <c r="N2" s="75"/>
      <c r="O2" s="75"/>
      <c r="P2" s="75"/>
      <c r="Q2" s="74"/>
      <c r="R2" s="76"/>
    </row>
    <row r="3" spans="2:20" x14ac:dyDescent="0.2">
      <c r="B3" s="77"/>
      <c r="C3" s="78"/>
      <c r="D3" s="58"/>
      <c r="E3" s="78"/>
      <c r="F3" s="71"/>
      <c r="G3" s="78"/>
      <c r="H3" s="78"/>
      <c r="I3" s="78"/>
      <c r="J3" s="78"/>
      <c r="K3" s="71"/>
      <c r="L3" s="71"/>
      <c r="M3" s="71"/>
      <c r="N3" s="71"/>
      <c r="O3" s="71"/>
      <c r="P3" s="71"/>
      <c r="Q3" s="78"/>
      <c r="R3" s="79"/>
    </row>
    <row r="4" spans="2:20" s="171" customFormat="1" ht="18.75" x14ac:dyDescent="0.3">
      <c r="B4" s="178"/>
      <c r="C4" s="738" t="s">
        <v>647</v>
      </c>
      <c r="D4" s="180"/>
      <c r="E4" s="180"/>
      <c r="F4" s="181"/>
      <c r="G4" s="180"/>
      <c r="H4" s="180"/>
      <c r="I4" s="180"/>
      <c r="J4" s="180"/>
      <c r="K4" s="181"/>
      <c r="L4" s="181"/>
      <c r="M4" s="181"/>
      <c r="N4" s="181"/>
      <c r="O4" s="181"/>
      <c r="P4" s="181"/>
      <c r="Q4" s="180"/>
      <c r="R4" s="182"/>
    </row>
    <row r="5" spans="2:20" s="172" customFormat="1" ht="18.75" x14ac:dyDescent="0.3">
      <c r="B5" s="26"/>
      <c r="C5" s="450" t="str">
        <f>'geg LO'!C5</f>
        <v>SWV VO Passend Onderwijs</v>
      </c>
      <c r="D5" s="59"/>
      <c r="E5" s="27"/>
      <c r="F5" s="183"/>
      <c r="G5" s="27"/>
      <c r="H5" s="27"/>
      <c r="I5" s="27"/>
      <c r="J5" s="27"/>
      <c r="K5" s="183"/>
      <c r="L5" s="183"/>
      <c r="M5" s="183"/>
      <c r="N5" s="183"/>
      <c r="O5" s="183"/>
      <c r="P5" s="183"/>
      <c r="Q5" s="27"/>
      <c r="R5" s="28"/>
    </row>
    <row r="6" spans="2:20" x14ac:dyDescent="0.2">
      <c r="B6" s="77"/>
      <c r="C6" s="78"/>
      <c r="D6" s="58"/>
      <c r="E6" s="78"/>
      <c r="F6" s="71"/>
      <c r="G6" s="78"/>
      <c r="H6" s="78"/>
      <c r="I6" s="78"/>
      <c r="J6" s="78"/>
      <c r="K6" s="71"/>
      <c r="L6" s="71"/>
      <c r="M6" s="71"/>
      <c r="N6" s="71"/>
      <c r="O6" s="71"/>
      <c r="P6" s="71"/>
      <c r="Q6" s="78"/>
      <c r="R6" s="79"/>
    </row>
    <row r="7" spans="2:20" x14ac:dyDescent="0.2">
      <c r="B7" s="77"/>
      <c r="C7" s="78"/>
      <c r="D7" s="58"/>
      <c r="E7" s="78"/>
      <c r="F7" s="71"/>
      <c r="G7" s="78"/>
      <c r="H7" s="78"/>
      <c r="I7" s="78"/>
      <c r="J7" s="78"/>
      <c r="K7" s="71"/>
      <c r="L7" s="457"/>
      <c r="M7" s="71"/>
      <c r="N7" s="71"/>
      <c r="O7" s="71"/>
      <c r="P7" s="71"/>
      <c r="Q7" s="78"/>
      <c r="R7" s="79"/>
    </row>
    <row r="8" spans="2:20" s="216" customFormat="1" x14ac:dyDescent="0.2">
      <c r="B8" s="218"/>
      <c r="C8" s="219"/>
      <c r="D8" s="219"/>
      <c r="E8" s="219"/>
      <c r="F8" s="663" t="s">
        <v>165</v>
      </c>
      <c r="G8" s="664"/>
      <c r="H8" s="670" t="str">
        <f>tab!C2</f>
        <v>2012/13</v>
      </c>
      <c r="I8" s="670" t="str">
        <f>tab!D2</f>
        <v>2013/14</v>
      </c>
      <c r="J8" s="670" t="str">
        <f>tab!E2</f>
        <v>2014/15</v>
      </c>
      <c r="K8" s="670" t="str">
        <f>tab!F2</f>
        <v>2015/16</v>
      </c>
      <c r="L8" s="670" t="str">
        <f>tab!G2</f>
        <v>2016/17</v>
      </c>
      <c r="M8" s="670" t="str">
        <f>tab!H2</f>
        <v>2017/18</v>
      </c>
      <c r="N8" s="670" t="str">
        <f>tab!I2</f>
        <v>2018/19</v>
      </c>
      <c r="O8" s="670" t="str">
        <f>tab!J2</f>
        <v>2019/20</v>
      </c>
      <c r="P8" s="670" t="str">
        <f>tab!K2</f>
        <v>2020/21</v>
      </c>
      <c r="Q8" s="219"/>
      <c r="R8" s="220"/>
      <c r="S8" s="215"/>
      <c r="T8" s="215"/>
    </row>
    <row r="9" spans="2:20" x14ac:dyDescent="0.2">
      <c r="B9" s="77"/>
      <c r="C9" s="78"/>
      <c r="D9" s="78"/>
      <c r="E9" s="78"/>
      <c r="F9" s="71"/>
      <c r="G9" s="78"/>
      <c r="H9" s="78"/>
      <c r="I9" s="78"/>
      <c r="J9" s="78"/>
      <c r="K9" s="71"/>
      <c r="L9" s="71"/>
      <c r="M9" s="71"/>
      <c r="N9" s="71"/>
      <c r="O9" s="71"/>
      <c r="P9" s="71"/>
      <c r="Q9" s="78"/>
      <c r="R9" s="79"/>
      <c r="S9" s="111"/>
      <c r="T9" s="111"/>
    </row>
    <row r="10" spans="2:20" x14ac:dyDescent="0.2">
      <c r="B10" s="77"/>
      <c r="C10" s="194"/>
      <c r="D10" s="202"/>
      <c r="E10" s="194"/>
      <c r="F10" s="72"/>
      <c r="G10" s="194"/>
      <c r="H10" s="194"/>
      <c r="I10" s="194"/>
      <c r="J10" s="194"/>
      <c r="K10" s="72"/>
      <c r="L10" s="72"/>
      <c r="M10" s="72"/>
      <c r="N10" s="72"/>
      <c r="O10" s="72"/>
      <c r="P10" s="72"/>
      <c r="Q10" s="194"/>
      <c r="R10" s="79"/>
      <c r="S10" s="111"/>
      <c r="T10" s="111"/>
    </row>
    <row r="11" spans="2:20" x14ac:dyDescent="0.2">
      <c r="B11" s="77"/>
      <c r="C11" s="194"/>
      <c r="D11" s="658" t="s">
        <v>82</v>
      </c>
      <c r="E11" s="194"/>
      <c r="F11" s="72"/>
      <c r="G11" s="194"/>
      <c r="H11" s="194"/>
      <c r="I11" s="194"/>
      <c r="J11" s="194"/>
      <c r="K11" s="72"/>
      <c r="L11" s="72"/>
      <c r="M11" s="72"/>
      <c r="N11" s="72"/>
      <c r="O11" s="72"/>
      <c r="P11" s="72"/>
      <c r="Q11" s="194"/>
      <c r="R11" s="79"/>
      <c r="S11" s="111"/>
      <c r="T11" s="111"/>
    </row>
    <row r="12" spans="2:20" x14ac:dyDescent="0.2">
      <c r="B12" s="77"/>
      <c r="C12" s="194"/>
      <c r="D12" s="192"/>
      <c r="E12" s="194"/>
      <c r="F12" s="72"/>
      <c r="G12" s="194"/>
      <c r="H12" s="194"/>
      <c r="I12" s="194"/>
      <c r="J12" s="194"/>
      <c r="K12" s="72"/>
      <c r="L12" s="72"/>
      <c r="M12" s="72"/>
      <c r="N12" s="72"/>
      <c r="O12" s="72"/>
      <c r="P12" s="72"/>
      <c r="Q12" s="194"/>
      <c r="R12" s="79"/>
      <c r="S12" s="111"/>
      <c r="T12" s="111"/>
    </row>
    <row r="13" spans="2:20" x14ac:dyDescent="0.2">
      <c r="B13" s="77"/>
      <c r="C13" s="194"/>
      <c r="D13" s="202" t="str">
        <f>+pers!D199</f>
        <v>project 1</v>
      </c>
      <c r="E13" s="194"/>
      <c r="F13" s="72"/>
      <c r="G13" s="194"/>
      <c r="H13" s="194"/>
      <c r="I13" s="194"/>
      <c r="J13" s="194"/>
      <c r="K13" s="72"/>
      <c r="L13" s="72"/>
      <c r="M13" s="72"/>
      <c r="N13" s="72"/>
      <c r="O13" s="72"/>
      <c r="P13" s="72"/>
      <c r="Q13" s="194"/>
      <c r="R13" s="79"/>
      <c r="S13" s="111"/>
      <c r="T13" s="111"/>
    </row>
    <row r="14" spans="2:20" x14ac:dyDescent="0.2">
      <c r="B14" s="77"/>
      <c r="C14" s="194"/>
      <c r="D14" s="651" t="s">
        <v>648</v>
      </c>
      <c r="E14" s="36"/>
      <c r="F14" s="44"/>
      <c r="G14" s="36"/>
      <c r="H14" s="582">
        <v>0</v>
      </c>
      <c r="I14" s="582">
        <f>+H14</f>
        <v>0</v>
      </c>
      <c r="J14" s="582">
        <f t="shared" ref="J14:P14" si="0">+I14</f>
        <v>0</v>
      </c>
      <c r="K14" s="582">
        <f t="shared" si="0"/>
        <v>0</v>
      </c>
      <c r="L14" s="582">
        <f t="shared" si="0"/>
        <v>0</v>
      </c>
      <c r="M14" s="582">
        <f t="shared" si="0"/>
        <v>0</v>
      </c>
      <c r="N14" s="582">
        <f t="shared" si="0"/>
        <v>0</v>
      </c>
      <c r="O14" s="582">
        <f t="shared" si="0"/>
        <v>0</v>
      </c>
      <c r="P14" s="582">
        <f t="shared" si="0"/>
        <v>0</v>
      </c>
      <c r="Q14" s="194"/>
      <c r="R14" s="79"/>
      <c r="S14" s="111"/>
      <c r="T14" s="111"/>
    </row>
    <row r="15" spans="2:20" x14ac:dyDescent="0.2">
      <c r="B15" s="77"/>
      <c r="C15" s="194"/>
      <c r="D15" s="643"/>
      <c r="E15" s="36"/>
      <c r="F15" s="44"/>
      <c r="G15" s="36"/>
      <c r="H15" s="582">
        <v>0</v>
      </c>
      <c r="I15" s="582">
        <f t="shared" ref="I15:P18" si="1">+H15</f>
        <v>0</v>
      </c>
      <c r="J15" s="582">
        <f t="shared" si="1"/>
        <v>0</v>
      </c>
      <c r="K15" s="582">
        <f t="shared" si="1"/>
        <v>0</v>
      </c>
      <c r="L15" s="582">
        <f t="shared" si="1"/>
        <v>0</v>
      </c>
      <c r="M15" s="582">
        <f t="shared" si="1"/>
        <v>0</v>
      </c>
      <c r="N15" s="582">
        <f t="shared" si="1"/>
        <v>0</v>
      </c>
      <c r="O15" s="582">
        <f t="shared" si="1"/>
        <v>0</v>
      </c>
      <c r="P15" s="582">
        <f t="shared" si="1"/>
        <v>0</v>
      </c>
      <c r="Q15" s="194"/>
      <c r="R15" s="79"/>
      <c r="S15" s="111"/>
      <c r="T15" s="111"/>
    </row>
    <row r="16" spans="2:20" x14ac:dyDescent="0.2">
      <c r="B16" s="77"/>
      <c r="C16" s="194"/>
      <c r="D16" s="643"/>
      <c r="E16" s="36"/>
      <c r="F16" s="44"/>
      <c r="G16" s="36"/>
      <c r="H16" s="582">
        <v>0</v>
      </c>
      <c r="I16" s="582">
        <f t="shared" si="1"/>
        <v>0</v>
      </c>
      <c r="J16" s="582">
        <f t="shared" si="1"/>
        <v>0</v>
      </c>
      <c r="K16" s="582">
        <f t="shared" si="1"/>
        <v>0</v>
      </c>
      <c r="L16" s="582">
        <f t="shared" si="1"/>
        <v>0</v>
      </c>
      <c r="M16" s="582">
        <f t="shared" si="1"/>
        <v>0</v>
      </c>
      <c r="N16" s="582">
        <f t="shared" si="1"/>
        <v>0</v>
      </c>
      <c r="O16" s="582">
        <f t="shared" si="1"/>
        <v>0</v>
      </c>
      <c r="P16" s="582">
        <f t="shared" si="1"/>
        <v>0</v>
      </c>
      <c r="Q16" s="194"/>
      <c r="R16" s="79"/>
      <c r="S16" s="111"/>
      <c r="T16" s="111"/>
    </row>
    <row r="17" spans="2:20" x14ac:dyDescent="0.2">
      <c r="B17" s="77"/>
      <c r="C17" s="194"/>
      <c r="D17" s="643"/>
      <c r="E17" s="36"/>
      <c r="F17" s="44"/>
      <c r="G17" s="36"/>
      <c r="H17" s="582">
        <v>0</v>
      </c>
      <c r="I17" s="582">
        <f t="shared" si="1"/>
        <v>0</v>
      </c>
      <c r="J17" s="582">
        <f t="shared" si="1"/>
        <v>0</v>
      </c>
      <c r="K17" s="582">
        <f t="shared" si="1"/>
        <v>0</v>
      </c>
      <c r="L17" s="582">
        <f t="shared" si="1"/>
        <v>0</v>
      </c>
      <c r="M17" s="582">
        <f t="shared" si="1"/>
        <v>0</v>
      </c>
      <c r="N17" s="582">
        <f t="shared" si="1"/>
        <v>0</v>
      </c>
      <c r="O17" s="582">
        <f t="shared" si="1"/>
        <v>0</v>
      </c>
      <c r="P17" s="582">
        <f t="shared" si="1"/>
        <v>0</v>
      </c>
      <c r="Q17" s="225"/>
      <c r="R17" s="79"/>
      <c r="S17" s="111"/>
      <c r="T17" s="111"/>
    </row>
    <row r="18" spans="2:20" x14ac:dyDescent="0.2">
      <c r="B18" s="77"/>
      <c r="C18" s="194"/>
      <c r="D18" s="643"/>
      <c r="E18" s="36"/>
      <c r="F18" s="44"/>
      <c r="G18" s="36"/>
      <c r="H18" s="582">
        <v>0</v>
      </c>
      <c r="I18" s="582">
        <f t="shared" si="1"/>
        <v>0</v>
      </c>
      <c r="J18" s="582">
        <f t="shared" si="1"/>
        <v>0</v>
      </c>
      <c r="K18" s="582">
        <f t="shared" si="1"/>
        <v>0</v>
      </c>
      <c r="L18" s="582">
        <f t="shared" si="1"/>
        <v>0</v>
      </c>
      <c r="M18" s="582">
        <f t="shared" si="1"/>
        <v>0</v>
      </c>
      <c r="N18" s="582">
        <f t="shared" si="1"/>
        <v>0</v>
      </c>
      <c r="O18" s="582">
        <f t="shared" si="1"/>
        <v>0</v>
      </c>
      <c r="P18" s="582">
        <f t="shared" si="1"/>
        <v>0</v>
      </c>
      <c r="Q18" s="225"/>
      <c r="R18" s="79"/>
      <c r="S18" s="111"/>
      <c r="T18" s="111"/>
    </row>
    <row r="19" spans="2:20" x14ac:dyDescent="0.2">
      <c r="B19" s="77"/>
      <c r="C19" s="194"/>
      <c r="D19" s="36"/>
      <c r="E19" s="36"/>
      <c r="F19" s="189"/>
      <c r="G19" s="36"/>
      <c r="H19" s="591">
        <f t="shared" ref="H19:P19" si="2">SUM(H14:H18)</f>
        <v>0</v>
      </c>
      <c r="I19" s="591">
        <f t="shared" si="2"/>
        <v>0</v>
      </c>
      <c r="J19" s="591">
        <f t="shared" si="2"/>
        <v>0</v>
      </c>
      <c r="K19" s="591">
        <f t="shared" si="2"/>
        <v>0</v>
      </c>
      <c r="L19" s="591">
        <f t="shared" si="2"/>
        <v>0</v>
      </c>
      <c r="M19" s="591">
        <f t="shared" si="2"/>
        <v>0</v>
      </c>
      <c r="N19" s="591">
        <f t="shared" si="2"/>
        <v>0</v>
      </c>
      <c r="O19" s="591">
        <f t="shared" si="2"/>
        <v>0</v>
      </c>
      <c r="P19" s="591">
        <f t="shared" si="2"/>
        <v>0</v>
      </c>
      <c r="Q19" s="194"/>
      <c r="R19" s="79"/>
      <c r="S19" s="111"/>
      <c r="T19" s="111"/>
    </row>
    <row r="20" spans="2:20" x14ac:dyDescent="0.2">
      <c r="B20" s="77"/>
      <c r="C20" s="194"/>
      <c r="D20" s="202" t="str">
        <f>+pers!D200</f>
        <v>project 2</v>
      </c>
      <c r="E20" s="194"/>
      <c r="F20" s="72"/>
      <c r="G20" s="194"/>
      <c r="H20" s="194"/>
      <c r="I20" s="194"/>
      <c r="J20" s="194"/>
      <c r="K20" s="72"/>
      <c r="L20" s="72"/>
      <c r="M20" s="72"/>
      <c r="N20" s="72"/>
      <c r="O20" s="72"/>
      <c r="P20" s="72"/>
      <c r="Q20" s="194"/>
      <c r="R20" s="79"/>
      <c r="S20" s="111"/>
      <c r="T20" s="111"/>
    </row>
    <row r="21" spans="2:20" x14ac:dyDescent="0.2">
      <c r="B21" s="77"/>
      <c r="C21" s="194"/>
      <c r="D21" s="651" t="s">
        <v>478</v>
      </c>
      <c r="E21" s="36"/>
      <c r="F21" s="44"/>
      <c r="G21" s="36"/>
      <c r="H21" s="582">
        <v>0</v>
      </c>
      <c r="I21" s="582">
        <f>+H21</f>
        <v>0</v>
      </c>
      <c r="J21" s="582">
        <f t="shared" ref="J21:P21" si="3">+I21</f>
        <v>0</v>
      </c>
      <c r="K21" s="582">
        <f t="shared" si="3"/>
        <v>0</v>
      </c>
      <c r="L21" s="582">
        <f t="shared" si="3"/>
        <v>0</v>
      </c>
      <c r="M21" s="582">
        <f t="shared" si="3"/>
        <v>0</v>
      </c>
      <c r="N21" s="582">
        <f t="shared" si="3"/>
        <v>0</v>
      </c>
      <c r="O21" s="582">
        <f t="shared" si="3"/>
        <v>0</v>
      </c>
      <c r="P21" s="582">
        <f t="shared" si="3"/>
        <v>0</v>
      </c>
      <c r="Q21" s="194"/>
      <c r="R21" s="79"/>
      <c r="S21" s="111"/>
      <c r="T21" s="111"/>
    </row>
    <row r="22" spans="2:20" x14ac:dyDescent="0.2">
      <c r="B22" s="77"/>
      <c r="C22" s="194"/>
      <c r="D22" s="643"/>
      <c r="E22" s="36"/>
      <c r="F22" s="44"/>
      <c r="G22" s="36"/>
      <c r="H22" s="582">
        <v>0</v>
      </c>
      <c r="I22" s="582">
        <f t="shared" ref="I22:P25" si="4">+H22</f>
        <v>0</v>
      </c>
      <c r="J22" s="582">
        <f t="shared" si="4"/>
        <v>0</v>
      </c>
      <c r="K22" s="582">
        <f t="shared" si="4"/>
        <v>0</v>
      </c>
      <c r="L22" s="582">
        <f t="shared" si="4"/>
        <v>0</v>
      </c>
      <c r="M22" s="582">
        <f t="shared" si="4"/>
        <v>0</v>
      </c>
      <c r="N22" s="582">
        <f t="shared" si="4"/>
        <v>0</v>
      </c>
      <c r="O22" s="582">
        <f t="shared" si="4"/>
        <v>0</v>
      </c>
      <c r="P22" s="582">
        <f t="shared" si="4"/>
        <v>0</v>
      </c>
      <c r="Q22" s="194"/>
      <c r="R22" s="79"/>
      <c r="S22" s="111"/>
      <c r="T22" s="111"/>
    </row>
    <row r="23" spans="2:20" x14ac:dyDescent="0.2">
      <c r="B23" s="77"/>
      <c r="C23" s="194"/>
      <c r="D23" s="643"/>
      <c r="E23" s="36"/>
      <c r="F23" s="44"/>
      <c r="G23" s="36"/>
      <c r="H23" s="582">
        <v>0</v>
      </c>
      <c r="I23" s="582">
        <f t="shared" si="4"/>
        <v>0</v>
      </c>
      <c r="J23" s="582">
        <f t="shared" si="4"/>
        <v>0</v>
      </c>
      <c r="K23" s="582">
        <f t="shared" si="4"/>
        <v>0</v>
      </c>
      <c r="L23" s="582">
        <f t="shared" si="4"/>
        <v>0</v>
      </c>
      <c r="M23" s="582">
        <f t="shared" si="4"/>
        <v>0</v>
      </c>
      <c r="N23" s="582">
        <f t="shared" si="4"/>
        <v>0</v>
      </c>
      <c r="O23" s="582">
        <f t="shared" si="4"/>
        <v>0</v>
      </c>
      <c r="P23" s="582">
        <f t="shared" si="4"/>
        <v>0</v>
      </c>
      <c r="Q23" s="194"/>
      <c r="R23" s="79"/>
      <c r="S23" s="111"/>
      <c r="T23" s="111"/>
    </row>
    <row r="24" spans="2:20" x14ac:dyDescent="0.2">
      <c r="B24" s="77"/>
      <c r="C24" s="194"/>
      <c r="D24" s="643"/>
      <c r="E24" s="36"/>
      <c r="F24" s="44"/>
      <c r="G24" s="36"/>
      <c r="H24" s="582">
        <v>0</v>
      </c>
      <c r="I24" s="582">
        <f t="shared" si="4"/>
        <v>0</v>
      </c>
      <c r="J24" s="582">
        <f t="shared" si="4"/>
        <v>0</v>
      </c>
      <c r="K24" s="582">
        <f t="shared" si="4"/>
        <v>0</v>
      </c>
      <c r="L24" s="582">
        <f t="shared" si="4"/>
        <v>0</v>
      </c>
      <c r="M24" s="582">
        <f t="shared" si="4"/>
        <v>0</v>
      </c>
      <c r="N24" s="582">
        <f t="shared" si="4"/>
        <v>0</v>
      </c>
      <c r="O24" s="582">
        <f t="shared" si="4"/>
        <v>0</v>
      </c>
      <c r="P24" s="582">
        <f t="shared" si="4"/>
        <v>0</v>
      </c>
      <c r="Q24" s="225"/>
      <c r="R24" s="79"/>
      <c r="S24" s="111"/>
      <c r="T24" s="111"/>
    </row>
    <row r="25" spans="2:20" x14ac:dyDescent="0.2">
      <c r="B25" s="77"/>
      <c r="C25" s="194"/>
      <c r="D25" s="643"/>
      <c r="E25" s="36"/>
      <c r="F25" s="44"/>
      <c r="G25" s="36"/>
      <c r="H25" s="582">
        <v>0</v>
      </c>
      <c r="I25" s="582">
        <f t="shared" si="4"/>
        <v>0</v>
      </c>
      <c r="J25" s="582">
        <f t="shared" si="4"/>
        <v>0</v>
      </c>
      <c r="K25" s="582">
        <f t="shared" si="4"/>
        <v>0</v>
      </c>
      <c r="L25" s="582">
        <f t="shared" si="4"/>
        <v>0</v>
      </c>
      <c r="M25" s="582">
        <f t="shared" si="4"/>
        <v>0</v>
      </c>
      <c r="N25" s="582">
        <f t="shared" si="4"/>
        <v>0</v>
      </c>
      <c r="O25" s="582">
        <f t="shared" si="4"/>
        <v>0</v>
      </c>
      <c r="P25" s="582">
        <f t="shared" si="4"/>
        <v>0</v>
      </c>
      <c r="Q25" s="225"/>
      <c r="R25" s="79"/>
      <c r="S25" s="111"/>
      <c r="T25" s="111"/>
    </row>
    <row r="26" spans="2:20" x14ac:dyDescent="0.2">
      <c r="B26" s="77"/>
      <c r="C26" s="194"/>
      <c r="D26" s="36"/>
      <c r="E26" s="36"/>
      <c r="F26" s="189"/>
      <c r="G26" s="36"/>
      <c r="H26" s="591">
        <f t="shared" ref="H26:P26" si="5">SUM(H21:H25)</f>
        <v>0</v>
      </c>
      <c r="I26" s="591">
        <f t="shared" si="5"/>
        <v>0</v>
      </c>
      <c r="J26" s="591">
        <f t="shared" si="5"/>
        <v>0</v>
      </c>
      <c r="K26" s="591">
        <f t="shared" si="5"/>
        <v>0</v>
      </c>
      <c r="L26" s="591">
        <f t="shared" si="5"/>
        <v>0</v>
      </c>
      <c r="M26" s="591">
        <f t="shared" si="5"/>
        <v>0</v>
      </c>
      <c r="N26" s="591">
        <f t="shared" si="5"/>
        <v>0</v>
      </c>
      <c r="O26" s="591">
        <f t="shared" si="5"/>
        <v>0</v>
      </c>
      <c r="P26" s="591">
        <f t="shared" si="5"/>
        <v>0</v>
      </c>
      <c r="Q26" s="194"/>
      <c r="R26" s="79"/>
      <c r="S26" s="111"/>
      <c r="T26" s="111"/>
    </row>
    <row r="27" spans="2:20" x14ac:dyDescent="0.2">
      <c r="B27" s="77"/>
      <c r="C27" s="194"/>
      <c r="D27" s="202" t="str">
        <f>+pers!D201</f>
        <v>project 3</v>
      </c>
      <c r="E27" s="194"/>
      <c r="F27" s="72"/>
      <c r="G27" s="194"/>
      <c r="H27" s="194"/>
      <c r="I27" s="194"/>
      <c r="J27" s="194"/>
      <c r="K27" s="72"/>
      <c r="L27" s="72"/>
      <c r="M27" s="72"/>
      <c r="N27" s="72"/>
      <c r="O27" s="72"/>
      <c r="P27" s="72"/>
      <c r="Q27" s="194"/>
      <c r="R27" s="79"/>
      <c r="S27" s="111"/>
      <c r="T27" s="111"/>
    </row>
    <row r="28" spans="2:20" x14ac:dyDescent="0.2">
      <c r="B28" s="77"/>
      <c r="C28" s="194"/>
      <c r="D28" s="643" t="s">
        <v>63</v>
      </c>
      <c r="E28" s="36"/>
      <c r="F28" s="44"/>
      <c r="G28" s="36"/>
      <c r="H28" s="582">
        <v>0</v>
      </c>
      <c r="I28" s="582">
        <f>+H28</f>
        <v>0</v>
      </c>
      <c r="J28" s="582">
        <f>+I28</f>
        <v>0</v>
      </c>
      <c r="K28" s="582">
        <f t="shared" ref="K28:P28" si="6">+J28</f>
        <v>0</v>
      </c>
      <c r="L28" s="582">
        <f t="shared" si="6"/>
        <v>0</v>
      </c>
      <c r="M28" s="582">
        <f t="shared" si="6"/>
        <v>0</v>
      </c>
      <c r="N28" s="582">
        <f t="shared" si="6"/>
        <v>0</v>
      </c>
      <c r="O28" s="582">
        <f t="shared" si="6"/>
        <v>0</v>
      </c>
      <c r="P28" s="582">
        <f t="shared" si="6"/>
        <v>0</v>
      </c>
      <c r="Q28" s="194"/>
      <c r="R28" s="79"/>
      <c r="S28" s="111"/>
      <c r="T28" s="111"/>
    </row>
    <row r="29" spans="2:20" x14ac:dyDescent="0.2">
      <c r="B29" s="77"/>
      <c r="C29" s="194"/>
      <c r="D29" s="643"/>
      <c r="E29" s="36"/>
      <c r="F29" s="44"/>
      <c r="G29" s="36"/>
      <c r="H29" s="582">
        <v>0</v>
      </c>
      <c r="I29" s="582">
        <f t="shared" ref="I29:P29" si="7">+H29</f>
        <v>0</v>
      </c>
      <c r="J29" s="582">
        <f t="shared" si="7"/>
        <v>0</v>
      </c>
      <c r="K29" s="582">
        <f t="shared" si="7"/>
        <v>0</v>
      </c>
      <c r="L29" s="582">
        <f t="shared" si="7"/>
        <v>0</v>
      </c>
      <c r="M29" s="582">
        <f t="shared" si="7"/>
        <v>0</v>
      </c>
      <c r="N29" s="582">
        <f t="shared" si="7"/>
        <v>0</v>
      </c>
      <c r="O29" s="582">
        <f t="shared" si="7"/>
        <v>0</v>
      </c>
      <c r="P29" s="582">
        <f t="shared" si="7"/>
        <v>0</v>
      </c>
      <c r="Q29" s="194"/>
      <c r="R29" s="79"/>
      <c r="S29" s="111"/>
      <c r="T29" s="111"/>
    </row>
    <row r="30" spans="2:20" x14ac:dyDescent="0.2">
      <c r="B30" s="77"/>
      <c r="C30" s="194"/>
      <c r="D30" s="643"/>
      <c r="E30" s="36"/>
      <c r="F30" s="44"/>
      <c r="G30" s="36"/>
      <c r="H30" s="582">
        <v>0</v>
      </c>
      <c r="I30" s="582">
        <f t="shared" ref="I30:P30" si="8">+H30</f>
        <v>0</v>
      </c>
      <c r="J30" s="582">
        <f t="shared" si="8"/>
        <v>0</v>
      </c>
      <c r="K30" s="582">
        <f t="shared" si="8"/>
        <v>0</v>
      </c>
      <c r="L30" s="582">
        <f t="shared" si="8"/>
        <v>0</v>
      </c>
      <c r="M30" s="582">
        <f t="shared" si="8"/>
        <v>0</v>
      </c>
      <c r="N30" s="582">
        <f t="shared" si="8"/>
        <v>0</v>
      </c>
      <c r="O30" s="582">
        <f t="shared" si="8"/>
        <v>0</v>
      </c>
      <c r="P30" s="582">
        <f t="shared" si="8"/>
        <v>0</v>
      </c>
      <c r="Q30" s="194"/>
      <c r="R30" s="79"/>
      <c r="S30" s="111"/>
      <c r="T30" s="111"/>
    </row>
    <row r="31" spans="2:20" x14ac:dyDescent="0.2">
      <c r="B31" s="77"/>
      <c r="C31" s="194"/>
      <c r="D31" s="643"/>
      <c r="E31" s="36"/>
      <c r="F31" s="44"/>
      <c r="G31" s="36"/>
      <c r="H31" s="582">
        <v>0</v>
      </c>
      <c r="I31" s="582">
        <f t="shared" ref="I31:P31" si="9">+H31</f>
        <v>0</v>
      </c>
      <c r="J31" s="582">
        <f t="shared" si="9"/>
        <v>0</v>
      </c>
      <c r="K31" s="582">
        <f t="shared" si="9"/>
        <v>0</v>
      </c>
      <c r="L31" s="582">
        <f t="shared" si="9"/>
        <v>0</v>
      </c>
      <c r="M31" s="582">
        <f t="shared" si="9"/>
        <v>0</v>
      </c>
      <c r="N31" s="582">
        <f t="shared" si="9"/>
        <v>0</v>
      </c>
      <c r="O31" s="582">
        <f t="shared" si="9"/>
        <v>0</v>
      </c>
      <c r="P31" s="582">
        <f t="shared" si="9"/>
        <v>0</v>
      </c>
      <c r="Q31" s="225"/>
      <c r="R31" s="79"/>
      <c r="S31" s="111"/>
      <c r="T31" s="111"/>
    </row>
    <row r="32" spans="2:20" x14ac:dyDescent="0.2">
      <c r="B32" s="77"/>
      <c r="C32" s="194"/>
      <c r="D32" s="643"/>
      <c r="E32" s="36"/>
      <c r="F32" s="44"/>
      <c r="G32" s="36"/>
      <c r="H32" s="582">
        <v>0</v>
      </c>
      <c r="I32" s="582">
        <f t="shared" ref="I32:P32" si="10">+H32</f>
        <v>0</v>
      </c>
      <c r="J32" s="582">
        <f t="shared" si="10"/>
        <v>0</v>
      </c>
      <c r="K32" s="582">
        <f t="shared" si="10"/>
        <v>0</v>
      </c>
      <c r="L32" s="582">
        <f t="shared" si="10"/>
        <v>0</v>
      </c>
      <c r="M32" s="582">
        <f t="shared" si="10"/>
        <v>0</v>
      </c>
      <c r="N32" s="582">
        <f t="shared" si="10"/>
        <v>0</v>
      </c>
      <c r="O32" s="582">
        <f t="shared" si="10"/>
        <v>0</v>
      </c>
      <c r="P32" s="582">
        <f t="shared" si="10"/>
        <v>0</v>
      </c>
      <c r="Q32" s="225"/>
      <c r="R32" s="79"/>
      <c r="S32" s="111"/>
      <c r="T32" s="111"/>
    </row>
    <row r="33" spans="2:20" x14ac:dyDescent="0.2">
      <c r="B33" s="77"/>
      <c r="C33" s="194"/>
      <c r="D33" s="36"/>
      <c r="E33" s="36"/>
      <c r="F33" s="189"/>
      <c r="G33" s="36"/>
      <c r="H33" s="591">
        <f t="shared" ref="H33:P33" si="11">SUM(H28:H32)</f>
        <v>0</v>
      </c>
      <c r="I33" s="591">
        <f t="shared" si="11"/>
        <v>0</v>
      </c>
      <c r="J33" s="591">
        <f t="shared" si="11"/>
        <v>0</v>
      </c>
      <c r="K33" s="591">
        <f t="shared" si="11"/>
        <v>0</v>
      </c>
      <c r="L33" s="591">
        <f t="shared" si="11"/>
        <v>0</v>
      </c>
      <c r="M33" s="591">
        <f t="shared" si="11"/>
        <v>0</v>
      </c>
      <c r="N33" s="591">
        <f t="shared" si="11"/>
        <v>0</v>
      </c>
      <c r="O33" s="591">
        <f t="shared" si="11"/>
        <v>0</v>
      </c>
      <c r="P33" s="591">
        <f t="shared" si="11"/>
        <v>0</v>
      </c>
      <c r="Q33" s="194"/>
      <c r="R33" s="79"/>
      <c r="S33" s="111"/>
      <c r="T33" s="111"/>
    </row>
    <row r="34" spans="2:20" x14ac:dyDescent="0.2">
      <c r="B34" s="77"/>
      <c r="C34" s="194"/>
      <c r="D34" s="202" t="str">
        <f>+pers!D202</f>
        <v>project 4</v>
      </c>
      <c r="E34" s="194"/>
      <c r="F34" s="72"/>
      <c r="G34" s="194"/>
      <c r="H34" s="194"/>
      <c r="I34" s="194"/>
      <c r="J34" s="194"/>
      <c r="K34" s="72"/>
      <c r="L34" s="72"/>
      <c r="M34" s="72"/>
      <c r="N34" s="72"/>
      <c r="O34" s="72"/>
      <c r="P34" s="72"/>
      <c r="Q34" s="194"/>
      <c r="R34" s="79"/>
      <c r="S34" s="111"/>
      <c r="T34" s="111"/>
    </row>
    <row r="35" spans="2:20" x14ac:dyDescent="0.2">
      <c r="B35" s="77"/>
      <c r="C35" s="194"/>
      <c r="D35" s="643" t="s">
        <v>64</v>
      </c>
      <c r="E35" s="36"/>
      <c r="F35" s="44"/>
      <c r="G35" s="36"/>
      <c r="H35" s="582">
        <v>0</v>
      </c>
      <c r="I35" s="582">
        <f>+H35</f>
        <v>0</v>
      </c>
      <c r="J35" s="582">
        <f t="shared" ref="J35:P35" si="12">+I35</f>
        <v>0</v>
      </c>
      <c r="K35" s="582">
        <f t="shared" si="12"/>
        <v>0</v>
      </c>
      <c r="L35" s="582">
        <f t="shared" si="12"/>
        <v>0</v>
      </c>
      <c r="M35" s="582">
        <f t="shared" si="12"/>
        <v>0</v>
      </c>
      <c r="N35" s="582">
        <f t="shared" si="12"/>
        <v>0</v>
      </c>
      <c r="O35" s="582">
        <f t="shared" si="12"/>
        <v>0</v>
      </c>
      <c r="P35" s="582">
        <f t="shared" si="12"/>
        <v>0</v>
      </c>
      <c r="Q35" s="194"/>
      <c r="R35" s="79"/>
      <c r="S35" s="111"/>
      <c r="T35" s="111"/>
    </row>
    <row r="36" spans="2:20" x14ac:dyDescent="0.2">
      <c r="B36" s="77"/>
      <c r="C36" s="194"/>
      <c r="D36" s="643"/>
      <c r="E36" s="36"/>
      <c r="F36" s="44"/>
      <c r="G36" s="36"/>
      <c r="H36" s="582">
        <v>0</v>
      </c>
      <c r="I36" s="582">
        <f t="shared" ref="I36:P36" si="13">+H36</f>
        <v>0</v>
      </c>
      <c r="J36" s="582">
        <f t="shared" si="13"/>
        <v>0</v>
      </c>
      <c r="K36" s="582">
        <f t="shared" si="13"/>
        <v>0</v>
      </c>
      <c r="L36" s="582">
        <f t="shared" si="13"/>
        <v>0</v>
      </c>
      <c r="M36" s="582">
        <f t="shared" si="13"/>
        <v>0</v>
      </c>
      <c r="N36" s="582">
        <f t="shared" si="13"/>
        <v>0</v>
      </c>
      <c r="O36" s="582">
        <f t="shared" si="13"/>
        <v>0</v>
      </c>
      <c r="P36" s="582">
        <f t="shared" si="13"/>
        <v>0</v>
      </c>
      <c r="Q36" s="194"/>
      <c r="R36" s="79"/>
      <c r="S36" s="111"/>
      <c r="T36" s="111"/>
    </row>
    <row r="37" spans="2:20" x14ac:dyDescent="0.2">
      <c r="B37" s="77"/>
      <c r="C37" s="194"/>
      <c r="D37" s="643"/>
      <c r="E37" s="36"/>
      <c r="F37" s="44"/>
      <c r="G37" s="36"/>
      <c r="H37" s="582">
        <v>0</v>
      </c>
      <c r="I37" s="582">
        <f t="shared" ref="I37:P37" si="14">+H37</f>
        <v>0</v>
      </c>
      <c r="J37" s="582">
        <f t="shared" si="14"/>
        <v>0</v>
      </c>
      <c r="K37" s="582">
        <f t="shared" si="14"/>
        <v>0</v>
      </c>
      <c r="L37" s="582">
        <f t="shared" si="14"/>
        <v>0</v>
      </c>
      <c r="M37" s="582">
        <f t="shared" si="14"/>
        <v>0</v>
      </c>
      <c r="N37" s="582">
        <f t="shared" si="14"/>
        <v>0</v>
      </c>
      <c r="O37" s="582">
        <f t="shared" si="14"/>
        <v>0</v>
      </c>
      <c r="P37" s="582">
        <f t="shared" si="14"/>
        <v>0</v>
      </c>
      <c r="Q37" s="194"/>
      <c r="R37" s="79"/>
      <c r="S37" s="111"/>
      <c r="T37" s="111"/>
    </row>
    <row r="38" spans="2:20" x14ac:dyDescent="0.2">
      <c r="B38" s="77"/>
      <c r="C38" s="194"/>
      <c r="D38" s="643"/>
      <c r="E38" s="36"/>
      <c r="F38" s="44"/>
      <c r="G38" s="36"/>
      <c r="H38" s="582">
        <v>0</v>
      </c>
      <c r="I38" s="582">
        <f t="shared" ref="I38:P38" si="15">+H38</f>
        <v>0</v>
      </c>
      <c r="J38" s="582">
        <f t="shared" si="15"/>
        <v>0</v>
      </c>
      <c r="K38" s="582">
        <f t="shared" si="15"/>
        <v>0</v>
      </c>
      <c r="L38" s="582">
        <f t="shared" si="15"/>
        <v>0</v>
      </c>
      <c r="M38" s="582">
        <f t="shared" si="15"/>
        <v>0</v>
      </c>
      <c r="N38" s="582">
        <f t="shared" si="15"/>
        <v>0</v>
      </c>
      <c r="O38" s="582">
        <f t="shared" si="15"/>
        <v>0</v>
      </c>
      <c r="P38" s="582">
        <f t="shared" si="15"/>
        <v>0</v>
      </c>
      <c r="Q38" s="225"/>
      <c r="R38" s="79"/>
      <c r="S38" s="111"/>
      <c r="T38" s="111"/>
    </row>
    <row r="39" spans="2:20" x14ac:dyDescent="0.2">
      <c r="B39" s="77"/>
      <c r="C39" s="194"/>
      <c r="D39" s="643"/>
      <c r="E39" s="36"/>
      <c r="F39" s="44"/>
      <c r="G39" s="36"/>
      <c r="H39" s="582">
        <v>0</v>
      </c>
      <c r="I39" s="582">
        <f t="shared" ref="I39:P39" si="16">+H39</f>
        <v>0</v>
      </c>
      <c r="J39" s="582">
        <f t="shared" si="16"/>
        <v>0</v>
      </c>
      <c r="K39" s="582">
        <f t="shared" si="16"/>
        <v>0</v>
      </c>
      <c r="L39" s="582">
        <f t="shared" si="16"/>
        <v>0</v>
      </c>
      <c r="M39" s="582">
        <f t="shared" si="16"/>
        <v>0</v>
      </c>
      <c r="N39" s="582">
        <f t="shared" si="16"/>
        <v>0</v>
      </c>
      <c r="O39" s="582">
        <f t="shared" si="16"/>
        <v>0</v>
      </c>
      <c r="P39" s="582">
        <f t="shared" si="16"/>
        <v>0</v>
      </c>
      <c r="Q39" s="225"/>
      <c r="R39" s="79"/>
      <c r="S39" s="111"/>
      <c r="T39" s="111"/>
    </row>
    <row r="40" spans="2:20" x14ac:dyDescent="0.2">
      <c r="B40" s="77"/>
      <c r="C40" s="194"/>
      <c r="D40" s="36"/>
      <c r="E40" s="36"/>
      <c r="F40" s="189"/>
      <c r="G40" s="36"/>
      <c r="H40" s="591">
        <f t="shared" ref="H40:P40" si="17">SUM(H35:H39)</f>
        <v>0</v>
      </c>
      <c r="I40" s="591">
        <f t="shared" si="17"/>
        <v>0</v>
      </c>
      <c r="J40" s="591">
        <f t="shared" si="17"/>
        <v>0</v>
      </c>
      <c r="K40" s="591">
        <f t="shared" si="17"/>
        <v>0</v>
      </c>
      <c r="L40" s="591">
        <f t="shared" si="17"/>
        <v>0</v>
      </c>
      <c r="M40" s="591">
        <f t="shared" si="17"/>
        <v>0</v>
      </c>
      <c r="N40" s="591">
        <f t="shared" si="17"/>
        <v>0</v>
      </c>
      <c r="O40" s="591">
        <f t="shared" si="17"/>
        <v>0</v>
      </c>
      <c r="P40" s="591">
        <f t="shared" si="17"/>
        <v>0</v>
      </c>
      <c r="Q40" s="194"/>
      <c r="R40" s="79"/>
      <c r="S40" s="111"/>
      <c r="T40" s="111"/>
    </row>
    <row r="41" spans="2:20" x14ac:dyDescent="0.2">
      <c r="B41" s="77"/>
      <c r="C41" s="194"/>
      <c r="D41" s="202" t="str">
        <f>+pers!D203</f>
        <v>project 5</v>
      </c>
      <c r="E41" s="194"/>
      <c r="F41" s="72"/>
      <c r="G41" s="194"/>
      <c r="H41" s="194"/>
      <c r="I41" s="194"/>
      <c r="J41" s="194"/>
      <c r="K41" s="72"/>
      <c r="L41" s="72"/>
      <c r="M41" s="72"/>
      <c r="N41" s="72"/>
      <c r="O41" s="72"/>
      <c r="P41" s="72"/>
      <c r="Q41" s="194"/>
      <c r="R41" s="79"/>
      <c r="S41" s="111"/>
      <c r="T41" s="111"/>
    </row>
    <row r="42" spans="2:20" x14ac:dyDescent="0.2">
      <c r="B42" s="77"/>
      <c r="C42" s="194"/>
      <c r="D42" s="651" t="s">
        <v>484</v>
      </c>
      <c r="E42" s="36"/>
      <c r="F42" s="44"/>
      <c r="G42" s="36"/>
      <c r="H42" s="582">
        <v>0</v>
      </c>
      <c r="I42" s="582">
        <f>+H42</f>
        <v>0</v>
      </c>
      <c r="J42" s="582">
        <f t="shared" ref="J42:P42" si="18">+I42</f>
        <v>0</v>
      </c>
      <c r="K42" s="582">
        <f t="shared" si="18"/>
        <v>0</v>
      </c>
      <c r="L42" s="582">
        <f t="shared" si="18"/>
        <v>0</v>
      </c>
      <c r="M42" s="582">
        <f t="shared" si="18"/>
        <v>0</v>
      </c>
      <c r="N42" s="582">
        <f t="shared" si="18"/>
        <v>0</v>
      </c>
      <c r="O42" s="582">
        <f t="shared" si="18"/>
        <v>0</v>
      </c>
      <c r="P42" s="582">
        <f t="shared" si="18"/>
        <v>0</v>
      </c>
      <c r="Q42" s="194"/>
      <c r="R42" s="79"/>
      <c r="S42" s="111"/>
      <c r="T42" s="111"/>
    </row>
    <row r="43" spans="2:20" x14ac:dyDescent="0.2">
      <c r="B43" s="77"/>
      <c r="C43" s="194"/>
      <c r="D43" s="643"/>
      <c r="E43" s="36"/>
      <c r="F43" s="44"/>
      <c r="G43" s="36"/>
      <c r="H43" s="582">
        <v>0</v>
      </c>
      <c r="I43" s="582">
        <f t="shared" ref="I43:P43" si="19">+H43</f>
        <v>0</v>
      </c>
      <c r="J43" s="582">
        <f t="shared" si="19"/>
        <v>0</v>
      </c>
      <c r="K43" s="582">
        <f t="shared" si="19"/>
        <v>0</v>
      </c>
      <c r="L43" s="582">
        <f t="shared" si="19"/>
        <v>0</v>
      </c>
      <c r="M43" s="582">
        <f t="shared" si="19"/>
        <v>0</v>
      </c>
      <c r="N43" s="582">
        <f t="shared" si="19"/>
        <v>0</v>
      </c>
      <c r="O43" s="582">
        <f t="shared" si="19"/>
        <v>0</v>
      </c>
      <c r="P43" s="582">
        <f t="shared" si="19"/>
        <v>0</v>
      </c>
      <c r="Q43" s="194"/>
      <c r="R43" s="79"/>
      <c r="S43" s="111"/>
      <c r="T43" s="111"/>
    </row>
    <row r="44" spans="2:20" x14ac:dyDescent="0.2">
      <c r="B44" s="77"/>
      <c r="C44" s="194"/>
      <c r="D44" s="643"/>
      <c r="E44" s="36"/>
      <c r="F44" s="44"/>
      <c r="G44" s="36"/>
      <c r="H44" s="582">
        <v>0</v>
      </c>
      <c r="I44" s="582">
        <f t="shared" ref="I44:P44" si="20">+H44</f>
        <v>0</v>
      </c>
      <c r="J44" s="582">
        <f t="shared" si="20"/>
        <v>0</v>
      </c>
      <c r="K44" s="582">
        <f t="shared" si="20"/>
        <v>0</v>
      </c>
      <c r="L44" s="582">
        <f t="shared" si="20"/>
        <v>0</v>
      </c>
      <c r="M44" s="582">
        <f t="shared" si="20"/>
        <v>0</v>
      </c>
      <c r="N44" s="582">
        <f t="shared" si="20"/>
        <v>0</v>
      </c>
      <c r="O44" s="582">
        <f t="shared" si="20"/>
        <v>0</v>
      </c>
      <c r="P44" s="582">
        <f t="shared" si="20"/>
        <v>0</v>
      </c>
      <c r="Q44" s="194"/>
      <c r="R44" s="79"/>
      <c r="S44" s="111"/>
      <c r="T44" s="111"/>
    </row>
    <row r="45" spans="2:20" x14ac:dyDescent="0.2">
      <c r="B45" s="77"/>
      <c r="C45" s="194"/>
      <c r="D45" s="643"/>
      <c r="E45" s="36"/>
      <c r="F45" s="44"/>
      <c r="G45" s="36"/>
      <c r="H45" s="582">
        <v>0</v>
      </c>
      <c r="I45" s="582">
        <f t="shared" ref="I45:P45" si="21">+H45</f>
        <v>0</v>
      </c>
      <c r="J45" s="582">
        <f t="shared" si="21"/>
        <v>0</v>
      </c>
      <c r="K45" s="582">
        <f t="shared" si="21"/>
        <v>0</v>
      </c>
      <c r="L45" s="582">
        <f t="shared" si="21"/>
        <v>0</v>
      </c>
      <c r="M45" s="582">
        <f t="shared" si="21"/>
        <v>0</v>
      </c>
      <c r="N45" s="582">
        <f t="shared" si="21"/>
        <v>0</v>
      </c>
      <c r="O45" s="582">
        <f t="shared" si="21"/>
        <v>0</v>
      </c>
      <c r="P45" s="582">
        <f t="shared" si="21"/>
        <v>0</v>
      </c>
      <c r="Q45" s="225"/>
      <c r="R45" s="79"/>
      <c r="S45" s="111"/>
      <c r="T45" s="111"/>
    </row>
    <row r="46" spans="2:20" x14ac:dyDescent="0.2">
      <c r="B46" s="77"/>
      <c r="C46" s="194"/>
      <c r="D46" s="643"/>
      <c r="E46" s="36"/>
      <c r="F46" s="44"/>
      <c r="G46" s="36"/>
      <c r="H46" s="582">
        <v>0</v>
      </c>
      <c r="I46" s="582">
        <f t="shared" ref="I46:P46" si="22">+H46</f>
        <v>0</v>
      </c>
      <c r="J46" s="582">
        <f t="shared" si="22"/>
        <v>0</v>
      </c>
      <c r="K46" s="582">
        <f t="shared" si="22"/>
        <v>0</v>
      </c>
      <c r="L46" s="582">
        <f t="shared" si="22"/>
        <v>0</v>
      </c>
      <c r="M46" s="582">
        <f t="shared" si="22"/>
        <v>0</v>
      </c>
      <c r="N46" s="582">
        <f t="shared" si="22"/>
        <v>0</v>
      </c>
      <c r="O46" s="582">
        <f t="shared" si="22"/>
        <v>0</v>
      </c>
      <c r="P46" s="582">
        <f t="shared" si="22"/>
        <v>0</v>
      </c>
      <c r="Q46" s="225"/>
      <c r="R46" s="79"/>
      <c r="S46" s="111"/>
      <c r="T46" s="111"/>
    </row>
    <row r="47" spans="2:20" x14ac:dyDescent="0.2">
      <c r="B47" s="77"/>
      <c r="C47" s="194"/>
      <c r="D47" s="36"/>
      <c r="E47" s="36"/>
      <c r="F47" s="189"/>
      <c r="G47" s="36"/>
      <c r="H47" s="591">
        <f t="shared" ref="H47:P47" si="23">SUM(H42:H46)</f>
        <v>0</v>
      </c>
      <c r="I47" s="591">
        <f t="shared" si="23"/>
        <v>0</v>
      </c>
      <c r="J47" s="591">
        <f t="shared" si="23"/>
        <v>0</v>
      </c>
      <c r="K47" s="591">
        <f t="shared" si="23"/>
        <v>0</v>
      </c>
      <c r="L47" s="591">
        <f t="shared" si="23"/>
        <v>0</v>
      </c>
      <c r="M47" s="591">
        <f t="shared" si="23"/>
        <v>0</v>
      </c>
      <c r="N47" s="591">
        <f t="shared" si="23"/>
        <v>0</v>
      </c>
      <c r="O47" s="591">
        <f t="shared" si="23"/>
        <v>0</v>
      </c>
      <c r="P47" s="591">
        <f t="shared" si="23"/>
        <v>0</v>
      </c>
      <c r="Q47" s="194"/>
      <c r="R47" s="79"/>
      <c r="S47" s="111"/>
      <c r="T47" s="111"/>
    </row>
    <row r="48" spans="2:20" x14ac:dyDescent="0.2">
      <c r="B48" s="77"/>
      <c r="C48" s="194"/>
      <c r="D48" s="202" t="str">
        <f>+pers!D204</f>
        <v>project 6</v>
      </c>
      <c r="E48" s="194"/>
      <c r="F48" s="72"/>
      <c r="G48" s="194"/>
      <c r="H48" s="194"/>
      <c r="I48" s="194"/>
      <c r="J48" s="194"/>
      <c r="K48" s="72"/>
      <c r="L48" s="72"/>
      <c r="M48" s="72"/>
      <c r="N48" s="72"/>
      <c r="O48" s="72"/>
      <c r="P48" s="72"/>
      <c r="Q48" s="194"/>
      <c r="R48" s="79"/>
      <c r="S48" s="111"/>
      <c r="T48" s="111"/>
    </row>
    <row r="49" spans="2:20" x14ac:dyDescent="0.2">
      <c r="B49" s="77"/>
      <c r="C49" s="194"/>
      <c r="D49" s="651" t="s">
        <v>439</v>
      </c>
      <c r="E49" s="36"/>
      <c r="F49" s="44"/>
      <c r="G49" s="36"/>
      <c r="H49" s="582">
        <v>0</v>
      </c>
      <c r="I49" s="582">
        <f>+H49</f>
        <v>0</v>
      </c>
      <c r="J49" s="582">
        <f t="shared" ref="J49:P49" si="24">+I49</f>
        <v>0</v>
      </c>
      <c r="K49" s="582">
        <f t="shared" si="24"/>
        <v>0</v>
      </c>
      <c r="L49" s="582">
        <f t="shared" si="24"/>
        <v>0</v>
      </c>
      <c r="M49" s="582">
        <f t="shared" si="24"/>
        <v>0</v>
      </c>
      <c r="N49" s="582">
        <f t="shared" si="24"/>
        <v>0</v>
      </c>
      <c r="O49" s="582">
        <f t="shared" si="24"/>
        <v>0</v>
      </c>
      <c r="P49" s="582">
        <f t="shared" si="24"/>
        <v>0</v>
      </c>
      <c r="Q49" s="194"/>
      <c r="R49" s="79"/>
      <c r="S49" s="111"/>
      <c r="T49" s="111"/>
    </row>
    <row r="50" spans="2:20" x14ac:dyDescent="0.2">
      <c r="B50" s="77"/>
      <c r="C50" s="194"/>
      <c r="D50" s="643"/>
      <c r="E50" s="36"/>
      <c r="F50" s="44"/>
      <c r="G50" s="36"/>
      <c r="H50" s="582">
        <v>0</v>
      </c>
      <c r="I50" s="582">
        <f t="shared" ref="I50:P50" si="25">+H50</f>
        <v>0</v>
      </c>
      <c r="J50" s="582">
        <f t="shared" si="25"/>
        <v>0</v>
      </c>
      <c r="K50" s="582">
        <f t="shared" si="25"/>
        <v>0</v>
      </c>
      <c r="L50" s="582">
        <f t="shared" si="25"/>
        <v>0</v>
      </c>
      <c r="M50" s="582">
        <f t="shared" si="25"/>
        <v>0</v>
      </c>
      <c r="N50" s="582">
        <f t="shared" si="25"/>
        <v>0</v>
      </c>
      <c r="O50" s="582">
        <f t="shared" si="25"/>
        <v>0</v>
      </c>
      <c r="P50" s="582">
        <f t="shared" si="25"/>
        <v>0</v>
      </c>
      <c r="Q50" s="194"/>
      <c r="R50" s="79"/>
      <c r="S50" s="111"/>
      <c r="T50" s="111"/>
    </row>
    <row r="51" spans="2:20" x14ac:dyDescent="0.2">
      <c r="B51" s="77"/>
      <c r="C51" s="194"/>
      <c r="D51" s="643"/>
      <c r="E51" s="36"/>
      <c r="F51" s="44"/>
      <c r="G51" s="36"/>
      <c r="H51" s="582">
        <v>0</v>
      </c>
      <c r="I51" s="582">
        <f t="shared" ref="I51:P51" si="26">+H51</f>
        <v>0</v>
      </c>
      <c r="J51" s="582">
        <f t="shared" si="26"/>
        <v>0</v>
      </c>
      <c r="K51" s="582">
        <f t="shared" si="26"/>
        <v>0</v>
      </c>
      <c r="L51" s="582">
        <f t="shared" si="26"/>
        <v>0</v>
      </c>
      <c r="M51" s="582">
        <f t="shared" si="26"/>
        <v>0</v>
      </c>
      <c r="N51" s="582">
        <f t="shared" si="26"/>
        <v>0</v>
      </c>
      <c r="O51" s="582">
        <f t="shared" si="26"/>
        <v>0</v>
      </c>
      <c r="P51" s="582">
        <f t="shared" si="26"/>
        <v>0</v>
      </c>
      <c r="Q51" s="194"/>
      <c r="R51" s="79"/>
      <c r="S51" s="111"/>
      <c r="T51" s="111"/>
    </row>
    <row r="52" spans="2:20" x14ac:dyDescent="0.2">
      <c r="B52" s="77"/>
      <c r="C52" s="194"/>
      <c r="D52" s="643"/>
      <c r="E52" s="36"/>
      <c r="F52" s="44"/>
      <c r="G52" s="36"/>
      <c r="H52" s="582">
        <v>0</v>
      </c>
      <c r="I52" s="582">
        <f t="shared" ref="I52:P52" si="27">+H52</f>
        <v>0</v>
      </c>
      <c r="J52" s="582">
        <f t="shared" si="27"/>
        <v>0</v>
      </c>
      <c r="K52" s="582">
        <f t="shared" si="27"/>
        <v>0</v>
      </c>
      <c r="L52" s="582">
        <f t="shared" si="27"/>
        <v>0</v>
      </c>
      <c r="M52" s="582">
        <f t="shared" si="27"/>
        <v>0</v>
      </c>
      <c r="N52" s="582">
        <f t="shared" si="27"/>
        <v>0</v>
      </c>
      <c r="O52" s="582">
        <f t="shared" si="27"/>
        <v>0</v>
      </c>
      <c r="P52" s="582">
        <f t="shared" si="27"/>
        <v>0</v>
      </c>
      <c r="Q52" s="194"/>
      <c r="R52" s="79"/>
      <c r="S52" s="111"/>
      <c r="T52" s="111"/>
    </row>
    <row r="53" spans="2:20" x14ac:dyDescent="0.2">
      <c r="B53" s="77"/>
      <c r="C53" s="194"/>
      <c r="D53" s="643"/>
      <c r="E53" s="36"/>
      <c r="F53" s="44"/>
      <c r="G53" s="36"/>
      <c r="H53" s="582">
        <v>0</v>
      </c>
      <c r="I53" s="582">
        <f t="shared" ref="I53:P53" si="28">+H53</f>
        <v>0</v>
      </c>
      <c r="J53" s="582">
        <f t="shared" si="28"/>
        <v>0</v>
      </c>
      <c r="K53" s="582">
        <f t="shared" si="28"/>
        <v>0</v>
      </c>
      <c r="L53" s="582">
        <f t="shared" si="28"/>
        <v>0</v>
      </c>
      <c r="M53" s="582">
        <f t="shared" si="28"/>
        <v>0</v>
      </c>
      <c r="N53" s="582">
        <f t="shared" si="28"/>
        <v>0</v>
      </c>
      <c r="O53" s="582">
        <f t="shared" si="28"/>
        <v>0</v>
      </c>
      <c r="P53" s="582">
        <f t="shared" si="28"/>
        <v>0</v>
      </c>
      <c r="Q53" s="194"/>
      <c r="R53" s="79"/>
      <c r="S53" s="111"/>
      <c r="T53" s="111"/>
    </row>
    <row r="54" spans="2:20" x14ac:dyDescent="0.2">
      <c r="B54" s="77"/>
      <c r="C54" s="194"/>
      <c r="D54" s="36"/>
      <c r="E54" s="36"/>
      <c r="F54" s="189"/>
      <c r="G54" s="36"/>
      <c r="H54" s="591">
        <f t="shared" ref="H54:P54" si="29">SUM(H49:H53)</f>
        <v>0</v>
      </c>
      <c r="I54" s="591">
        <f t="shared" si="29"/>
        <v>0</v>
      </c>
      <c r="J54" s="591">
        <f t="shared" si="29"/>
        <v>0</v>
      </c>
      <c r="K54" s="591">
        <f t="shared" si="29"/>
        <v>0</v>
      </c>
      <c r="L54" s="591">
        <f t="shared" si="29"/>
        <v>0</v>
      </c>
      <c r="M54" s="591">
        <f t="shared" si="29"/>
        <v>0</v>
      </c>
      <c r="N54" s="591">
        <f t="shared" si="29"/>
        <v>0</v>
      </c>
      <c r="O54" s="591">
        <f t="shared" si="29"/>
        <v>0</v>
      </c>
      <c r="P54" s="591">
        <f t="shared" si="29"/>
        <v>0</v>
      </c>
      <c r="Q54" s="194"/>
      <c r="R54" s="79"/>
      <c r="S54" s="111"/>
      <c r="T54" s="111"/>
    </row>
    <row r="55" spans="2:20" x14ac:dyDescent="0.2">
      <c r="B55" s="77"/>
      <c r="C55" s="194"/>
      <c r="D55" s="202" t="str">
        <f>+pers!D205</f>
        <v>project 7</v>
      </c>
      <c r="E55" s="194"/>
      <c r="F55" s="72"/>
      <c r="G55" s="194"/>
      <c r="H55" s="194"/>
      <c r="I55" s="194"/>
      <c r="J55" s="194"/>
      <c r="K55" s="72"/>
      <c r="L55" s="72"/>
      <c r="M55" s="72"/>
      <c r="N55" s="72"/>
      <c r="O55" s="72"/>
      <c r="P55" s="72"/>
      <c r="Q55" s="194"/>
      <c r="R55" s="79"/>
      <c r="S55" s="111"/>
      <c r="T55" s="111"/>
    </row>
    <row r="56" spans="2:20" x14ac:dyDescent="0.2">
      <c r="B56" s="77"/>
      <c r="C56" s="194"/>
      <c r="D56" s="651" t="s">
        <v>485</v>
      </c>
      <c r="E56" s="36"/>
      <c r="F56" s="44"/>
      <c r="G56" s="36"/>
      <c r="H56" s="582">
        <v>0</v>
      </c>
      <c r="I56" s="582">
        <f>+H56</f>
        <v>0</v>
      </c>
      <c r="J56" s="582">
        <f t="shared" ref="J56:P56" si="30">+I56</f>
        <v>0</v>
      </c>
      <c r="K56" s="582">
        <f t="shared" si="30"/>
        <v>0</v>
      </c>
      <c r="L56" s="582">
        <f t="shared" si="30"/>
        <v>0</v>
      </c>
      <c r="M56" s="582">
        <f t="shared" si="30"/>
        <v>0</v>
      </c>
      <c r="N56" s="582">
        <f t="shared" si="30"/>
        <v>0</v>
      </c>
      <c r="O56" s="582">
        <f t="shared" si="30"/>
        <v>0</v>
      </c>
      <c r="P56" s="582">
        <f t="shared" si="30"/>
        <v>0</v>
      </c>
      <c r="Q56" s="194"/>
      <c r="R56" s="79"/>
      <c r="S56" s="111"/>
      <c r="T56" s="111"/>
    </row>
    <row r="57" spans="2:20" x14ac:dyDescent="0.2">
      <c r="B57" s="77"/>
      <c r="C57" s="194"/>
      <c r="D57" s="643"/>
      <c r="E57" s="36"/>
      <c r="F57" s="44"/>
      <c r="G57" s="36"/>
      <c r="H57" s="582">
        <v>0</v>
      </c>
      <c r="I57" s="582">
        <f t="shared" ref="I57:P57" si="31">+H57</f>
        <v>0</v>
      </c>
      <c r="J57" s="582">
        <f t="shared" si="31"/>
        <v>0</v>
      </c>
      <c r="K57" s="582">
        <f t="shared" si="31"/>
        <v>0</v>
      </c>
      <c r="L57" s="582">
        <f t="shared" si="31"/>
        <v>0</v>
      </c>
      <c r="M57" s="582">
        <f t="shared" si="31"/>
        <v>0</v>
      </c>
      <c r="N57" s="582">
        <f t="shared" si="31"/>
        <v>0</v>
      </c>
      <c r="O57" s="582">
        <f t="shared" si="31"/>
        <v>0</v>
      </c>
      <c r="P57" s="582">
        <f t="shared" si="31"/>
        <v>0</v>
      </c>
      <c r="Q57" s="194"/>
      <c r="R57" s="79"/>
      <c r="S57" s="111"/>
      <c r="T57" s="111"/>
    </row>
    <row r="58" spans="2:20" x14ac:dyDescent="0.2">
      <c r="B58" s="77"/>
      <c r="C58" s="194"/>
      <c r="D58" s="643"/>
      <c r="E58" s="36"/>
      <c r="F58" s="44"/>
      <c r="G58" s="36"/>
      <c r="H58" s="582">
        <v>0</v>
      </c>
      <c r="I58" s="582">
        <f t="shared" ref="I58:P58" si="32">+H58</f>
        <v>0</v>
      </c>
      <c r="J58" s="582">
        <f t="shared" si="32"/>
        <v>0</v>
      </c>
      <c r="K58" s="582">
        <f t="shared" si="32"/>
        <v>0</v>
      </c>
      <c r="L58" s="582">
        <f t="shared" si="32"/>
        <v>0</v>
      </c>
      <c r="M58" s="582">
        <f t="shared" si="32"/>
        <v>0</v>
      </c>
      <c r="N58" s="582">
        <f t="shared" si="32"/>
        <v>0</v>
      </c>
      <c r="O58" s="582">
        <f t="shared" si="32"/>
        <v>0</v>
      </c>
      <c r="P58" s="582">
        <f t="shared" si="32"/>
        <v>0</v>
      </c>
      <c r="Q58" s="194"/>
      <c r="R58" s="79"/>
      <c r="S58" s="111"/>
      <c r="T58" s="111"/>
    </row>
    <row r="59" spans="2:20" x14ac:dyDescent="0.2">
      <c r="B59" s="77"/>
      <c r="C59" s="194"/>
      <c r="D59" s="643"/>
      <c r="E59" s="36"/>
      <c r="F59" s="44"/>
      <c r="G59" s="36"/>
      <c r="H59" s="582">
        <v>0</v>
      </c>
      <c r="I59" s="582">
        <f t="shared" ref="I59:P59" si="33">+H59</f>
        <v>0</v>
      </c>
      <c r="J59" s="582">
        <f t="shared" si="33"/>
        <v>0</v>
      </c>
      <c r="K59" s="582">
        <f t="shared" si="33"/>
        <v>0</v>
      </c>
      <c r="L59" s="582">
        <f t="shared" si="33"/>
        <v>0</v>
      </c>
      <c r="M59" s="582">
        <f t="shared" si="33"/>
        <v>0</v>
      </c>
      <c r="N59" s="582">
        <f t="shared" si="33"/>
        <v>0</v>
      </c>
      <c r="O59" s="582">
        <f t="shared" si="33"/>
        <v>0</v>
      </c>
      <c r="P59" s="582">
        <f t="shared" si="33"/>
        <v>0</v>
      </c>
      <c r="Q59" s="194"/>
      <c r="R59" s="79"/>
      <c r="S59" s="111"/>
      <c r="T59" s="111"/>
    </row>
    <row r="60" spans="2:20" x14ac:dyDescent="0.2">
      <c r="B60" s="77"/>
      <c r="C60" s="194"/>
      <c r="D60" s="643"/>
      <c r="E60" s="36"/>
      <c r="F60" s="44"/>
      <c r="G60" s="36"/>
      <c r="H60" s="582">
        <v>0</v>
      </c>
      <c r="I60" s="582">
        <f t="shared" ref="I60:P60" si="34">+H60</f>
        <v>0</v>
      </c>
      <c r="J60" s="582">
        <f t="shared" si="34"/>
        <v>0</v>
      </c>
      <c r="K60" s="582">
        <f t="shared" si="34"/>
        <v>0</v>
      </c>
      <c r="L60" s="582">
        <f t="shared" si="34"/>
        <v>0</v>
      </c>
      <c r="M60" s="582">
        <f t="shared" si="34"/>
        <v>0</v>
      </c>
      <c r="N60" s="582">
        <f t="shared" si="34"/>
        <v>0</v>
      </c>
      <c r="O60" s="582">
        <f t="shared" si="34"/>
        <v>0</v>
      </c>
      <c r="P60" s="582">
        <f t="shared" si="34"/>
        <v>0</v>
      </c>
      <c r="Q60" s="194"/>
      <c r="R60" s="79"/>
      <c r="S60" s="111"/>
      <c r="T60" s="111"/>
    </row>
    <row r="61" spans="2:20" x14ac:dyDescent="0.2">
      <c r="B61" s="77"/>
      <c r="C61" s="194"/>
      <c r="D61" s="36"/>
      <c r="E61" s="36"/>
      <c r="F61" s="189"/>
      <c r="G61" s="36"/>
      <c r="H61" s="591">
        <f t="shared" ref="H61:P61" si="35">SUM(H56:H60)</f>
        <v>0</v>
      </c>
      <c r="I61" s="591">
        <f t="shared" si="35"/>
        <v>0</v>
      </c>
      <c r="J61" s="591">
        <f t="shared" si="35"/>
        <v>0</v>
      </c>
      <c r="K61" s="591">
        <f t="shared" si="35"/>
        <v>0</v>
      </c>
      <c r="L61" s="591">
        <f t="shared" si="35"/>
        <v>0</v>
      </c>
      <c r="M61" s="591">
        <f t="shared" si="35"/>
        <v>0</v>
      </c>
      <c r="N61" s="591">
        <f t="shared" si="35"/>
        <v>0</v>
      </c>
      <c r="O61" s="591">
        <f t="shared" si="35"/>
        <v>0</v>
      </c>
      <c r="P61" s="591">
        <f t="shared" si="35"/>
        <v>0</v>
      </c>
      <c r="Q61" s="194"/>
      <c r="R61" s="79"/>
      <c r="S61" s="111"/>
      <c r="T61" s="111"/>
    </row>
    <row r="62" spans="2:20" x14ac:dyDescent="0.2">
      <c r="B62" s="77"/>
      <c r="C62" s="194"/>
      <c r="D62" s="202" t="str">
        <f>+pers!D206</f>
        <v>project 8</v>
      </c>
      <c r="E62" s="194"/>
      <c r="F62" s="72"/>
      <c r="G62" s="194"/>
      <c r="H62" s="194"/>
      <c r="I62" s="194"/>
      <c r="J62" s="194"/>
      <c r="K62" s="72"/>
      <c r="L62" s="72"/>
      <c r="M62" s="72"/>
      <c r="N62" s="72"/>
      <c r="O62" s="72"/>
      <c r="P62" s="72"/>
      <c r="Q62" s="194"/>
      <c r="R62" s="79"/>
      <c r="S62" s="111"/>
      <c r="T62" s="111"/>
    </row>
    <row r="63" spans="2:20" x14ac:dyDescent="0.2">
      <c r="B63" s="77"/>
      <c r="C63" s="194"/>
      <c r="D63" s="643" t="s">
        <v>0</v>
      </c>
      <c r="E63" s="36"/>
      <c r="F63" s="44"/>
      <c r="G63" s="36"/>
      <c r="H63" s="582">
        <v>0</v>
      </c>
      <c r="I63" s="582">
        <f>+H63</f>
        <v>0</v>
      </c>
      <c r="J63" s="582">
        <f t="shared" ref="J63:P63" si="36">+I63</f>
        <v>0</v>
      </c>
      <c r="K63" s="582">
        <f t="shared" si="36"/>
        <v>0</v>
      </c>
      <c r="L63" s="582">
        <f t="shared" si="36"/>
        <v>0</v>
      </c>
      <c r="M63" s="582">
        <f t="shared" si="36"/>
        <v>0</v>
      </c>
      <c r="N63" s="582">
        <f t="shared" si="36"/>
        <v>0</v>
      </c>
      <c r="O63" s="582">
        <f t="shared" si="36"/>
        <v>0</v>
      </c>
      <c r="P63" s="582">
        <f t="shared" si="36"/>
        <v>0</v>
      </c>
      <c r="Q63" s="194"/>
      <c r="R63" s="79"/>
      <c r="S63" s="111"/>
      <c r="T63" s="111"/>
    </row>
    <row r="64" spans="2:20" x14ac:dyDescent="0.2">
      <c r="B64" s="77"/>
      <c r="C64" s="194"/>
      <c r="D64" s="643"/>
      <c r="E64" s="36"/>
      <c r="F64" s="44"/>
      <c r="G64" s="36"/>
      <c r="H64" s="582">
        <v>0</v>
      </c>
      <c r="I64" s="582">
        <f t="shared" ref="I64:P64" si="37">+H64</f>
        <v>0</v>
      </c>
      <c r="J64" s="582">
        <f t="shared" si="37"/>
        <v>0</v>
      </c>
      <c r="K64" s="582">
        <f t="shared" si="37"/>
        <v>0</v>
      </c>
      <c r="L64" s="582">
        <f t="shared" si="37"/>
        <v>0</v>
      </c>
      <c r="M64" s="582">
        <f t="shared" si="37"/>
        <v>0</v>
      </c>
      <c r="N64" s="582">
        <f t="shared" si="37"/>
        <v>0</v>
      </c>
      <c r="O64" s="582">
        <f t="shared" si="37"/>
        <v>0</v>
      </c>
      <c r="P64" s="582">
        <f t="shared" si="37"/>
        <v>0</v>
      </c>
      <c r="Q64" s="194"/>
      <c r="R64" s="79"/>
      <c r="S64" s="111"/>
      <c r="T64" s="111"/>
    </row>
    <row r="65" spans="2:20" x14ac:dyDescent="0.2">
      <c r="B65" s="77"/>
      <c r="C65" s="194"/>
      <c r="D65" s="643"/>
      <c r="E65" s="36"/>
      <c r="F65" s="44"/>
      <c r="G65" s="36"/>
      <c r="H65" s="582">
        <v>0</v>
      </c>
      <c r="I65" s="582">
        <f t="shared" ref="I65:P65" si="38">+H65</f>
        <v>0</v>
      </c>
      <c r="J65" s="582">
        <f t="shared" si="38"/>
        <v>0</v>
      </c>
      <c r="K65" s="582">
        <f t="shared" si="38"/>
        <v>0</v>
      </c>
      <c r="L65" s="582">
        <f t="shared" si="38"/>
        <v>0</v>
      </c>
      <c r="M65" s="582">
        <f t="shared" si="38"/>
        <v>0</v>
      </c>
      <c r="N65" s="582">
        <f t="shared" si="38"/>
        <v>0</v>
      </c>
      <c r="O65" s="582">
        <f t="shared" si="38"/>
        <v>0</v>
      </c>
      <c r="P65" s="582">
        <f t="shared" si="38"/>
        <v>0</v>
      </c>
      <c r="Q65" s="194"/>
      <c r="R65" s="79"/>
      <c r="S65" s="111"/>
      <c r="T65" s="111"/>
    </row>
    <row r="66" spans="2:20" x14ac:dyDescent="0.2">
      <c r="B66" s="77"/>
      <c r="C66" s="194"/>
      <c r="D66" s="643"/>
      <c r="E66" s="36"/>
      <c r="F66" s="44"/>
      <c r="G66" s="36"/>
      <c r="H66" s="582">
        <v>0</v>
      </c>
      <c r="I66" s="582">
        <f t="shared" ref="I66:P66" si="39">+H66</f>
        <v>0</v>
      </c>
      <c r="J66" s="582">
        <f t="shared" si="39"/>
        <v>0</v>
      </c>
      <c r="K66" s="582">
        <f t="shared" si="39"/>
        <v>0</v>
      </c>
      <c r="L66" s="582">
        <f t="shared" si="39"/>
        <v>0</v>
      </c>
      <c r="M66" s="582">
        <f t="shared" si="39"/>
        <v>0</v>
      </c>
      <c r="N66" s="582">
        <f t="shared" si="39"/>
        <v>0</v>
      </c>
      <c r="O66" s="582">
        <f t="shared" si="39"/>
        <v>0</v>
      </c>
      <c r="P66" s="582">
        <f t="shared" si="39"/>
        <v>0</v>
      </c>
      <c r="Q66" s="194"/>
      <c r="R66" s="79"/>
      <c r="S66" s="111"/>
      <c r="T66" s="111"/>
    </row>
    <row r="67" spans="2:20" x14ac:dyDescent="0.2">
      <c r="B67" s="77"/>
      <c r="C67" s="194"/>
      <c r="D67" s="643"/>
      <c r="E67" s="36"/>
      <c r="F67" s="44"/>
      <c r="G67" s="36"/>
      <c r="H67" s="582">
        <v>0</v>
      </c>
      <c r="I67" s="582">
        <f t="shared" ref="I67:P67" si="40">+H67</f>
        <v>0</v>
      </c>
      <c r="J67" s="582">
        <f t="shared" si="40"/>
        <v>0</v>
      </c>
      <c r="K67" s="582">
        <f t="shared" si="40"/>
        <v>0</v>
      </c>
      <c r="L67" s="582">
        <f t="shared" si="40"/>
        <v>0</v>
      </c>
      <c r="M67" s="582">
        <f t="shared" si="40"/>
        <v>0</v>
      </c>
      <c r="N67" s="582">
        <f t="shared" si="40"/>
        <v>0</v>
      </c>
      <c r="O67" s="582">
        <f t="shared" si="40"/>
        <v>0</v>
      </c>
      <c r="P67" s="582">
        <f t="shared" si="40"/>
        <v>0</v>
      </c>
      <c r="Q67" s="194"/>
      <c r="R67" s="79"/>
      <c r="S67" s="111"/>
      <c r="T67" s="111"/>
    </row>
    <row r="68" spans="2:20" x14ac:dyDescent="0.2">
      <c r="B68" s="77"/>
      <c r="C68" s="194"/>
      <c r="D68" s="36"/>
      <c r="E68" s="36"/>
      <c r="F68" s="189"/>
      <c r="G68" s="36"/>
      <c r="H68" s="591">
        <f t="shared" ref="H68:P68" si="41">SUM(H63:H67)</f>
        <v>0</v>
      </c>
      <c r="I68" s="591">
        <f t="shared" si="41"/>
        <v>0</v>
      </c>
      <c r="J68" s="591">
        <f t="shared" si="41"/>
        <v>0</v>
      </c>
      <c r="K68" s="591">
        <f t="shared" si="41"/>
        <v>0</v>
      </c>
      <c r="L68" s="591">
        <f t="shared" si="41"/>
        <v>0</v>
      </c>
      <c r="M68" s="591">
        <f t="shared" si="41"/>
        <v>0</v>
      </c>
      <c r="N68" s="591">
        <f t="shared" si="41"/>
        <v>0</v>
      </c>
      <c r="O68" s="591">
        <f t="shared" si="41"/>
        <v>0</v>
      </c>
      <c r="P68" s="591">
        <f t="shared" si="41"/>
        <v>0</v>
      </c>
      <c r="Q68" s="194"/>
      <c r="R68" s="79"/>
      <c r="S68" s="111"/>
      <c r="T68" s="111"/>
    </row>
    <row r="69" spans="2:20" x14ac:dyDescent="0.2">
      <c r="B69" s="77"/>
      <c r="C69" s="194"/>
      <c r="D69" s="202" t="str">
        <f>+pers!D207</f>
        <v>project 9</v>
      </c>
      <c r="E69" s="194"/>
      <c r="F69" s="72"/>
      <c r="G69" s="194"/>
      <c r="H69" s="194"/>
      <c r="I69" s="194"/>
      <c r="J69" s="194"/>
      <c r="K69" s="72"/>
      <c r="L69" s="72"/>
      <c r="M69" s="72"/>
      <c r="N69" s="72"/>
      <c r="O69" s="72"/>
      <c r="P69" s="72"/>
      <c r="Q69" s="194"/>
      <c r="R69" s="79"/>
      <c r="S69" s="111"/>
      <c r="T69" s="111"/>
    </row>
    <row r="70" spans="2:20" x14ac:dyDescent="0.2">
      <c r="B70" s="77"/>
      <c r="C70" s="194"/>
      <c r="D70" s="643" t="s">
        <v>1</v>
      </c>
      <c r="E70" s="36"/>
      <c r="F70" s="44"/>
      <c r="G70" s="36"/>
      <c r="H70" s="582">
        <v>0</v>
      </c>
      <c r="I70" s="582">
        <f>+H70</f>
        <v>0</v>
      </c>
      <c r="J70" s="582">
        <f t="shared" ref="J70:P70" si="42">+I70</f>
        <v>0</v>
      </c>
      <c r="K70" s="582">
        <f t="shared" si="42"/>
        <v>0</v>
      </c>
      <c r="L70" s="582">
        <f t="shared" si="42"/>
        <v>0</v>
      </c>
      <c r="M70" s="582">
        <f t="shared" si="42"/>
        <v>0</v>
      </c>
      <c r="N70" s="582">
        <f t="shared" si="42"/>
        <v>0</v>
      </c>
      <c r="O70" s="582">
        <f t="shared" si="42"/>
        <v>0</v>
      </c>
      <c r="P70" s="582">
        <f t="shared" si="42"/>
        <v>0</v>
      </c>
      <c r="Q70" s="194"/>
      <c r="R70" s="79"/>
      <c r="S70" s="111"/>
      <c r="T70" s="111"/>
    </row>
    <row r="71" spans="2:20" x14ac:dyDescent="0.2">
      <c r="B71" s="77"/>
      <c r="C71" s="194"/>
      <c r="D71" s="643"/>
      <c r="E71" s="36"/>
      <c r="F71" s="44"/>
      <c r="G71" s="36"/>
      <c r="H71" s="582">
        <v>0</v>
      </c>
      <c r="I71" s="582">
        <f t="shared" ref="I71:P71" si="43">+H71</f>
        <v>0</v>
      </c>
      <c r="J71" s="582">
        <f t="shared" si="43"/>
        <v>0</v>
      </c>
      <c r="K71" s="582">
        <f t="shared" si="43"/>
        <v>0</v>
      </c>
      <c r="L71" s="582">
        <f t="shared" si="43"/>
        <v>0</v>
      </c>
      <c r="M71" s="582">
        <f t="shared" si="43"/>
        <v>0</v>
      </c>
      <c r="N71" s="582">
        <f t="shared" si="43"/>
        <v>0</v>
      </c>
      <c r="O71" s="582">
        <f t="shared" si="43"/>
        <v>0</v>
      </c>
      <c r="P71" s="582">
        <f t="shared" si="43"/>
        <v>0</v>
      </c>
      <c r="Q71" s="194"/>
      <c r="R71" s="79"/>
      <c r="S71" s="111"/>
      <c r="T71" s="111"/>
    </row>
    <row r="72" spans="2:20" x14ac:dyDescent="0.2">
      <c r="B72" s="77"/>
      <c r="C72" s="194"/>
      <c r="D72" s="643"/>
      <c r="E72" s="36"/>
      <c r="F72" s="44"/>
      <c r="G72" s="36"/>
      <c r="H72" s="582">
        <v>0</v>
      </c>
      <c r="I72" s="582">
        <f t="shared" ref="I72:P72" si="44">+H72</f>
        <v>0</v>
      </c>
      <c r="J72" s="582">
        <f t="shared" si="44"/>
        <v>0</v>
      </c>
      <c r="K72" s="582">
        <f t="shared" si="44"/>
        <v>0</v>
      </c>
      <c r="L72" s="582">
        <f t="shared" si="44"/>
        <v>0</v>
      </c>
      <c r="M72" s="582">
        <f t="shared" si="44"/>
        <v>0</v>
      </c>
      <c r="N72" s="582">
        <f t="shared" si="44"/>
        <v>0</v>
      </c>
      <c r="O72" s="582">
        <f t="shared" si="44"/>
        <v>0</v>
      </c>
      <c r="P72" s="582">
        <f t="shared" si="44"/>
        <v>0</v>
      </c>
      <c r="Q72" s="194"/>
      <c r="R72" s="79"/>
      <c r="S72" s="111"/>
      <c r="T72" s="111"/>
    </row>
    <row r="73" spans="2:20" x14ac:dyDescent="0.2">
      <c r="B73" s="77"/>
      <c r="C73" s="194"/>
      <c r="D73" s="643"/>
      <c r="E73" s="36"/>
      <c r="F73" s="44"/>
      <c r="G73" s="36"/>
      <c r="H73" s="582">
        <v>0</v>
      </c>
      <c r="I73" s="582">
        <f t="shared" ref="I73:P73" si="45">+H73</f>
        <v>0</v>
      </c>
      <c r="J73" s="582">
        <f t="shared" si="45"/>
        <v>0</v>
      </c>
      <c r="K73" s="582">
        <f t="shared" si="45"/>
        <v>0</v>
      </c>
      <c r="L73" s="582">
        <f t="shared" si="45"/>
        <v>0</v>
      </c>
      <c r="M73" s="582">
        <f t="shared" si="45"/>
        <v>0</v>
      </c>
      <c r="N73" s="582">
        <f t="shared" si="45"/>
        <v>0</v>
      </c>
      <c r="O73" s="582">
        <f t="shared" si="45"/>
        <v>0</v>
      </c>
      <c r="P73" s="582">
        <f t="shared" si="45"/>
        <v>0</v>
      </c>
      <c r="Q73" s="194"/>
      <c r="R73" s="79"/>
      <c r="S73" s="111"/>
      <c r="T73" s="111"/>
    </row>
    <row r="74" spans="2:20" x14ac:dyDescent="0.2">
      <c r="B74" s="77"/>
      <c r="C74" s="194"/>
      <c r="D74" s="643"/>
      <c r="E74" s="36"/>
      <c r="F74" s="44"/>
      <c r="G74" s="36"/>
      <c r="H74" s="582">
        <v>0</v>
      </c>
      <c r="I74" s="582">
        <f t="shared" ref="I74:P74" si="46">+H74</f>
        <v>0</v>
      </c>
      <c r="J74" s="582">
        <f t="shared" si="46"/>
        <v>0</v>
      </c>
      <c r="K74" s="582">
        <f t="shared" si="46"/>
        <v>0</v>
      </c>
      <c r="L74" s="582">
        <f t="shared" si="46"/>
        <v>0</v>
      </c>
      <c r="M74" s="582">
        <f t="shared" si="46"/>
        <v>0</v>
      </c>
      <c r="N74" s="582">
        <f t="shared" si="46"/>
        <v>0</v>
      </c>
      <c r="O74" s="582">
        <f t="shared" si="46"/>
        <v>0</v>
      </c>
      <c r="P74" s="582">
        <f t="shared" si="46"/>
        <v>0</v>
      </c>
      <c r="Q74" s="194"/>
      <c r="R74" s="79"/>
      <c r="S74" s="111"/>
      <c r="T74" s="111"/>
    </row>
    <row r="75" spans="2:20" x14ac:dyDescent="0.2">
      <c r="B75" s="77"/>
      <c r="C75" s="194"/>
      <c r="D75" s="36"/>
      <c r="E75" s="36"/>
      <c r="F75" s="189"/>
      <c r="G75" s="36"/>
      <c r="H75" s="591">
        <f t="shared" ref="H75:P75" si="47">SUM(H70:H74)</f>
        <v>0</v>
      </c>
      <c r="I75" s="591">
        <f t="shared" si="47"/>
        <v>0</v>
      </c>
      <c r="J75" s="591">
        <f t="shared" si="47"/>
        <v>0</v>
      </c>
      <c r="K75" s="591">
        <f t="shared" si="47"/>
        <v>0</v>
      </c>
      <c r="L75" s="591">
        <f t="shared" si="47"/>
        <v>0</v>
      </c>
      <c r="M75" s="591">
        <f t="shared" si="47"/>
        <v>0</v>
      </c>
      <c r="N75" s="591">
        <f t="shared" si="47"/>
        <v>0</v>
      </c>
      <c r="O75" s="591">
        <f t="shared" si="47"/>
        <v>0</v>
      </c>
      <c r="P75" s="591">
        <f t="shared" si="47"/>
        <v>0</v>
      </c>
      <c r="Q75" s="194"/>
      <c r="R75" s="79"/>
      <c r="S75" s="111"/>
      <c r="T75" s="111"/>
    </row>
    <row r="76" spans="2:20" x14ac:dyDescent="0.2">
      <c r="B76" s="77"/>
      <c r="C76" s="194"/>
      <c r="D76" s="202" t="str">
        <f>+pers!D208</f>
        <v>project 10</v>
      </c>
      <c r="E76" s="194"/>
      <c r="F76" s="72"/>
      <c r="G76" s="194"/>
      <c r="H76" s="194"/>
      <c r="I76" s="194"/>
      <c r="J76" s="194"/>
      <c r="K76" s="72"/>
      <c r="L76" s="72"/>
      <c r="M76" s="72"/>
      <c r="N76" s="72"/>
      <c r="O76" s="72"/>
      <c r="P76" s="72"/>
      <c r="Q76" s="194"/>
      <c r="R76" s="79"/>
      <c r="S76" s="111"/>
      <c r="T76" s="111"/>
    </row>
    <row r="77" spans="2:20" x14ac:dyDescent="0.2">
      <c r="B77" s="77"/>
      <c r="C77" s="194"/>
      <c r="D77" s="643" t="s">
        <v>65</v>
      </c>
      <c r="E77" s="36"/>
      <c r="F77" s="44"/>
      <c r="G77" s="36"/>
      <c r="H77" s="582">
        <v>0</v>
      </c>
      <c r="I77" s="582">
        <f>+H77</f>
        <v>0</v>
      </c>
      <c r="J77" s="582">
        <f t="shared" ref="J77:P77" si="48">+I77</f>
        <v>0</v>
      </c>
      <c r="K77" s="582">
        <f t="shared" si="48"/>
        <v>0</v>
      </c>
      <c r="L77" s="582">
        <f t="shared" si="48"/>
        <v>0</v>
      </c>
      <c r="M77" s="582">
        <f t="shared" si="48"/>
        <v>0</v>
      </c>
      <c r="N77" s="582">
        <f t="shared" si="48"/>
        <v>0</v>
      </c>
      <c r="O77" s="582">
        <f t="shared" si="48"/>
        <v>0</v>
      </c>
      <c r="P77" s="582">
        <f t="shared" si="48"/>
        <v>0</v>
      </c>
      <c r="Q77" s="194"/>
      <c r="R77" s="79"/>
      <c r="S77" s="111"/>
      <c r="T77" s="111"/>
    </row>
    <row r="78" spans="2:20" x14ac:dyDescent="0.2">
      <c r="B78" s="77"/>
      <c r="C78" s="194"/>
      <c r="D78" s="643"/>
      <c r="E78" s="36"/>
      <c r="F78" s="44"/>
      <c r="G78" s="36"/>
      <c r="H78" s="582">
        <v>0</v>
      </c>
      <c r="I78" s="582">
        <f t="shared" ref="I78:P78" si="49">+H78</f>
        <v>0</v>
      </c>
      <c r="J78" s="582">
        <f t="shared" si="49"/>
        <v>0</v>
      </c>
      <c r="K78" s="582">
        <f t="shared" si="49"/>
        <v>0</v>
      </c>
      <c r="L78" s="582">
        <f t="shared" si="49"/>
        <v>0</v>
      </c>
      <c r="M78" s="582">
        <f t="shared" si="49"/>
        <v>0</v>
      </c>
      <c r="N78" s="582">
        <f t="shared" si="49"/>
        <v>0</v>
      </c>
      <c r="O78" s="582">
        <f t="shared" si="49"/>
        <v>0</v>
      </c>
      <c r="P78" s="582">
        <f t="shared" si="49"/>
        <v>0</v>
      </c>
      <c r="Q78" s="194"/>
      <c r="R78" s="79"/>
      <c r="S78" s="111"/>
      <c r="T78" s="111"/>
    </row>
    <row r="79" spans="2:20" x14ac:dyDescent="0.2">
      <c r="B79" s="77"/>
      <c r="C79" s="194"/>
      <c r="D79" s="643"/>
      <c r="E79" s="36"/>
      <c r="F79" s="44"/>
      <c r="G79" s="36"/>
      <c r="H79" s="582">
        <v>0</v>
      </c>
      <c r="I79" s="582">
        <f t="shared" ref="I79:P79" si="50">+H79</f>
        <v>0</v>
      </c>
      <c r="J79" s="582">
        <f t="shared" si="50"/>
        <v>0</v>
      </c>
      <c r="K79" s="582">
        <f t="shared" si="50"/>
        <v>0</v>
      </c>
      <c r="L79" s="582">
        <f t="shared" si="50"/>
        <v>0</v>
      </c>
      <c r="M79" s="582">
        <f t="shared" si="50"/>
        <v>0</v>
      </c>
      <c r="N79" s="582">
        <f t="shared" si="50"/>
        <v>0</v>
      </c>
      <c r="O79" s="582">
        <f t="shared" si="50"/>
        <v>0</v>
      </c>
      <c r="P79" s="582">
        <f t="shared" si="50"/>
        <v>0</v>
      </c>
      <c r="Q79" s="194"/>
      <c r="R79" s="79"/>
      <c r="S79" s="111"/>
      <c r="T79" s="111"/>
    </row>
    <row r="80" spans="2:20" x14ac:dyDescent="0.2">
      <c r="B80" s="77"/>
      <c r="C80" s="194"/>
      <c r="D80" s="643"/>
      <c r="E80" s="36"/>
      <c r="F80" s="44"/>
      <c r="G80" s="36"/>
      <c r="H80" s="582">
        <v>0</v>
      </c>
      <c r="I80" s="582">
        <f t="shared" ref="I80:P80" si="51">+H80</f>
        <v>0</v>
      </c>
      <c r="J80" s="582">
        <f t="shared" si="51"/>
        <v>0</v>
      </c>
      <c r="K80" s="582">
        <f t="shared" si="51"/>
        <v>0</v>
      </c>
      <c r="L80" s="582">
        <f t="shared" si="51"/>
        <v>0</v>
      </c>
      <c r="M80" s="582">
        <f t="shared" si="51"/>
        <v>0</v>
      </c>
      <c r="N80" s="582">
        <f t="shared" si="51"/>
        <v>0</v>
      </c>
      <c r="O80" s="582">
        <f t="shared" si="51"/>
        <v>0</v>
      </c>
      <c r="P80" s="582">
        <f t="shared" si="51"/>
        <v>0</v>
      </c>
      <c r="Q80" s="194"/>
      <c r="R80" s="79"/>
      <c r="S80" s="111"/>
      <c r="T80" s="111"/>
    </row>
    <row r="81" spans="2:20" x14ac:dyDescent="0.2">
      <c r="B81" s="77"/>
      <c r="C81" s="194"/>
      <c r="D81" s="643"/>
      <c r="E81" s="36"/>
      <c r="F81" s="44"/>
      <c r="G81" s="36"/>
      <c r="H81" s="582">
        <v>0</v>
      </c>
      <c r="I81" s="582">
        <f t="shared" ref="I81:P81" si="52">+H81</f>
        <v>0</v>
      </c>
      <c r="J81" s="582">
        <f t="shared" si="52"/>
        <v>0</v>
      </c>
      <c r="K81" s="582">
        <f t="shared" si="52"/>
        <v>0</v>
      </c>
      <c r="L81" s="582">
        <f t="shared" si="52"/>
        <v>0</v>
      </c>
      <c r="M81" s="582">
        <f t="shared" si="52"/>
        <v>0</v>
      </c>
      <c r="N81" s="582">
        <f t="shared" si="52"/>
        <v>0</v>
      </c>
      <c r="O81" s="582">
        <f t="shared" si="52"/>
        <v>0</v>
      </c>
      <c r="P81" s="582">
        <f t="shared" si="52"/>
        <v>0</v>
      </c>
      <c r="Q81" s="194"/>
      <c r="R81" s="79"/>
      <c r="S81" s="111"/>
      <c r="T81" s="111"/>
    </row>
    <row r="82" spans="2:20" x14ac:dyDescent="0.2">
      <c r="B82" s="77"/>
      <c r="C82" s="194"/>
      <c r="D82" s="36"/>
      <c r="E82" s="36"/>
      <c r="F82" s="189"/>
      <c r="G82" s="36"/>
      <c r="H82" s="591">
        <f t="shared" ref="H82:P82" si="53">SUM(H77:H81)</f>
        <v>0</v>
      </c>
      <c r="I82" s="591">
        <f t="shared" si="53"/>
        <v>0</v>
      </c>
      <c r="J82" s="591">
        <f t="shared" si="53"/>
        <v>0</v>
      </c>
      <c r="K82" s="591">
        <f t="shared" si="53"/>
        <v>0</v>
      </c>
      <c r="L82" s="591">
        <f t="shared" si="53"/>
        <v>0</v>
      </c>
      <c r="M82" s="591">
        <f t="shared" si="53"/>
        <v>0</v>
      </c>
      <c r="N82" s="591">
        <f t="shared" si="53"/>
        <v>0</v>
      </c>
      <c r="O82" s="591">
        <f t="shared" si="53"/>
        <v>0</v>
      </c>
      <c r="P82" s="591">
        <f t="shared" si="53"/>
        <v>0</v>
      </c>
      <c r="Q82" s="194"/>
      <c r="R82" s="79"/>
      <c r="S82" s="111"/>
      <c r="T82" s="111"/>
    </row>
    <row r="83" spans="2:20" x14ac:dyDescent="0.2">
      <c r="B83" s="77"/>
      <c r="C83" s="194"/>
      <c r="D83" s="720"/>
      <c r="E83" s="720"/>
      <c r="F83" s="721"/>
      <c r="G83" s="720"/>
      <c r="H83" s="722"/>
      <c r="I83" s="722"/>
      <c r="J83" s="722"/>
      <c r="K83" s="722"/>
      <c r="L83" s="722"/>
      <c r="M83" s="722"/>
      <c r="N83" s="722"/>
      <c r="O83" s="722"/>
      <c r="P83" s="722"/>
      <c r="Q83" s="194"/>
      <c r="R83" s="79"/>
      <c r="S83" s="111"/>
      <c r="T83" s="111"/>
    </row>
    <row r="84" spans="2:20" x14ac:dyDescent="0.2">
      <c r="B84" s="77"/>
      <c r="C84" s="194"/>
      <c r="D84" s="553"/>
      <c r="E84" s="553"/>
      <c r="F84" s="80"/>
      <c r="G84" s="553"/>
      <c r="H84" s="719"/>
      <c r="I84" s="719"/>
      <c r="J84" s="719"/>
      <c r="K84" s="719"/>
      <c r="L84" s="719"/>
      <c r="M84" s="719"/>
      <c r="N84" s="719"/>
      <c r="O84" s="719"/>
      <c r="P84" s="719"/>
      <c r="Q84" s="194"/>
      <c r="R84" s="79"/>
      <c r="S84" s="111"/>
      <c r="T84" s="111"/>
    </row>
    <row r="85" spans="2:20" x14ac:dyDescent="0.2">
      <c r="B85" s="77"/>
      <c r="C85" s="194"/>
      <c r="D85" s="202" t="s">
        <v>61</v>
      </c>
      <c r="E85" s="202"/>
      <c r="F85" s="204"/>
      <c r="G85" s="202"/>
      <c r="H85" s="590">
        <f t="shared" ref="H85:P85" si="54">+H19+H26+H33+H40+H47+H54+H61+H68+H75+H82</f>
        <v>0</v>
      </c>
      <c r="I85" s="590">
        <f t="shared" si="54"/>
        <v>0</v>
      </c>
      <c r="J85" s="590">
        <f t="shared" si="54"/>
        <v>0</v>
      </c>
      <c r="K85" s="590">
        <f t="shared" si="54"/>
        <v>0</v>
      </c>
      <c r="L85" s="590">
        <f t="shared" si="54"/>
        <v>0</v>
      </c>
      <c r="M85" s="590">
        <f t="shared" si="54"/>
        <v>0</v>
      </c>
      <c r="N85" s="590">
        <f t="shared" si="54"/>
        <v>0</v>
      </c>
      <c r="O85" s="590">
        <f t="shared" si="54"/>
        <v>0</v>
      </c>
      <c r="P85" s="590">
        <f t="shared" si="54"/>
        <v>0</v>
      </c>
      <c r="Q85" s="194"/>
      <c r="R85" s="79"/>
      <c r="S85" s="111"/>
      <c r="T85" s="111"/>
    </row>
    <row r="86" spans="2:20" x14ac:dyDescent="0.2">
      <c r="B86" s="77"/>
      <c r="C86" s="1482"/>
      <c r="D86" s="1482"/>
      <c r="E86" s="1482"/>
      <c r="F86" s="1483"/>
      <c r="G86" s="1482"/>
      <c r="H86" s="1484"/>
      <c r="I86" s="1484"/>
      <c r="J86" s="1484"/>
      <c r="K86" s="1484"/>
      <c r="L86" s="1484"/>
      <c r="M86" s="1484"/>
      <c r="N86" s="1484"/>
      <c r="O86" s="1484"/>
      <c r="P86" s="1484"/>
      <c r="Q86" s="1482"/>
      <c r="R86" s="79"/>
      <c r="S86" s="111"/>
      <c r="T86" s="111"/>
    </row>
    <row r="87" spans="2:20" x14ac:dyDescent="0.2">
      <c r="B87" s="77"/>
      <c r="C87" s="78"/>
      <c r="D87" s="78"/>
      <c r="E87" s="78"/>
      <c r="F87" s="71"/>
      <c r="G87" s="78"/>
      <c r="H87" s="78"/>
      <c r="I87" s="78"/>
      <c r="J87" s="78"/>
      <c r="K87" s="71"/>
      <c r="L87" s="71"/>
      <c r="M87" s="71"/>
      <c r="N87" s="71"/>
      <c r="O87" s="71"/>
      <c r="P87" s="71"/>
      <c r="Q87" s="78"/>
      <c r="R87" s="79"/>
      <c r="S87" s="111"/>
      <c r="T87" s="111"/>
    </row>
    <row r="88" spans="2:20" ht="15" x14ac:dyDescent="0.25">
      <c r="B88" s="87"/>
      <c r="C88" s="84"/>
      <c r="D88" s="84"/>
      <c r="E88" s="84"/>
      <c r="F88" s="85"/>
      <c r="G88" s="84"/>
      <c r="H88" s="84"/>
      <c r="I88" s="84"/>
      <c r="J88" s="84"/>
      <c r="K88" s="85"/>
      <c r="L88" s="85"/>
      <c r="M88" s="85"/>
      <c r="N88" s="85"/>
      <c r="O88" s="85"/>
      <c r="P88" s="85"/>
      <c r="Q88" s="31"/>
      <c r="R88" s="86"/>
      <c r="S88" s="111"/>
      <c r="T88" s="111"/>
    </row>
    <row r="89" spans="2:20" x14ac:dyDescent="0.2">
      <c r="B89" s="73"/>
      <c r="C89" s="74"/>
      <c r="D89" s="74"/>
      <c r="E89" s="74"/>
      <c r="F89" s="75"/>
      <c r="G89" s="74"/>
      <c r="H89" s="74"/>
      <c r="I89" s="74"/>
      <c r="J89" s="74"/>
      <c r="K89" s="75"/>
      <c r="L89" s="75"/>
      <c r="M89" s="75"/>
      <c r="N89" s="75"/>
      <c r="O89" s="75"/>
      <c r="P89" s="75"/>
      <c r="Q89" s="74"/>
      <c r="R89" s="76"/>
      <c r="S89" s="111"/>
      <c r="T89" s="111"/>
    </row>
    <row r="90" spans="2:20" x14ac:dyDescent="0.2">
      <c r="B90" s="77"/>
      <c r="C90" s="78"/>
      <c r="D90" s="78"/>
      <c r="E90" s="78"/>
      <c r="F90" s="71"/>
      <c r="G90" s="78"/>
      <c r="H90" s="577"/>
      <c r="I90" s="577"/>
      <c r="J90" s="577"/>
      <c r="K90" s="577"/>
      <c r="L90" s="577"/>
      <c r="M90" s="577"/>
      <c r="N90" s="577"/>
      <c r="O90" s="577"/>
      <c r="P90" s="577"/>
      <c r="Q90" s="78"/>
      <c r="R90" s="79"/>
      <c r="S90" s="111"/>
      <c r="T90" s="111"/>
    </row>
    <row r="91" spans="2:20" x14ac:dyDescent="0.2">
      <c r="B91" s="77"/>
      <c r="C91" s="78"/>
      <c r="D91" s="78"/>
      <c r="E91" s="78"/>
      <c r="F91" s="71"/>
      <c r="G91" s="78"/>
      <c r="H91" s="577"/>
      <c r="I91" s="577"/>
      <c r="J91" s="577"/>
      <c r="K91" s="577"/>
      <c r="L91" s="577"/>
      <c r="M91" s="577"/>
      <c r="N91" s="577"/>
      <c r="O91" s="577"/>
      <c r="P91" s="577"/>
      <c r="Q91" s="78"/>
      <c r="R91" s="79"/>
      <c r="S91" s="111"/>
      <c r="T91" s="111"/>
    </row>
    <row r="92" spans="2:20" x14ac:dyDescent="0.2">
      <c r="B92" s="77"/>
      <c r="C92" s="78"/>
      <c r="D92" s="219"/>
      <c r="E92" s="219"/>
      <c r="F92" s="663" t="s">
        <v>188</v>
      </c>
      <c r="G92" s="664"/>
      <c r="H92" s="650">
        <f>tab!C4</f>
        <v>2012</v>
      </c>
      <c r="I92" s="650">
        <f>tab!D4</f>
        <v>2013</v>
      </c>
      <c r="J92" s="650">
        <f>tab!E4</f>
        <v>2014</v>
      </c>
      <c r="K92" s="650">
        <f>tab!F4</f>
        <v>2015</v>
      </c>
      <c r="L92" s="650">
        <f>tab!G4</f>
        <v>2016</v>
      </c>
      <c r="M92" s="650">
        <f>tab!H4</f>
        <v>2017</v>
      </c>
      <c r="N92" s="650">
        <f>tab!I4</f>
        <v>2018</v>
      </c>
      <c r="O92" s="650">
        <f>tab!J4</f>
        <v>2019</v>
      </c>
      <c r="P92" s="650">
        <f>tab!K4</f>
        <v>2020</v>
      </c>
      <c r="Q92" s="78"/>
      <c r="R92" s="79"/>
      <c r="S92" s="111"/>
      <c r="T92" s="111"/>
    </row>
    <row r="93" spans="2:20" x14ac:dyDescent="0.2">
      <c r="B93" s="77"/>
      <c r="C93" s="78"/>
      <c r="D93" s="219"/>
      <c r="E93" s="219"/>
      <c r="F93" s="711"/>
      <c r="G93" s="45"/>
      <c r="H93" s="712"/>
      <c r="I93" s="712"/>
      <c r="J93" s="712"/>
      <c r="K93" s="712"/>
      <c r="L93" s="712"/>
      <c r="M93" s="712"/>
      <c r="N93" s="712"/>
      <c r="O93" s="712"/>
      <c r="P93" s="712"/>
      <c r="Q93" s="78"/>
      <c r="R93" s="79"/>
      <c r="S93" s="111"/>
      <c r="T93" s="111"/>
    </row>
    <row r="94" spans="2:20" x14ac:dyDescent="0.2">
      <c r="B94" s="77"/>
      <c r="C94" s="553"/>
      <c r="D94" s="215"/>
      <c r="E94" s="215"/>
      <c r="F94" s="641"/>
      <c r="G94" s="633"/>
      <c r="H94" s="642"/>
      <c r="I94" s="642"/>
      <c r="J94" s="642"/>
      <c r="K94" s="642"/>
      <c r="L94" s="642"/>
      <c r="M94" s="642"/>
      <c r="N94" s="642"/>
      <c r="O94" s="642"/>
      <c r="P94" s="642"/>
      <c r="Q94" s="111"/>
      <c r="R94" s="79"/>
      <c r="S94" s="111"/>
      <c r="T94" s="111"/>
    </row>
    <row r="95" spans="2:20" x14ac:dyDescent="0.2">
      <c r="B95" s="77"/>
      <c r="C95" s="194"/>
      <c r="D95" s="658" t="s">
        <v>83</v>
      </c>
      <c r="E95" s="194"/>
      <c r="F95" s="538"/>
      <c r="G95" s="194"/>
      <c r="H95" s="225"/>
      <c r="I95" s="225"/>
      <c r="J95" s="225"/>
      <c r="K95" s="225"/>
      <c r="L95" s="225"/>
      <c r="M95" s="225"/>
      <c r="N95" s="726"/>
      <c r="O95" s="726"/>
      <c r="P95" s="726"/>
      <c r="Q95" s="111"/>
      <c r="R95" s="79"/>
      <c r="S95" s="111"/>
      <c r="T95" s="111"/>
    </row>
    <row r="96" spans="2:20" x14ac:dyDescent="0.2">
      <c r="B96" s="77"/>
      <c r="C96" s="111"/>
      <c r="D96" s="192"/>
      <c r="E96" s="194"/>
      <c r="F96" s="538"/>
      <c r="G96" s="194"/>
      <c r="H96" s="225"/>
      <c r="I96" s="225"/>
      <c r="J96" s="225"/>
      <c r="K96" s="225"/>
      <c r="L96" s="225"/>
      <c r="M96" s="225"/>
      <c r="N96" s="225"/>
      <c r="O96" s="225"/>
      <c r="P96" s="225"/>
      <c r="Q96" s="111"/>
      <c r="R96" s="79"/>
      <c r="S96" s="111"/>
      <c r="T96" s="111"/>
    </row>
    <row r="97" spans="2:20" x14ac:dyDescent="0.2">
      <c r="B97" s="77"/>
      <c r="C97" s="995"/>
      <c r="D97" s="202" t="str">
        <f>+D13</f>
        <v>project 1</v>
      </c>
      <c r="E97" s="36"/>
      <c r="F97" s="189"/>
      <c r="G97" s="36"/>
      <c r="H97" s="189"/>
      <c r="I97" s="189"/>
      <c r="J97" s="189"/>
      <c r="K97" s="189"/>
      <c r="L97" s="189"/>
      <c r="M97" s="189"/>
      <c r="N97" s="189"/>
      <c r="O97" s="189"/>
      <c r="P97" s="189"/>
      <c r="Q97" s="995"/>
      <c r="R97" s="79"/>
      <c r="S97" s="111"/>
      <c r="T97" s="111"/>
    </row>
    <row r="98" spans="2:20" x14ac:dyDescent="0.2">
      <c r="B98" s="77"/>
      <c r="C98" s="995"/>
      <c r="D98" s="764" t="str">
        <f>+D14</f>
        <v>OPDC</v>
      </c>
      <c r="E98" s="36"/>
      <c r="F98" s="44"/>
      <c r="G98" s="36"/>
      <c r="H98" s="582">
        <v>0</v>
      </c>
      <c r="I98" s="582">
        <f>+H98</f>
        <v>0</v>
      </c>
      <c r="J98" s="582">
        <f t="shared" ref="J98:P98" si="55">+I98</f>
        <v>0</v>
      </c>
      <c r="K98" s="582">
        <f t="shared" si="55"/>
        <v>0</v>
      </c>
      <c r="L98" s="582">
        <f t="shared" si="55"/>
        <v>0</v>
      </c>
      <c r="M98" s="582">
        <f t="shared" si="55"/>
        <v>0</v>
      </c>
      <c r="N98" s="582">
        <f t="shared" si="55"/>
        <v>0</v>
      </c>
      <c r="O98" s="582">
        <f t="shared" si="55"/>
        <v>0</v>
      </c>
      <c r="P98" s="582">
        <f t="shared" si="55"/>
        <v>0</v>
      </c>
      <c r="Q98" s="995"/>
      <c r="R98" s="79"/>
      <c r="S98" s="111"/>
      <c r="T98" s="111"/>
    </row>
    <row r="99" spans="2:20" x14ac:dyDescent="0.2">
      <c r="B99" s="77"/>
      <c r="C99" s="995"/>
      <c r="D99" s="764"/>
      <c r="E99" s="36"/>
      <c r="F99" s="44"/>
      <c r="G99" s="36"/>
      <c r="H99" s="582">
        <v>0</v>
      </c>
      <c r="I99" s="582">
        <f t="shared" ref="I99:P99" si="56">+H99</f>
        <v>0</v>
      </c>
      <c r="J99" s="582">
        <f t="shared" si="56"/>
        <v>0</v>
      </c>
      <c r="K99" s="582">
        <f t="shared" si="56"/>
        <v>0</v>
      </c>
      <c r="L99" s="582">
        <f t="shared" si="56"/>
        <v>0</v>
      </c>
      <c r="M99" s="582">
        <f t="shared" si="56"/>
        <v>0</v>
      </c>
      <c r="N99" s="582">
        <f t="shared" si="56"/>
        <v>0</v>
      </c>
      <c r="O99" s="582">
        <f t="shared" si="56"/>
        <v>0</v>
      </c>
      <c r="P99" s="582">
        <f t="shared" si="56"/>
        <v>0</v>
      </c>
      <c r="Q99" s="995"/>
      <c r="R99" s="79"/>
      <c r="S99" s="111"/>
      <c r="T99" s="111"/>
    </row>
    <row r="100" spans="2:20" s="199" customFormat="1" x14ac:dyDescent="0.2">
      <c r="B100" s="81"/>
      <c r="C100" s="995"/>
      <c r="D100" s="764"/>
      <c r="E100" s="36"/>
      <c r="F100" s="44"/>
      <c r="G100" s="36"/>
      <c r="H100" s="582">
        <v>0</v>
      </c>
      <c r="I100" s="582">
        <f t="shared" ref="I100:P100" si="57">+H100</f>
        <v>0</v>
      </c>
      <c r="J100" s="582">
        <f t="shared" si="57"/>
        <v>0</v>
      </c>
      <c r="K100" s="582">
        <f t="shared" si="57"/>
        <v>0</v>
      </c>
      <c r="L100" s="582">
        <f t="shared" si="57"/>
        <v>0</v>
      </c>
      <c r="M100" s="582">
        <f t="shared" si="57"/>
        <v>0</v>
      </c>
      <c r="N100" s="582">
        <f t="shared" si="57"/>
        <v>0</v>
      </c>
      <c r="O100" s="582">
        <f t="shared" si="57"/>
        <v>0</v>
      </c>
      <c r="P100" s="582">
        <f t="shared" si="57"/>
        <v>0</v>
      </c>
      <c r="Q100" s="995"/>
      <c r="R100" s="92"/>
      <c r="S100" s="115"/>
      <c r="T100" s="115"/>
    </row>
    <row r="101" spans="2:20" x14ac:dyDescent="0.2">
      <c r="B101" s="77"/>
      <c r="C101" s="995"/>
      <c r="D101" s="764"/>
      <c r="E101" s="36"/>
      <c r="F101" s="44"/>
      <c r="G101" s="36"/>
      <c r="H101" s="582">
        <v>0</v>
      </c>
      <c r="I101" s="582">
        <f t="shared" ref="I101:P101" si="58">+H101</f>
        <v>0</v>
      </c>
      <c r="J101" s="582">
        <f t="shared" si="58"/>
        <v>0</v>
      </c>
      <c r="K101" s="582">
        <f t="shared" si="58"/>
        <v>0</v>
      </c>
      <c r="L101" s="582">
        <f t="shared" si="58"/>
        <v>0</v>
      </c>
      <c r="M101" s="582">
        <f t="shared" si="58"/>
        <v>0</v>
      </c>
      <c r="N101" s="582">
        <f t="shared" si="58"/>
        <v>0</v>
      </c>
      <c r="O101" s="582">
        <f t="shared" si="58"/>
        <v>0</v>
      </c>
      <c r="P101" s="582">
        <f t="shared" si="58"/>
        <v>0</v>
      </c>
      <c r="Q101" s="995"/>
      <c r="R101" s="79"/>
      <c r="S101" s="111"/>
      <c r="T101" s="111"/>
    </row>
    <row r="102" spans="2:20" x14ac:dyDescent="0.2">
      <c r="B102" s="77"/>
      <c r="C102" s="995"/>
      <c r="D102" s="764"/>
      <c r="E102" s="36"/>
      <c r="F102" s="44"/>
      <c r="G102" s="36"/>
      <c r="H102" s="582">
        <v>0</v>
      </c>
      <c r="I102" s="582">
        <f t="shared" ref="I102:P102" si="59">+H102</f>
        <v>0</v>
      </c>
      <c r="J102" s="582">
        <f t="shared" si="59"/>
        <v>0</v>
      </c>
      <c r="K102" s="582">
        <f t="shared" si="59"/>
        <v>0</v>
      </c>
      <c r="L102" s="582">
        <f t="shared" si="59"/>
        <v>0</v>
      </c>
      <c r="M102" s="582">
        <f t="shared" si="59"/>
        <v>0</v>
      </c>
      <c r="N102" s="582">
        <f t="shared" si="59"/>
        <v>0</v>
      </c>
      <c r="O102" s="582">
        <f t="shared" si="59"/>
        <v>0</v>
      </c>
      <c r="P102" s="582">
        <f t="shared" si="59"/>
        <v>0</v>
      </c>
      <c r="Q102" s="995"/>
      <c r="R102" s="79"/>
      <c r="S102" s="111"/>
      <c r="T102" s="111"/>
    </row>
    <row r="103" spans="2:20" x14ac:dyDescent="0.2">
      <c r="B103" s="77"/>
      <c r="C103" s="995"/>
      <c r="D103" s="36"/>
      <c r="E103" s="36"/>
      <c r="F103" s="189"/>
      <c r="G103" s="36"/>
      <c r="H103" s="591">
        <f t="shared" ref="H103:P103" si="60">SUM(H98:H102)</f>
        <v>0</v>
      </c>
      <c r="I103" s="591">
        <f t="shared" si="60"/>
        <v>0</v>
      </c>
      <c r="J103" s="591">
        <f t="shared" si="60"/>
        <v>0</v>
      </c>
      <c r="K103" s="591">
        <f t="shared" si="60"/>
        <v>0</v>
      </c>
      <c r="L103" s="591">
        <f t="shared" si="60"/>
        <v>0</v>
      </c>
      <c r="M103" s="591">
        <f t="shared" si="60"/>
        <v>0</v>
      </c>
      <c r="N103" s="591">
        <f t="shared" si="60"/>
        <v>0</v>
      </c>
      <c r="O103" s="591">
        <f t="shared" si="60"/>
        <v>0</v>
      </c>
      <c r="P103" s="591">
        <f t="shared" si="60"/>
        <v>0</v>
      </c>
      <c r="Q103" s="995"/>
      <c r="R103" s="79"/>
      <c r="S103" s="111"/>
      <c r="T103" s="111"/>
    </row>
    <row r="104" spans="2:20" x14ac:dyDescent="0.2">
      <c r="B104" s="77"/>
      <c r="C104" s="995"/>
      <c r="D104" s="202" t="str">
        <f>+D20</f>
        <v>project 2</v>
      </c>
      <c r="E104" s="36"/>
      <c r="F104" s="189"/>
      <c r="G104" s="36"/>
      <c r="H104" s="189"/>
      <c r="I104" s="189"/>
      <c r="J104" s="189"/>
      <c r="K104" s="189"/>
      <c r="L104" s="189"/>
      <c r="M104" s="189"/>
      <c r="N104" s="189"/>
      <c r="O104" s="189"/>
      <c r="P104" s="189"/>
      <c r="Q104" s="995"/>
      <c r="R104" s="79"/>
      <c r="S104" s="111"/>
      <c r="T104" s="111"/>
    </row>
    <row r="105" spans="2:20" x14ac:dyDescent="0.2">
      <c r="B105" s="77"/>
      <c r="C105" s="995"/>
      <c r="D105" s="764" t="str">
        <f>+D21</f>
        <v>auti-klas school B</v>
      </c>
      <c r="E105" s="36"/>
      <c r="F105" s="44"/>
      <c r="G105" s="36"/>
      <c r="H105" s="582">
        <v>0</v>
      </c>
      <c r="I105" s="582">
        <f>+H105</f>
        <v>0</v>
      </c>
      <c r="J105" s="582">
        <f t="shared" ref="J105:P105" si="61">+I105</f>
        <v>0</v>
      </c>
      <c r="K105" s="582">
        <f t="shared" si="61"/>
        <v>0</v>
      </c>
      <c r="L105" s="582">
        <f t="shared" si="61"/>
        <v>0</v>
      </c>
      <c r="M105" s="582">
        <f t="shared" si="61"/>
        <v>0</v>
      </c>
      <c r="N105" s="582">
        <f t="shared" si="61"/>
        <v>0</v>
      </c>
      <c r="O105" s="582">
        <f t="shared" si="61"/>
        <v>0</v>
      </c>
      <c r="P105" s="582">
        <f t="shared" si="61"/>
        <v>0</v>
      </c>
      <c r="Q105" s="995"/>
      <c r="R105" s="79"/>
      <c r="S105" s="111"/>
      <c r="T105" s="111"/>
    </row>
    <row r="106" spans="2:20" x14ac:dyDescent="0.2">
      <c r="B106" s="77"/>
      <c r="C106" s="995"/>
      <c r="D106" s="764"/>
      <c r="E106" s="36"/>
      <c r="F106" s="44"/>
      <c r="G106" s="36"/>
      <c r="H106" s="582">
        <v>0</v>
      </c>
      <c r="I106" s="582">
        <f t="shared" ref="I106:P106" si="62">+H106</f>
        <v>0</v>
      </c>
      <c r="J106" s="582">
        <f t="shared" si="62"/>
        <v>0</v>
      </c>
      <c r="K106" s="582">
        <f t="shared" si="62"/>
        <v>0</v>
      </c>
      <c r="L106" s="582">
        <f t="shared" si="62"/>
        <v>0</v>
      </c>
      <c r="M106" s="582">
        <f t="shared" si="62"/>
        <v>0</v>
      </c>
      <c r="N106" s="582">
        <f t="shared" si="62"/>
        <v>0</v>
      </c>
      <c r="O106" s="582">
        <f t="shared" si="62"/>
        <v>0</v>
      </c>
      <c r="P106" s="582">
        <f t="shared" si="62"/>
        <v>0</v>
      </c>
      <c r="Q106" s="995"/>
      <c r="R106" s="79"/>
      <c r="S106" s="111"/>
      <c r="T106" s="111"/>
    </row>
    <row r="107" spans="2:20" x14ac:dyDescent="0.2">
      <c r="B107" s="77"/>
      <c r="C107" s="995"/>
      <c r="D107" s="764"/>
      <c r="E107" s="36"/>
      <c r="F107" s="44"/>
      <c r="G107" s="36"/>
      <c r="H107" s="582">
        <v>0</v>
      </c>
      <c r="I107" s="582">
        <f t="shared" ref="I107:P107" si="63">+H107</f>
        <v>0</v>
      </c>
      <c r="J107" s="582">
        <f t="shared" si="63"/>
        <v>0</v>
      </c>
      <c r="K107" s="582">
        <f t="shared" si="63"/>
        <v>0</v>
      </c>
      <c r="L107" s="582">
        <f t="shared" si="63"/>
        <v>0</v>
      </c>
      <c r="M107" s="582">
        <f t="shared" si="63"/>
        <v>0</v>
      </c>
      <c r="N107" s="582">
        <f t="shared" si="63"/>
        <v>0</v>
      </c>
      <c r="O107" s="582">
        <f t="shared" si="63"/>
        <v>0</v>
      </c>
      <c r="P107" s="582">
        <f t="shared" si="63"/>
        <v>0</v>
      </c>
      <c r="Q107" s="995"/>
      <c r="R107" s="79"/>
      <c r="S107" s="111"/>
      <c r="T107" s="111"/>
    </row>
    <row r="108" spans="2:20" s="199" customFormat="1" x14ac:dyDescent="0.2">
      <c r="B108" s="81"/>
      <c r="C108" s="995"/>
      <c r="D108" s="764"/>
      <c r="E108" s="36"/>
      <c r="F108" s="44"/>
      <c r="G108" s="36"/>
      <c r="H108" s="582">
        <v>0</v>
      </c>
      <c r="I108" s="582">
        <f t="shared" ref="I108:P108" si="64">+H108</f>
        <v>0</v>
      </c>
      <c r="J108" s="582">
        <f t="shared" si="64"/>
        <v>0</v>
      </c>
      <c r="K108" s="582">
        <f t="shared" si="64"/>
        <v>0</v>
      </c>
      <c r="L108" s="582">
        <f t="shared" si="64"/>
        <v>0</v>
      </c>
      <c r="M108" s="582">
        <f t="shared" si="64"/>
        <v>0</v>
      </c>
      <c r="N108" s="582">
        <f t="shared" si="64"/>
        <v>0</v>
      </c>
      <c r="O108" s="582">
        <f t="shared" si="64"/>
        <v>0</v>
      </c>
      <c r="P108" s="582">
        <f t="shared" si="64"/>
        <v>0</v>
      </c>
      <c r="Q108" s="995"/>
      <c r="R108" s="92"/>
      <c r="S108" s="115"/>
      <c r="T108" s="115"/>
    </row>
    <row r="109" spans="2:20" x14ac:dyDescent="0.2">
      <c r="B109" s="77"/>
      <c r="C109" s="995"/>
      <c r="D109" s="764"/>
      <c r="E109" s="36"/>
      <c r="F109" s="44"/>
      <c r="G109" s="36"/>
      <c r="H109" s="582">
        <v>0</v>
      </c>
      <c r="I109" s="582">
        <f t="shared" ref="I109:P109" si="65">+H109</f>
        <v>0</v>
      </c>
      <c r="J109" s="582">
        <f t="shared" si="65"/>
        <v>0</v>
      </c>
      <c r="K109" s="582">
        <f t="shared" si="65"/>
        <v>0</v>
      </c>
      <c r="L109" s="582">
        <f t="shared" si="65"/>
        <v>0</v>
      </c>
      <c r="M109" s="582">
        <f t="shared" si="65"/>
        <v>0</v>
      </c>
      <c r="N109" s="582">
        <f t="shared" si="65"/>
        <v>0</v>
      </c>
      <c r="O109" s="582">
        <f t="shared" si="65"/>
        <v>0</v>
      </c>
      <c r="P109" s="582">
        <f t="shared" si="65"/>
        <v>0</v>
      </c>
      <c r="Q109" s="995"/>
      <c r="R109" s="79"/>
      <c r="S109" s="111"/>
      <c r="T109" s="111"/>
    </row>
    <row r="110" spans="2:20" x14ac:dyDescent="0.2">
      <c r="B110" s="77"/>
      <c r="C110" s="995"/>
      <c r="D110" s="36"/>
      <c r="E110" s="36"/>
      <c r="F110" s="189"/>
      <c r="G110" s="36"/>
      <c r="H110" s="591">
        <f t="shared" ref="H110:P110" si="66">SUM(H105:H109)</f>
        <v>0</v>
      </c>
      <c r="I110" s="591">
        <f t="shared" si="66"/>
        <v>0</v>
      </c>
      <c r="J110" s="591">
        <f t="shared" si="66"/>
        <v>0</v>
      </c>
      <c r="K110" s="591">
        <f t="shared" si="66"/>
        <v>0</v>
      </c>
      <c r="L110" s="591">
        <f t="shared" si="66"/>
        <v>0</v>
      </c>
      <c r="M110" s="591">
        <f t="shared" si="66"/>
        <v>0</v>
      </c>
      <c r="N110" s="591">
        <f t="shared" si="66"/>
        <v>0</v>
      </c>
      <c r="O110" s="591">
        <f t="shared" si="66"/>
        <v>0</v>
      </c>
      <c r="P110" s="591">
        <f t="shared" si="66"/>
        <v>0</v>
      </c>
      <c r="Q110" s="995"/>
      <c r="R110" s="79"/>
      <c r="S110" s="111"/>
      <c r="T110" s="111"/>
    </row>
    <row r="111" spans="2:20" x14ac:dyDescent="0.2">
      <c r="B111" s="77"/>
      <c r="C111" s="995"/>
      <c r="D111" s="202" t="str">
        <f>+D27</f>
        <v>project 3</v>
      </c>
      <c r="E111" s="36"/>
      <c r="F111" s="189"/>
      <c r="G111" s="36"/>
      <c r="H111" s="189"/>
      <c r="I111" s="189"/>
      <c r="J111" s="189"/>
      <c r="K111" s="189"/>
      <c r="L111" s="189"/>
      <c r="M111" s="189"/>
      <c r="N111" s="189"/>
      <c r="O111" s="189"/>
      <c r="P111" s="189"/>
      <c r="Q111" s="995"/>
      <c r="R111" s="79"/>
      <c r="S111" s="111"/>
      <c r="T111" s="111"/>
    </row>
    <row r="112" spans="2:20" x14ac:dyDescent="0.2">
      <c r="B112" s="77"/>
      <c r="C112" s="995"/>
      <c r="D112" s="764" t="str">
        <f>+D28</f>
        <v>deskundigheidsbevordering leraren</v>
      </c>
      <c r="E112" s="36"/>
      <c r="F112" s="44"/>
      <c r="G112" s="36"/>
      <c r="H112" s="582">
        <v>0</v>
      </c>
      <c r="I112" s="582">
        <f>+H112</f>
        <v>0</v>
      </c>
      <c r="J112" s="582">
        <f t="shared" ref="J112:P112" si="67">+I112</f>
        <v>0</v>
      </c>
      <c r="K112" s="582">
        <f t="shared" si="67"/>
        <v>0</v>
      </c>
      <c r="L112" s="582">
        <f t="shared" si="67"/>
        <v>0</v>
      </c>
      <c r="M112" s="582">
        <f t="shared" si="67"/>
        <v>0</v>
      </c>
      <c r="N112" s="582">
        <f t="shared" si="67"/>
        <v>0</v>
      </c>
      <c r="O112" s="582">
        <f t="shared" si="67"/>
        <v>0</v>
      </c>
      <c r="P112" s="582">
        <f t="shared" si="67"/>
        <v>0</v>
      </c>
      <c r="Q112" s="995"/>
      <c r="R112" s="79"/>
      <c r="S112" s="111"/>
      <c r="T112" s="111"/>
    </row>
    <row r="113" spans="2:20" x14ac:dyDescent="0.2">
      <c r="B113" s="77"/>
      <c r="C113" s="995"/>
      <c r="D113" s="764"/>
      <c r="E113" s="36"/>
      <c r="F113" s="44"/>
      <c r="G113" s="36"/>
      <c r="H113" s="582">
        <v>0</v>
      </c>
      <c r="I113" s="582">
        <f t="shared" ref="I113:P113" si="68">+H113</f>
        <v>0</v>
      </c>
      <c r="J113" s="582">
        <f t="shared" si="68"/>
        <v>0</v>
      </c>
      <c r="K113" s="582">
        <f t="shared" si="68"/>
        <v>0</v>
      </c>
      <c r="L113" s="582">
        <f t="shared" si="68"/>
        <v>0</v>
      </c>
      <c r="M113" s="582">
        <f t="shared" si="68"/>
        <v>0</v>
      </c>
      <c r="N113" s="582">
        <f t="shared" si="68"/>
        <v>0</v>
      </c>
      <c r="O113" s="582">
        <f t="shared" si="68"/>
        <v>0</v>
      </c>
      <c r="P113" s="582">
        <f t="shared" si="68"/>
        <v>0</v>
      </c>
      <c r="Q113" s="995"/>
      <c r="R113" s="79"/>
      <c r="S113" s="111"/>
      <c r="T113" s="111"/>
    </row>
    <row r="114" spans="2:20" x14ac:dyDescent="0.2">
      <c r="B114" s="77"/>
      <c r="C114" s="995"/>
      <c r="D114" s="764"/>
      <c r="E114" s="36"/>
      <c r="F114" s="44"/>
      <c r="G114" s="36"/>
      <c r="H114" s="582">
        <v>0</v>
      </c>
      <c r="I114" s="582">
        <f t="shared" ref="I114:P114" si="69">+H114</f>
        <v>0</v>
      </c>
      <c r="J114" s="582">
        <f t="shared" si="69"/>
        <v>0</v>
      </c>
      <c r="K114" s="582">
        <f t="shared" si="69"/>
        <v>0</v>
      </c>
      <c r="L114" s="582">
        <f t="shared" si="69"/>
        <v>0</v>
      </c>
      <c r="M114" s="582">
        <f t="shared" si="69"/>
        <v>0</v>
      </c>
      <c r="N114" s="582">
        <f t="shared" si="69"/>
        <v>0</v>
      </c>
      <c r="O114" s="582">
        <f t="shared" si="69"/>
        <v>0</v>
      </c>
      <c r="P114" s="582">
        <f t="shared" si="69"/>
        <v>0</v>
      </c>
      <c r="Q114" s="995"/>
      <c r="R114" s="79"/>
      <c r="S114" s="111"/>
      <c r="T114" s="111"/>
    </row>
    <row r="115" spans="2:20" x14ac:dyDescent="0.2">
      <c r="B115" s="77"/>
      <c r="C115" s="995"/>
      <c r="D115" s="764"/>
      <c r="E115" s="36"/>
      <c r="F115" s="44"/>
      <c r="G115" s="36"/>
      <c r="H115" s="582">
        <v>0</v>
      </c>
      <c r="I115" s="582">
        <f t="shared" ref="I115:P115" si="70">+H115</f>
        <v>0</v>
      </c>
      <c r="J115" s="582">
        <f t="shared" si="70"/>
        <v>0</v>
      </c>
      <c r="K115" s="582">
        <f t="shared" si="70"/>
        <v>0</v>
      </c>
      <c r="L115" s="582">
        <f t="shared" si="70"/>
        <v>0</v>
      </c>
      <c r="M115" s="582">
        <f t="shared" si="70"/>
        <v>0</v>
      </c>
      <c r="N115" s="582">
        <f t="shared" si="70"/>
        <v>0</v>
      </c>
      <c r="O115" s="582">
        <f t="shared" si="70"/>
        <v>0</v>
      </c>
      <c r="P115" s="582">
        <f t="shared" si="70"/>
        <v>0</v>
      </c>
      <c r="Q115" s="995"/>
      <c r="R115" s="79"/>
      <c r="S115" s="111"/>
      <c r="T115" s="111"/>
    </row>
    <row r="116" spans="2:20" x14ac:dyDescent="0.2">
      <c r="B116" s="77"/>
      <c r="C116" s="995"/>
      <c r="D116" s="764"/>
      <c r="E116" s="36"/>
      <c r="F116" s="44"/>
      <c r="G116" s="36"/>
      <c r="H116" s="582">
        <v>0</v>
      </c>
      <c r="I116" s="582">
        <f t="shared" ref="I116:P116" si="71">+H116</f>
        <v>0</v>
      </c>
      <c r="J116" s="582">
        <f t="shared" si="71"/>
        <v>0</v>
      </c>
      <c r="K116" s="582">
        <f t="shared" si="71"/>
        <v>0</v>
      </c>
      <c r="L116" s="582">
        <f t="shared" si="71"/>
        <v>0</v>
      </c>
      <c r="M116" s="582">
        <f t="shared" si="71"/>
        <v>0</v>
      </c>
      <c r="N116" s="582">
        <f t="shared" si="71"/>
        <v>0</v>
      </c>
      <c r="O116" s="582">
        <f t="shared" si="71"/>
        <v>0</v>
      </c>
      <c r="P116" s="582">
        <f t="shared" si="71"/>
        <v>0</v>
      </c>
      <c r="Q116" s="995"/>
      <c r="R116" s="79"/>
      <c r="S116" s="111"/>
      <c r="T116" s="111"/>
    </row>
    <row r="117" spans="2:20" x14ac:dyDescent="0.2">
      <c r="B117" s="77"/>
      <c r="C117" s="995"/>
      <c r="D117" s="36"/>
      <c r="E117" s="36"/>
      <c r="F117" s="189"/>
      <c r="G117" s="36"/>
      <c r="H117" s="591">
        <f t="shared" ref="H117:P117" si="72">SUM(H112:H116)</f>
        <v>0</v>
      </c>
      <c r="I117" s="591">
        <f t="shared" si="72"/>
        <v>0</v>
      </c>
      <c r="J117" s="591">
        <f t="shared" si="72"/>
        <v>0</v>
      </c>
      <c r="K117" s="591">
        <f t="shared" si="72"/>
        <v>0</v>
      </c>
      <c r="L117" s="591">
        <f t="shared" si="72"/>
        <v>0</v>
      </c>
      <c r="M117" s="591">
        <f t="shared" si="72"/>
        <v>0</v>
      </c>
      <c r="N117" s="591">
        <f t="shared" si="72"/>
        <v>0</v>
      </c>
      <c r="O117" s="591">
        <f t="shared" si="72"/>
        <v>0</v>
      </c>
      <c r="P117" s="591">
        <f t="shared" si="72"/>
        <v>0</v>
      </c>
      <c r="Q117" s="995"/>
      <c r="R117" s="79"/>
      <c r="S117" s="111"/>
      <c r="T117" s="111"/>
    </row>
    <row r="118" spans="2:20" x14ac:dyDescent="0.2">
      <c r="B118" s="77"/>
      <c r="C118" s="995"/>
      <c r="D118" s="202" t="str">
        <f>+D34</f>
        <v>project 4</v>
      </c>
      <c r="E118" s="36"/>
      <c r="F118" s="189"/>
      <c r="G118" s="36"/>
      <c r="H118" s="189"/>
      <c r="I118" s="189"/>
      <c r="J118" s="189"/>
      <c r="K118" s="189"/>
      <c r="L118" s="189"/>
      <c r="M118" s="189"/>
      <c r="N118" s="189"/>
      <c r="O118" s="189"/>
      <c r="P118" s="189"/>
      <c r="Q118" s="995"/>
      <c r="R118" s="79"/>
      <c r="S118" s="111"/>
      <c r="T118" s="111"/>
    </row>
    <row r="119" spans="2:20" x14ac:dyDescent="0.2">
      <c r="B119" s="77"/>
      <c r="C119" s="995"/>
      <c r="D119" s="764" t="str">
        <f>+D35</f>
        <v>consultatie ouders</v>
      </c>
      <c r="E119" s="36"/>
      <c r="F119" s="44"/>
      <c r="G119" s="36"/>
      <c r="H119" s="582">
        <v>0</v>
      </c>
      <c r="I119" s="582">
        <f>+H119</f>
        <v>0</v>
      </c>
      <c r="J119" s="582">
        <f t="shared" ref="J119:P119" si="73">+I119</f>
        <v>0</v>
      </c>
      <c r="K119" s="582">
        <f t="shared" si="73"/>
        <v>0</v>
      </c>
      <c r="L119" s="582">
        <f t="shared" si="73"/>
        <v>0</v>
      </c>
      <c r="M119" s="582">
        <f t="shared" si="73"/>
        <v>0</v>
      </c>
      <c r="N119" s="582">
        <f t="shared" si="73"/>
        <v>0</v>
      </c>
      <c r="O119" s="582">
        <f t="shared" si="73"/>
        <v>0</v>
      </c>
      <c r="P119" s="582">
        <f t="shared" si="73"/>
        <v>0</v>
      </c>
      <c r="Q119" s="995"/>
      <c r="R119" s="79"/>
      <c r="S119" s="111"/>
      <c r="T119" s="111"/>
    </row>
    <row r="120" spans="2:20" x14ac:dyDescent="0.2">
      <c r="B120" s="77"/>
      <c r="C120" s="995"/>
      <c r="D120" s="764"/>
      <c r="E120" s="36"/>
      <c r="F120" s="44"/>
      <c r="G120" s="36"/>
      <c r="H120" s="582">
        <v>0</v>
      </c>
      <c r="I120" s="582">
        <f t="shared" ref="I120:P120" si="74">+H120</f>
        <v>0</v>
      </c>
      <c r="J120" s="582">
        <f t="shared" si="74"/>
        <v>0</v>
      </c>
      <c r="K120" s="582">
        <f t="shared" si="74"/>
        <v>0</v>
      </c>
      <c r="L120" s="582">
        <f t="shared" si="74"/>
        <v>0</v>
      </c>
      <c r="M120" s="582">
        <f t="shared" si="74"/>
        <v>0</v>
      </c>
      <c r="N120" s="582">
        <f t="shared" si="74"/>
        <v>0</v>
      </c>
      <c r="O120" s="582">
        <f t="shared" si="74"/>
        <v>0</v>
      </c>
      <c r="P120" s="582">
        <f t="shared" si="74"/>
        <v>0</v>
      </c>
      <c r="Q120" s="995"/>
      <c r="R120" s="79"/>
      <c r="S120" s="111"/>
      <c r="T120" s="111"/>
    </row>
    <row r="121" spans="2:20" x14ac:dyDescent="0.2">
      <c r="B121" s="77"/>
      <c r="C121" s="995"/>
      <c r="D121" s="764"/>
      <c r="E121" s="36"/>
      <c r="F121" s="44"/>
      <c r="G121" s="36"/>
      <c r="H121" s="582">
        <v>0</v>
      </c>
      <c r="I121" s="582">
        <f t="shared" ref="I121:P121" si="75">+H121</f>
        <v>0</v>
      </c>
      <c r="J121" s="582">
        <f t="shared" si="75"/>
        <v>0</v>
      </c>
      <c r="K121" s="582">
        <f t="shared" si="75"/>
        <v>0</v>
      </c>
      <c r="L121" s="582">
        <f t="shared" si="75"/>
        <v>0</v>
      </c>
      <c r="M121" s="582">
        <f t="shared" si="75"/>
        <v>0</v>
      </c>
      <c r="N121" s="582">
        <f t="shared" si="75"/>
        <v>0</v>
      </c>
      <c r="O121" s="582">
        <f t="shared" si="75"/>
        <v>0</v>
      </c>
      <c r="P121" s="582">
        <f t="shared" si="75"/>
        <v>0</v>
      </c>
      <c r="Q121" s="995"/>
      <c r="R121" s="79"/>
      <c r="S121" s="111"/>
      <c r="T121" s="111"/>
    </row>
    <row r="122" spans="2:20" x14ac:dyDescent="0.2">
      <c r="B122" s="77"/>
      <c r="C122" s="995"/>
      <c r="D122" s="764"/>
      <c r="E122" s="36"/>
      <c r="F122" s="44"/>
      <c r="G122" s="36"/>
      <c r="H122" s="582">
        <v>0</v>
      </c>
      <c r="I122" s="582">
        <f t="shared" ref="I122:P122" si="76">+H122</f>
        <v>0</v>
      </c>
      <c r="J122" s="582">
        <f t="shared" si="76"/>
        <v>0</v>
      </c>
      <c r="K122" s="582">
        <f t="shared" si="76"/>
        <v>0</v>
      </c>
      <c r="L122" s="582">
        <f t="shared" si="76"/>
        <v>0</v>
      </c>
      <c r="M122" s="582">
        <f t="shared" si="76"/>
        <v>0</v>
      </c>
      <c r="N122" s="582">
        <f t="shared" si="76"/>
        <v>0</v>
      </c>
      <c r="O122" s="582">
        <f t="shared" si="76"/>
        <v>0</v>
      </c>
      <c r="P122" s="582">
        <f t="shared" si="76"/>
        <v>0</v>
      </c>
      <c r="Q122" s="995"/>
      <c r="R122" s="79"/>
      <c r="S122" s="111"/>
      <c r="T122" s="111"/>
    </row>
    <row r="123" spans="2:20" x14ac:dyDescent="0.2">
      <c r="B123" s="77"/>
      <c r="C123" s="995"/>
      <c r="D123" s="764"/>
      <c r="E123" s="36"/>
      <c r="F123" s="44"/>
      <c r="G123" s="36"/>
      <c r="H123" s="582">
        <v>0</v>
      </c>
      <c r="I123" s="582">
        <f t="shared" ref="I123:P123" si="77">+H123</f>
        <v>0</v>
      </c>
      <c r="J123" s="582">
        <f t="shared" si="77"/>
        <v>0</v>
      </c>
      <c r="K123" s="582">
        <f t="shared" si="77"/>
        <v>0</v>
      </c>
      <c r="L123" s="582">
        <f t="shared" si="77"/>
        <v>0</v>
      </c>
      <c r="M123" s="582">
        <f t="shared" si="77"/>
        <v>0</v>
      </c>
      <c r="N123" s="582">
        <f t="shared" si="77"/>
        <v>0</v>
      </c>
      <c r="O123" s="582">
        <f t="shared" si="77"/>
        <v>0</v>
      </c>
      <c r="P123" s="582">
        <f t="shared" si="77"/>
        <v>0</v>
      </c>
      <c r="Q123" s="995"/>
      <c r="R123" s="79"/>
      <c r="S123" s="111"/>
      <c r="T123" s="111"/>
    </row>
    <row r="124" spans="2:20" x14ac:dyDescent="0.2">
      <c r="B124" s="77"/>
      <c r="C124" s="995"/>
      <c r="D124" s="36"/>
      <c r="E124" s="36"/>
      <c r="F124" s="189"/>
      <c r="G124" s="36"/>
      <c r="H124" s="591">
        <f t="shared" ref="H124:P124" si="78">SUM(H119:H123)</f>
        <v>0</v>
      </c>
      <c r="I124" s="591">
        <f t="shared" si="78"/>
        <v>0</v>
      </c>
      <c r="J124" s="591">
        <f t="shared" si="78"/>
        <v>0</v>
      </c>
      <c r="K124" s="591">
        <f t="shared" si="78"/>
        <v>0</v>
      </c>
      <c r="L124" s="591">
        <f t="shared" si="78"/>
        <v>0</v>
      </c>
      <c r="M124" s="591">
        <f t="shared" si="78"/>
        <v>0</v>
      </c>
      <c r="N124" s="591">
        <f t="shared" si="78"/>
        <v>0</v>
      </c>
      <c r="O124" s="591">
        <f t="shared" si="78"/>
        <v>0</v>
      </c>
      <c r="P124" s="591">
        <f t="shared" si="78"/>
        <v>0</v>
      </c>
      <c r="Q124" s="995"/>
      <c r="R124" s="79"/>
      <c r="S124" s="111"/>
      <c r="T124" s="111"/>
    </row>
    <row r="125" spans="2:20" x14ac:dyDescent="0.2">
      <c r="B125" s="77"/>
      <c r="C125" s="995"/>
      <c r="D125" s="202" t="str">
        <f>+D41</f>
        <v>project 5</v>
      </c>
      <c r="E125" s="36"/>
      <c r="F125" s="189"/>
      <c r="G125" s="36"/>
      <c r="H125" s="189"/>
      <c r="I125" s="189"/>
      <c r="J125" s="189"/>
      <c r="K125" s="189"/>
      <c r="L125" s="189"/>
      <c r="M125" s="189"/>
      <c r="N125" s="189"/>
      <c r="O125" s="189"/>
      <c r="P125" s="189"/>
      <c r="Q125" s="995"/>
      <c r="R125" s="79"/>
      <c r="S125" s="111"/>
      <c r="T125" s="111"/>
    </row>
    <row r="126" spans="2:20" x14ac:dyDescent="0.2">
      <c r="B126" s="77"/>
      <c r="C126" s="995"/>
      <c r="D126" s="764" t="str">
        <f>+D42</f>
        <v>Regionale ondersteuning</v>
      </c>
      <c r="E126" s="36"/>
      <c r="F126" s="44"/>
      <c r="G126" s="36"/>
      <c r="H126" s="582">
        <v>0</v>
      </c>
      <c r="I126" s="582">
        <f>+H126</f>
        <v>0</v>
      </c>
      <c r="J126" s="582">
        <f t="shared" ref="J126:P126" si="79">+I126</f>
        <v>0</v>
      </c>
      <c r="K126" s="582">
        <f t="shared" si="79"/>
        <v>0</v>
      </c>
      <c r="L126" s="582">
        <f t="shared" si="79"/>
        <v>0</v>
      </c>
      <c r="M126" s="582">
        <f t="shared" si="79"/>
        <v>0</v>
      </c>
      <c r="N126" s="582">
        <f t="shared" si="79"/>
        <v>0</v>
      </c>
      <c r="O126" s="582">
        <f t="shared" si="79"/>
        <v>0</v>
      </c>
      <c r="P126" s="582">
        <f t="shared" si="79"/>
        <v>0</v>
      </c>
      <c r="Q126" s="995"/>
      <c r="R126" s="79"/>
      <c r="S126" s="111"/>
      <c r="T126" s="111"/>
    </row>
    <row r="127" spans="2:20" x14ac:dyDescent="0.2">
      <c r="B127" s="77"/>
      <c r="C127" s="995"/>
      <c r="D127" s="764"/>
      <c r="E127" s="36"/>
      <c r="F127" s="44"/>
      <c r="G127" s="36"/>
      <c r="H127" s="582">
        <v>0</v>
      </c>
      <c r="I127" s="582">
        <f t="shared" ref="I127:P127" si="80">+H127</f>
        <v>0</v>
      </c>
      <c r="J127" s="582">
        <f t="shared" si="80"/>
        <v>0</v>
      </c>
      <c r="K127" s="582">
        <f t="shared" si="80"/>
        <v>0</v>
      </c>
      <c r="L127" s="582">
        <f t="shared" si="80"/>
        <v>0</v>
      </c>
      <c r="M127" s="582">
        <f t="shared" si="80"/>
        <v>0</v>
      </c>
      <c r="N127" s="582">
        <f t="shared" si="80"/>
        <v>0</v>
      </c>
      <c r="O127" s="582">
        <f t="shared" si="80"/>
        <v>0</v>
      </c>
      <c r="P127" s="582">
        <f t="shared" si="80"/>
        <v>0</v>
      </c>
      <c r="Q127" s="995"/>
      <c r="R127" s="79"/>
      <c r="S127" s="111"/>
      <c r="T127" s="111"/>
    </row>
    <row r="128" spans="2:20" x14ac:dyDescent="0.2">
      <c r="B128" s="77"/>
      <c r="C128" s="995"/>
      <c r="D128" s="764"/>
      <c r="E128" s="36"/>
      <c r="F128" s="44"/>
      <c r="G128" s="36"/>
      <c r="H128" s="582">
        <v>0</v>
      </c>
      <c r="I128" s="582">
        <f t="shared" ref="I128:P128" si="81">+H128</f>
        <v>0</v>
      </c>
      <c r="J128" s="582">
        <f t="shared" si="81"/>
        <v>0</v>
      </c>
      <c r="K128" s="582">
        <f t="shared" si="81"/>
        <v>0</v>
      </c>
      <c r="L128" s="582">
        <f t="shared" si="81"/>
        <v>0</v>
      </c>
      <c r="M128" s="582">
        <f t="shared" si="81"/>
        <v>0</v>
      </c>
      <c r="N128" s="582">
        <f t="shared" si="81"/>
        <v>0</v>
      </c>
      <c r="O128" s="582">
        <f t="shared" si="81"/>
        <v>0</v>
      </c>
      <c r="P128" s="582">
        <f t="shared" si="81"/>
        <v>0</v>
      </c>
      <c r="Q128" s="995"/>
      <c r="R128" s="79"/>
      <c r="S128" s="111"/>
      <c r="T128" s="111"/>
    </row>
    <row r="129" spans="2:20" x14ac:dyDescent="0.2">
      <c r="B129" s="77"/>
      <c r="C129" s="995"/>
      <c r="D129" s="764"/>
      <c r="E129" s="36"/>
      <c r="F129" s="44"/>
      <c r="G129" s="36"/>
      <c r="H129" s="582">
        <v>0</v>
      </c>
      <c r="I129" s="582">
        <f t="shared" ref="I129:P129" si="82">+H129</f>
        <v>0</v>
      </c>
      <c r="J129" s="582">
        <f t="shared" si="82"/>
        <v>0</v>
      </c>
      <c r="K129" s="582">
        <f t="shared" si="82"/>
        <v>0</v>
      </c>
      <c r="L129" s="582">
        <f t="shared" si="82"/>
        <v>0</v>
      </c>
      <c r="M129" s="582">
        <f t="shared" si="82"/>
        <v>0</v>
      </c>
      <c r="N129" s="582">
        <f t="shared" si="82"/>
        <v>0</v>
      </c>
      <c r="O129" s="582">
        <f t="shared" si="82"/>
        <v>0</v>
      </c>
      <c r="P129" s="582">
        <f t="shared" si="82"/>
        <v>0</v>
      </c>
      <c r="Q129" s="995"/>
      <c r="R129" s="79"/>
      <c r="S129" s="111"/>
      <c r="T129" s="111"/>
    </row>
    <row r="130" spans="2:20" x14ac:dyDescent="0.2">
      <c r="B130" s="77"/>
      <c r="C130" s="995"/>
      <c r="D130" s="764"/>
      <c r="E130" s="36"/>
      <c r="F130" s="44"/>
      <c r="G130" s="36"/>
      <c r="H130" s="582">
        <v>0</v>
      </c>
      <c r="I130" s="582">
        <f t="shared" ref="I130:P130" si="83">+H130</f>
        <v>0</v>
      </c>
      <c r="J130" s="582">
        <f t="shared" si="83"/>
        <v>0</v>
      </c>
      <c r="K130" s="582">
        <f t="shared" si="83"/>
        <v>0</v>
      </c>
      <c r="L130" s="582">
        <f t="shared" si="83"/>
        <v>0</v>
      </c>
      <c r="M130" s="582">
        <f t="shared" si="83"/>
        <v>0</v>
      </c>
      <c r="N130" s="582">
        <f t="shared" si="83"/>
        <v>0</v>
      </c>
      <c r="O130" s="582">
        <f t="shared" si="83"/>
        <v>0</v>
      </c>
      <c r="P130" s="582">
        <f t="shared" si="83"/>
        <v>0</v>
      </c>
      <c r="Q130" s="995"/>
      <c r="R130" s="79"/>
      <c r="S130" s="111"/>
      <c r="T130" s="111"/>
    </row>
    <row r="131" spans="2:20" x14ac:dyDescent="0.2">
      <c r="B131" s="77"/>
      <c r="C131" s="995"/>
      <c r="D131" s="36"/>
      <c r="E131" s="36"/>
      <c r="F131" s="189"/>
      <c r="G131" s="36"/>
      <c r="H131" s="591">
        <f t="shared" ref="H131:P131" si="84">SUM(H126:H130)</f>
        <v>0</v>
      </c>
      <c r="I131" s="591">
        <f t="shared" si="84"/>
        <v>0</v>
      </c>
      <c r="J131" s="591">
        <f t="shared" si="84"/>
        <v>0</v>
      </c>
      <c r="K131" s="591">
        <f t="shared" si="84"/>
        <v>0</v>
      </c>
      <c r="L131" s="591">
        <f t="shared" si="84"/>
        <v>0</v>
      </c>
      <c r="M131" s="591">
        <f t="shared" si="84"/>
        <v>0</v>
      </c>
      <c r="N131" s="591">
        <f t="shared" si="84"/>
        <v>0</v>
      </c>
      <c r="O131" s="591">
        <f t="shared" si="84"/>
        <v>0</v>
      </c>
      <c r="P131" s="591">
        <f t="shared" si="84"/>
        <v>0</v>
      </c>
      <c r="Q131" s="995"/>
      <c r="R131" s="79"/>
      <c r="S131" s="111"/>
      <c r="T131" s="111"/>
    </row>
    <row r="132" spans="2:20" x14ac:dyDescent="0.2">
      <c r="B132" s="77"/>
      <c r="C132" s="995"/>
      <c r="D132" s="202" t="str">
        <f>+D48</f>
        <v>project 6</v>
      </c>
      <c r="E132" s="194"/>
      <c r="F132" s="72"/>
      <c r="G132" s="194"/>
      <c r="H132" s="194"/>
      <c r="I132" s="194"/>
      <c r="J132" s="194"/>
      <c r="K132" s="72"/>
      <c r="L132" s="72"/>
      <c r="M132" s="72"/>
      <c r="N132" s="72"/>
      <c r="O132" s="72"/>
      <c r="P132" s="72"/>
      <c r="Q132" s="995"/>
      <c r="R132" s="79"/>
      <c r="S132" s="111"/>
      <c r="T132" s="111"/>
    </row>
    <row r="133" spans="2:20" x14ac:dyDescent="0.2">
      <c r="B133" s="77"/>
      <c r="C133" s="995"/>
      <c r="D133" s="764" t="str">
        <f>+D49</f>
        <v>Rebound</v>
      </c>
      <c r="E133" s="36"/>
      <c r="F133" s="44"/>
      <c r="G133" s="36"/>
      <c r="H133" s="582">
        <v>0</v>
      </c>
      <c r="I133" s="582">
        <f>+H133</f>
        <v>0</v>
      </c>
      <c r="J133" s="582">
        <f t="shared" ref="J133:P133" si="85">+I133</f>
        <v>0</v>
      </c>
      <c r="K133" s="582">
        <f t="shared" si="85"/>
        <v>0</v>
      </c>
      <c r="L133" s="582">
        <f t="shared" si="85"/>
        <v>0</v>
      </c>
      <c r="M133" s="582">
        <f t="shared" si="85"/>
        <v>0</v>
      </c>
      <c r="N133" s="582">
        <f t="shared" si="85"/>
        <v>0</v>
      </c>
      <c r="O133" s="582">
        <f t="shared" si="85"/>
        <v>0</v>
      </c>
      <c r="P133" s="582">
        <f t="shared" si="85"/>
        <v>0</v>
      </c>
      <c r="Q133" s="995"/>
      <c r="R133" s="79"/>
      <c r="S133" s="111"/>
      <c r="T133" s="111"/>
    </row>
    <row r="134" spans="2:20" x14ac:dyDescent="0.2">
      <c r="B134" s="77"/>
      <c r="C134" s="995"/>
      <c r="D134" s="764"/>
      <c r="E134" s="36"/>
      <c r="F134" s="44"/>
      <c r="G134" s="36"/>
      <c r="H134" s="582">
        <v>0</v>
      </c>
      <c r="I134" s="582">
        <f t="shared" ref="I134:P134" si="86">+H134</f>
        <v>0</v>
      </c>
      <c r="J134" s="582">
        <f t="shared" si="86"/>
        <v>0</v>
      </c>
      <c r="K134" s="582">
        <f t="shared" si="86"/>
        <v>0</v>
      </c>
      <c r="L134" s="582">
        <f t="shared" si="86"/>
        <v>0</v>
      </c>
      <c r="M134" s="582">
        <f t="shared" si="86"/>
        <v>0</v>
      </c>
      <c r="N134" s="582">
        <f t="shared" si="86"/>
        <v>0</v>
      </c>
      <c r="O134" s="582">
        <f t="shared" si="86"/>
        <v>0</v>
      </c>
      <c r="P134" s="582">
        <f t="shared" si="86"/>
        <v>0</v>
      </c>
      <c r="Q134" s="995"/>
      <c r="R134" s="79"/>
      <c r="S134" s="111"/>
      <c r="T134" s="111"/>
    </row>
    <row r="135" spans="2:20" x14ac:dyDescent="0.2">
      <c r="B135" s="77"/>
      <c r="C135" s="995"/>
      <c r="D135" s="764"/>
      <c r="E135" s="36"/>
      <c r="F135" s="44"/>
      <c r="G135" s="36"/>
      <c r="H135" s="582">
        <v>0</v>
      </c>
      <c r="I135" s="582">
        <f t="shared" ref="I135:P135" si="87">+H135</f>
        <v>0</v>
      </c>
      <c r="J135" s="582">
        <f t="shared" si="87"/>
        <v>0</v>
      </c>
      <c r="K135" s="582">
        <f t="shared" si="87"/>
        <v>0</v>
      </c>
      <c r="L135" s="582">
        <f t="shared" si="87"/>
        <v>0</v>
      </c>
      <c r="M135" s="582">
        <f t="shared" si="87"/>
        <v>0</v>
      </c>
      <c r="N135" s="582">
        <f t="shared" si="87"/>
        <v>0</v>
      </c>
      <c r="O135" s="582">
        <f t="shared" si="87"/>
        <v>0</v>
      </c>
      <c r="P135" s="582">
        <f t="shared" si="87"/>
        <v>0</v>
      </c>
      <c r="Q135" s="995"/>
      <c r="R135" s="79"/>
      <c r="S135" s="111"/>
      <c r="T135" s="111"/>
    </row>
    <row r="136" spans="2:20" x14ac:dyDescent="0.2">
      <c r="B136" s="77"/>
      <c r="C136" s="995"/>
      <c r="D136" s="764"/>
      <c r="E136" s="36"/>
      <c r="F136" s="44"/>
      <c r="G136" s="36"/>
      <c r="H136" s="582">
        <v>0</v>
      </c>
      <c r="I136" s="582">
        <f t="shared" ref="I136:P136" si="88">+H136</f>
        <v>0</v>
      </c>
      <c r="J136" s="582">
        <f t="shared" si="88"/>
        <v>0</v>
      </c>
      <c r="K136" s="582">
        <f t="shared" si="88"/>
        <v>0</v>
      </c>
      <c r="L136" s="582">
        <f t="shared" si="88"/>
        <v>0</v>
      </c>
      <c r="M136" s="582">
        <f t="shared" si="88"/>
        <v>0</v>
      </c>
      <c r="N136" s="582">
        <f t="shared" si="88"/>
        <v>0</v>
      </c>
      <c r="O136" s="582">
        <f t="shared" si="88"/>
        <v>0</v>
      </c>
      <c r="P136" s="582">
        <f t="shared" si="88"/>
        <v>0</v>
      </c>
      <c r="Q136" s="995"/>
      <c r="R136" s="79"/>
      <c r="S136" s="111"/>
      <c r="T136" s="111"/>
    </row>
    <row r="137" spans="2:20" x14ac:dyDescent="0.2">
      <c r="B137" s="77"/>
      <c r="C137" s="995"/>
      <c r="D137" s="764"/>
      <c r="E137" s="36"/>
      <c r="F137" s="44"/>
      <c r="G137" s="36"/>
      <c r="H137" s="582">
        <v>0</v>
      </c>
      <c r="I137" s="582">
        <f t="shared" ref="I137:P137" si="89">+H137</f>
        <v>0</v>
      </c>
      <c r="J137" s="582">
        <f t="shared" si="89"/>
        <v>0</v>
      </c>
      <c r="K137" s="582">
        <f t="shared" si="89"/>
        <v>0</v>
      </c>
      <c r="L137" s="582">
        <f t="shared" si="89"/>
        <v>0</v>
      </c>
      <c r="M137" s="582">
        <f t="shared" si="89"/>
        <v>0</v>
      </c>
      <c r="N137" s="582">
        <f t="shared" si="89"/>
        <v>0</v>
      </c>
      <c r="O137" s="582">
        <f t="shared" si="89"/>
        <v>0</v>
      </c>
      <c r="P137" s="582">
        <f t="shared" si="89"/>
        <v>0</v>
      </c>
      <c r="Q137" s="995"/>
      <c r="R137" s="79"/>
      <c r="S137" s="111"/>
      <c r="T137" s="111"/>
    </row>
    <row r="138" spans="2:20" x14ac:dyDescent="0.2">
      <c r="B138" s="77"/>
      <c r="C138" s="995"/>
      <c r="D138" s="36"/>
      <c r="E138" s="36"/>
      <c r="F138" s="189"/>
      <c r="G138" s="36"/>
      <c r="H138" s="591">
        <f t="shared" ref="H138:P138" si="90">SUM(H133:H137)</f>
        <v>0</v>
      </c>
      <c r="I138" s="591">
        <f t="shared" si="90"/>
        <v>0</v>
      </c>
      <c r="J138" s="591">
        <f t="shared" si="90"/>
        <v>0</v>
      </c>
      <c r="K138" s="591">
        <f t="shared" si="90"/>
        <v>0</v>
      </c>
      <c r="L138" s="591">
        <f t="shared" si="90"/>
        <v>0</v>
      </c>
      <c r="M138" s="591">
        <f t="shared" si="90"/>
        <v>0</v>
      </c>
      <c r="N138" s="591">
        <f t="shared" si="90"/>
        <v>0</v>
      </c>
      <c r="O138" s="591">
        <f t="shared" si="90"/>
        <v>0</v>
      </c>
      <c r="P138" s="591">
        <f t="shared" si="90"/>
        <v>0</v>
      </c>
      <c r="Q138" s="995"/>
      <c r="R138" s="79"/>
      <c r="S138" s="111"/>
      <c r="T138" s="111"/>
    </row>
    <row r="139" spans="2:20" x14ac:dyDescent="0.2">
      <c r="B139" s="77"/>
      <c r="C139" s="995"/>
      <c r="D139" s="202" t="str">
        <f>+D55</f>
        <v>project 7</v>
      </c>
      <c r="E139" s="194"/>
      <c r="F139" s="72"/>
      <c r="G139" s="194"/>
      <c r="H139" s="194"/>
      <c r="I139" s="194"/>
      <c r="J139" s="194"/>
      <c r="K139" s="72"/>
      <c r="L139" s="72"/>
      <c r="M139" s="72"/>
      <c r="N139" s="72"/>
      <c r="O139" s="72"/>
      <c r="P139" s="72"/>
      <c r="Q139" s="995"/>
      <c r="R139" s="79"/>
      <c r="S139" s="111"/>
      <c r="T139" s="111"/>
    </row>
    <row r="140" spans="2:20" x14ac:dyDescent="0.2">
      <c r="B140" s="77"/>
      <c r="C140" s="995"/>
      <c r="D140" s="764" t="str">
        <f>+D56</f>
        <v>Herstart en Op de Rails</v>
      </c>
      <c r="E140" s="36"/>
      <c r="F140" s="44"/>
      <c r="G140" s="36"/>
      <c r="H140" s="582">
        <v>0</v>
      </c>
      <c r="I140" s="582">
        <f>+H140</f>
        <v>0</v>
      </c>
      <c r="J140" s="582">
        <f t="shared" ref="J140:P140" si="91">+I140</f>
        <v>0</v>
      </c>
      <c r="K140" s="582">
        <f t="shared" si="91"/>
        <v>0</v>
      </c>
      <c r="L140" s="582">
        <f t="shared" si="91"/>
        <v>0</v>
      </c>
      <c r="M140" s="582">
        <f t="shared" si="91"/>
        <v>0</v>
      </c>
      <c r="N140" s="582">
        <f t="shared" si="91"/>
        <v>0</v>
      </c>
      <c r="O140" s="582">
        <f t="shared" si="91"/>
        <v>0</v>
      </c>
      <c r="P140" s="582">
        <f t="shared" si="91"/>
        <v>0</v>
      </c>
      <c r="Q140" s="995"/>
      <c r="R140" s="79"/>
      <c r="S140" s="111"/>
      <c r="T140" s="111"/>
    </row>
    <row r="141" spans="2:20" x14ac:dyDescent="0.2">
      <c r="B141" s="77"/>
      <c r="C141" s="995"/>
      <c r="D141" s="764"/>
      <c r="E141" s="36"/>
      <c r="F141" s="44"/>
      <c r="G141" s="36"/>
      <c r="H141" s="582">
        <v>0</v>
      </c>
      <c r="I141" s="582">
        <f t="shared" ref="I141:P141" si="92">+H141</f>
        <v>0</v>
      </c>
      <c r="J141" s="582">
        <f t="shared" si="92"/>
        <v>0</v>
      </c>
      <c r="K141" s="582">
        <f t="shared" si="92"/>
        <v>0</v>
      </c>
      <c r="L141" s="582">
        <f t="shared" si="92"/>
        <v>0</v>
      </c>
      <c r="M141" s="582">
        <f t="shared" si="92"/>
        <v>0</v>
      </c>
      <c r="N141" s="582">
        <f t="shared" si="92"/>
        <v>0</v>
      </c>
      <c r="O141" s="582">
        <f t="shared" si="92"/>
        <v>0</v>
      </c>
      <c r="P141" s="582">
        <f t="shared" si="92"/>
        <v>0</v>
      </c>
      <c r="Q141" s="995"/>
      <c r="R141" s="79"/>
      <c r="S141" s="111"/>
      <c r="T141" s="111"/>
    </row>
    <row r="142" spans="2:20" x14ac:dyDescent="0.2">
      <c r="B142" s="77"/>
      <c r="C142" s="995"/>
      <c r="D142" s="764"/>
      <c r="E142" s="36"/>
      <c r="F142" s="44"/>
      <c r="G142" s="36"/>
      <c r="H142" s="582">
        <v>0</v>
      </c>
      <c r="I142" s="582">
        <f t="shared" ref="I142:P142" si="93">+H142</f>
        <v>0</v>
      </c>
      <c r="J142" s="582">
        <f t="shared" si="93"/>
        <v>0</v>
      </c>
      <c r="K142" s="582">
        <f t="shared" si="93"/>
        <v>0</v>
      </c>
      <c r="L142" s="582">
        <f t="shared" si="93"/>
        <v>0</v>
      </c>
      <c r="M142" s="582">
        <f t="shared" si="93"/>
        <v>0</v>
      </c>
      <c r="N142" s="582">
        <f t="shared" si="93"/>
        <v>0</v>
      </c>
      <c r="O142" s="582">
        <f t="shared" si="93"/>
        <v>0</v>
      </c>
      <c r="P142" s="582">
        <f t="shared" si="93"/>
        <v>0</v>
      </c>
      <c r="Q142" s="995"/>
      <c r="R142" s="79"/>
      <c r="S142" s="111"/>
      <c r="T142" s="111"/>
    </row>
    <row r="143" spans="2:20" x14ac:dyDescent="0.2">
      <c r="B143" s="77"/>
      <c r="C143" s="995"/>
      <c r="D143" s="764"/>
      <c r="E143" s="36"/>
      <c r="F143" s="44"/>
      <c r="G143" s="36"/>
      <c r="H143" s="582">
        <v>0</v>
      </c>
      <c r="I143" s="582">
        <f t="shared" ref="I143:P143" si="94">+H143</f>
        <v>0</v>
      </c>
      <c r="J143" s="582">
        <f t="shared" si="94"/>
        <v>0</v>
      </c>
      <c r="K143" s="582">
        <f t="shared" si="94"/>
        <v>0</v>
      </c>
      <c r="L143" s="582">
        <f t="shared" si="94"/>
        <v>0</v>
      </c>
      <c r="M143" s="582">
        <f t="shared" si="94"/>
        <v>0</v>
      </c>
      <c r="N143" s="582">
        <f t="shared" si="94"/>
        <v>0</v>
      </c>
      <c r="O143" s="582">
        <f t="shared" si="94"/>
        <v>0</v>
      </c>
      <c r="P143" s="582">
        <f t="shared" si="94"/>
        <v>0</v>
      </c>
      <c r="Q143" s="995"/>
      <c r="R143" s="79"/>
      <c r="S143" s="111"/>
      <c r="T143" s="111"/>
    </row>
    <row r="144" spans="2:20" x14ac:dyDescent="0.2">
      <c r="B144" s="77"/>
      <c r="C144" s="995"/>
      <c r="D144" s="764"/>
      <c r="E144" s="36"/>
      <c r="F144" s="44"/>
      <c r="G144" s="36"/>
      <c r="H144" s="582">
        <v>0</v>
      </c>
      <c r="I144" s="582">
        <f t="shared" ref="I144:P144" si="95">+H144</f>
        <v>0</v>
      </c>
      <c r="J144" s="582">
        <f t="shared" si="95"/>
        <v>0</v>
      </c>
      <c r="K144" s="582">
        <f t="shared" si="95"/>
        <v>0</v>
      </c>
      <c r="L144" s="582">
        <f t="shared" si="95"/>
        <v>0</v>
      </c>
      <c r="M144" s="582">
        <f t="shared" si="95"/>
        <v>0</v>
      </c>
      <c r="N144" s="582">
        <f t="shared" si="95"/>
        <v>0</v>
      </c>
      <c r="O144" s="582">
        <f t="shared" si="95"/>
        <v>0</v>
      </c>
      <c r="P144" s="582">
        <f t="shared" si="95"/>
        <v>0</v>
      </c>
      <c r="Q144" s="995"/>
      <c r="R144" s="79"/>
      <c r="S144" s="111"/>
      <c r="T144" s="111"/>
    </row>
    <row r="145" spans="2:20" x14ac:dyDescent="0.2">
      <c r="B145" s="77"/>
      <c r="C145" s="995"/>
      <c r="D145" s="36"/>
      <c r="E145" s="36"/>
      <c r="F145" s="189"/>
      <c r="G145" s="36"/>
      <c r="H145" s="591">
        <f t="shared" ref="H145:P145" si="96">SUM(H140:H144)</f>
        <v>0</v>
      </c>
      <c r="I145" s="591">
        <f t="shared" si="96"/>
        <v>0</v>
      </c>
      <c r="J145" s="591">
        <f t="shared" si="96"/>
        <v>0</v>
      </c>
      <c r="K145" s="591">
        <f t="shared" si="96"/>
        <v>0</v>
      </c>
      <c r="L145" s="591">
        <f t="shared" si="96"/>
        <v>0</v>
      </c>
      <c r="M145" s="591">
        <f t="shared" si="96"/>
        <v>0</v>
      </c>
      <c r="N145" s="591">
        <f t="shared" si="96"/>
        <v>0</v>
      </c>
      <c r="O145" s="591">
        <f t="shared" si="96"/>
        <v>0</v>
      </c>
      <c r="P145" s="591">
        <f t="shared" si="96"/>
        <v>0</v>
      </c>
      <c r="Q145" s="995"/>
      <c r="R145" s="79"/>
      <c r="S145" s="111"/>
      <c r="T145" s="111"/>
    </row>
    <row r="146" spans="2:20" x14ac:dyDescent="0.2">
      <c r="B146" s="77"/>
      <c r="C146" s="995"/>
      <c r="D146" s="202" t="str">
        <f>+D62</f>
        <v>project 8</v>
      </c>
      <c r="E146" s="194"/>
      <c r="F146" s="72"/>
      <c r="G146" s="194"/>
      <c r="H146" s="194"/>
      <c r="I146" s="194"/>
      <c r="J146" s="194"/>
      <c r="K146" s="72"/>
      <c r="L146" s="72"/>
      <c r="M146" s="72"/>
      <c r="N146" s="72"/>
      <c r="O146" s="72"/>
      <c r="P146" s="72"/>
      <c r="Q146" s="995"/>
      <c r="R146" s="79"/>
      <c r="S146" s="111"/>
      <c r="T146" s="111"/>
    </row>
    <row r="147" spans="2:20" x14ac:dyDescent="0.2">
      <c r="B147" s="77"/>
      <c r="C147" s="995"/>
      <c r="D147" s="764" t="str">
        <f>+D63</f>
        <v>Bestuur P</v>
      </c>
      <c r="E147" s="36"/>
      <c r="F147" s="44"/>
      <c r="G147" s="36"/>
      <c r="H147" s="582">
        <v>0</v>
      </c>
      <c r="I147" s="582">
        <f>+H147</f>
        <v>0</v>
      </c>
      <c r="J147" s="582">
        <f t="shared" ref="J147:P147" si="97">+I147</f>
        <v>0</v>
      </c>
      <c r="K147" s="582">
        <f t="shared" si="97"/>
        <v>0</v>
      </c>
      <c r="L147" s="582">
        <f t="shared" si="97"/>
        <v>0</v>
      </c>
      <c r="M147" s="582">
        <f t="shared" si="97"/>
        <v>0</v>
      </c>
      <c r="N147" s="582">
        <f t="shared" si="97"/>
        <v>0</v>
      </c>
      <c r="O147" s="582">
        <f t="shared" si="97"/>
        <v>0</v>
      </c>
      <c r="P147" s="582">
        <f t="shared" si="97"/>
        <v>0</v>
      </c>
      <c r="Q147" s="995"/>
      <c r="R147" s="79"/>
      <c r="S147" s="111"/>
      <c r="T147" s="111"/>
    </row>
    <row r="148" spans="2:20" x14ac:dyDescent="0.2">
      <c r="B148" s="77"/>
      <c r="C148" s="995"/>
      <c r="D148" s="764"/>
      <c r="E148" s="36"/>
      <c r="F148" s="44"/>
      <c r="G148" s="36"/>
      <c r="H148" s="582">
        <v>0</v>
      </c>
      <c r="I148" s="582">
        <f t="shared" ref="I148:P148" si="98">+H148</f>
        <v>0</v>
      </c>
      <c r="J148" s="582">
        <f t="shared" si="98"/>
        <v>0</v>
      </c>
      <c r="K148" s="582">
        <f t="shared" si="98"/>
        <v>0</v>
      </c>
      <c r="L148" s="582">
        <f t="shared" si="98"/>
        <v>0</v>
      </c>
      <c r="M148" s="582">
        <f t="shared" si="98"/>
        <v>0</v>
      </c>
      <c r="N148" s="582">
        <f t="shared" si="98"/>
        <v>0</v>
      </c>
      <c r="O148" s="582">
        <f t="shared" si="98"/>
        <v>0</v>
      </c>
      <c r="P148" s="582">
        <f t="shared" si="98"/>
        <v>0</v>
      </c>
      <c r="Q148" s="995"/>
      <c r="R148" s="79"/>
      <c r="S148" s="111"/>
      <c r="T148" s="111"/>
    </row>
    <row r="149" spans="2:20" x14ac:dyDescent="0.2">
      <c r="B149" s="77"/>
      <c r="C149" s="995"/>
      <c r="D149" s="764"/>
      <c r="E149" s="36"/>
      <c r="F149" s="44"/>
      <c r="G149" s="36"/>
      <c r="H149" s="582">
        <v>0</v>
      </c>
      <c r="I149" s="582">
        <f t="shared" ref="I149:P149" si="99">+H149</f>
        <v>0</v>
      </c>
      <c r="J149" s="582">
        <f t="shared" si="99"/>
        <v>0</v>
      </c>
      <c r="K149" s="582">
        <f t="shared" si="99"/>
        <v>0</v>
      </c>
      <c r="L149" s="582">
        <f t="shared" si="99"/>
        <v>0</v>
      </c>
      <c r="M149" s="582">
        <f t="shared" si="99"/>
        <v>0</v>
      </c>
      <c r="N149" s="582">
        <f t="shared" si="99"/>
        <v>0</v>
      </c>
      <c r="O149" s="582">
        <f t="shared" si="99"/>
        <v>0</v>
      </c>
      <c r="P149" s="582">
        <f t="shared" si="99"/>
        <v>0</v>
      </c>
      <c r="Q149" s="995"/>
      <c r="R149" s="79"/>
      <c r="S149" s="111"/>
      <c r="T149" s="111"/>
    </row>
    <row r="150" spans="2:20" x14ac:dyDescent="0.2">
      <c r="B150" s="77"/>
      <c r="C150" s="995"/>
      <c r="D150" s="764"/>
      <c r="E150" s="36"/>
      <c r="F150" s="44"/>
      <c r="G150" s="36"/>
      <c r="H150" s="582">
        <v>0</v>
      </c>
      <c r="I150" s="582">
        <f t="shared" ref="I150:P150" si="100">+H150</f>
        <v>0</v>
      </c>
      <c r="J150" s="582">
        <f t="shared" si="100"/>
        <v>0</v>
      </c>
      <c r="K150" s="582">
        <f t="shared" si="100"/>
        <v>0</v>
      </c>
      <c r="L150" s="582">
        <f t="shared" si="100"/>
        <v>0</v>
      </c>
      <c r="M150" s="582">
        <f t="shared" si="100"/>
        <v>0</v>
      </c>
      <c r="N150" s="582">
        <f t="shared" si="100"/>
        <v>0</v>
      </c>
      <c r="O150" s="582">
        <f t="shared" si="100"/>
        <v>0</v>
      </c>
      <c r="P150" s="582">
        <f t="shared" si="100"/>
        <v>0</v>
      </c>
      <c r="Q150" s="995"/>
      <c r="R150" s="79"/>
      <c r="S150" s="111"/>
      <c r="T150" s="111"/>
    </row>
    <row r="151" spans="2:20" x14ac:dyDescent="0.2">
      <c r="B151" s="77"/>
      <c r="C151" s="995"/>
      <c r="D151" s="764"/>
      <c r="E151" s="36"/>
      <c r="F151" s="44"/>
      <c r="G151" s="36"/>
      <c r="H151" s="582">
        <v>0</v>
      </c>
      <c r="I151" s="582">
        <f t="shared" ref="I151:P151" si="101">+H151</f>
        <v>0</v>
      </c>
      <c r="J151" s="582">
        <f t="shared" si="101"/>
        <v>0</v>
      </c>
      <c r="K151" s="582">
        <f t="shared" si="101"/>
        <v>0</v>
      </c>
      <c r="L151" s="582">
        <f t="shared" si="101"/>
        <v>0</v>
      </c>
      <c r="M151" s="582">
        <f t="shared" si="101"/>
        <v>0</v>
      </c>
      <c r="N151" s="582">
        <f t="shared" si="101"/>
        <v>0</v>
      </c>
      <c r="O151" s="582">
        <f t="shared" si="101"/>
        <v>0</v>
      </c>
      <c r="P151" s="582">
        <f t="shared" si="101"/>
        <v>0</v>
      </c>
      <c r="Q151" s="995"/>
      <c r="R151" s="79"/>
      <c r="S151" s="111"/>
      <c r="T151" s="111"/>
    </row>
    <row r="152" spans="2:20" x14ac:dyDescent="0.2">
      <c r="B152" s="77"/>
      <c r="C152" s="995"/>
      <c r="D152" s="36"/>
      <c r="E152" s="36"/>
      <c r="F152" s="189"/>
      <c r="G152" s="36"/>
      <c r="H152" s="591">
        <f t="shared" ref="H152:P152" si="102">SUM(H147:H151)</f>
        <v>0</v>
      </c>
      <c r="I152" s="591">
        <f t="shared" si="102"/>
        <v>0</v>
      </c>
      <c r="J152" s="591">
        <f t="shared" si="102"/>
        <v>0</v>
      </c>
      <c r="K152" s="591">
        <f t="shared" si="102"/>
        <v>0</v>
      </c>
      <c r="L152" s="591">
        <f t="shared" si="102"/>
        <v>0</v>
      </c>
      <c r="M152" s="591">
        <f t="shared" si="102"/>
        <v>0</v>
      </c>
      <c r="N152" s="591">
        <f t="shared" si="102"/>
        <v>0</v>
      </c>
      <c r="O152" s="591">
        <f t="shared" si="102"/>
        <v>0</v>
      </c>
      <c r="P152" s="591">
        <f t="shared" si="102"/>
        <v>0</v>
      </c>
      <c r="Q152" s="995"/>
      <c r="R152" s="79"/>
      <c r="S152" s="111"/>
      <c r="T152" s="111"/>
    </row>
    <row r="153" spans="2:20" x14ac:dyDescent="0.2">
      <c r="B153" s="77"/>
      <c r="C153" s="995"/>
      <c r="D153" s="202" t="str">
        <f>+D69</f>
        <v>project 9</v>
      </c>
      <c r="E153" s="194"/>
      <c r="F153" s="72"/>
      <c r="G153" s="194"/>
      <c r="H153" s="194"/>
      <c r="I153" s="194"/>
      <c r="J153" s="194"/>
      <c r="K153" s="72"/>
      <c r="L153" s="72"/>
      <c r="M153" s="72"/>
      <c r="N153" s="72"/>
      <c r="O153" s="72"/>
      <c r="P153" s="72"/>
      <c r="Q153" s="995"/>
      <c r="R153" s="79"/>
      <c r="S153" s="111"/>
      <c r="T153" s="111"/>
    </row>
    <row r="154" spans="2:20" x14ac:dyDescent="0.2">
      <c r="B154" s="77"/>
      <c r="C154" s="995"/>
      <c r="D154" s="764" t="str">
        <f>+D70</f>
        <v>Bestuur Q</v>
      </c>
      <c r="E154" s="36"/>
      <c r="F154" s="44"/>
      <c r="G154" s="36"/>
      <c r="H154" s="582">
        <v>0</v>
      </c>
      <c r="I154" s="582">
        <f>+H154</f>
        <v>0</v>
      </c>
      <c r="J154" s="582">
        <f t="shared" ref="J154:P154" si="103">+I154</f>
        <v>0</v>
      </c>
      <c r="K154" s="582">
        <f t="shared" si="103"/>
        <v>0</v>
      </c>
      <c r="L154" s="582">
        <f t="shared" si="103"/>
        <v>0</v>
      </c>
      <c r="M154" s="582">
        <f t="shared" si="103"/>
        <v>0</v>
      </c>
      <c r="N154" s="582">
        <f t="shared" si="103"/>
        <v>0</v>
      </c>
      <c r="O154" s="582">
        <f t="shared" si="103"/>
        <v>0</v>
      </c>
      <c r="P154" s="582">
        <f t="shared" si="103"/>
        <v>0</v>
      </c>
      <c r="Q154" s="995"/>
      <c r="R154" s="79"/>
      <c r="S154" s="111"/>
      <c r="T154" s="111"/>
    </row>
    <row r="155" spans="2:20" x14ac:dyDescent="0.2">
      <c r="B155" s="77"/>
      <c r="C155" s="995"/>
      <c r="D155" s="764"/>
      <c r="E155" s="36"/>
      <c r="F155" s="44"/>
      <c r="G155" s="36"/>
      <c r="H155" s="582">
        <v>0</v>
      </c>
      <c r="I155" s="582">
        <f t="shared" ref="I155:P155" si="104">+H155</f>
        <v>0</v>
      </c>
      <c r="J155" s="582">
        <f t="shared" si="104"/>
        <v>0</v>
      </c>
      <c r="K155" s="582">
        <f t="shared" si="104"/>
        <v>0</v>
      </c>
      <c r="L155" s="582">
        <f t="shared" si="104"/>
        <v>0</v>
      </c>
      <c r="M155" s="582">
        <f t="shared" si="104"/>
        <v>0</v>
      </c>
      <c r="N155" s="582">
        <f t="shared" si="104"/>
        <v>0</v>
      </c>
      <c r="O155" s="582">
        <f t="shared" si="104"/>
        <v>0</v>
      </c>
      <c r="P155" s="582">
        <f t="shared" si="104"/>
        <v>0</v>
      </c>
      <c r="Q155" s="995"/>
      <c r="R155" s="79"/>
      <c r="S155" s="111"/>
      <c r="T155" s="111"/>
    </row>
    <row r="156" spans="2:20" x14ac:dyDescent="0.2">
      <c r="B156" s="77"/>
      <c r="C156" s="995"/>
      <c r="D156" s="764"/>
      <c r="E156" s="36"/>
      <c r="F156" s="44"/>
      <c r="G156" s="36"/>
      <c r="H156" s="582">
        <v>0</v>
      </c>
      <c r="I156" s="582">
        <f t="shared" ref="I156:P156" si="105">+H156</f>
        <v>0</v>
      </c>
      <c r="J156" s="582">
        <f t="shared" si="105"/>
        <v>0</v>
      </c>
      <c r="K156" s="582">
        <f t="shared" si="105"/>
        <v>0</v>
      </c>
      <c r="L156" s="582">
        <f t="shared" si="105"/>
        <v>0</v>
      </c>
      <c r="M156" s="582">
        <f t="shared" si="105"/>
        <v>0</v>
      </c>
      <c r="N156" s="582">
        <f t="shared" si="105"/>
        <v>0</v>
      </c>
      <c r="O156" s="582">
        <f t="shared" si="105"/>
        <v>0</v>
      </c>
      <c r="P156" s="582">
        <f t="shared" si="105"/>
        <v>0</v>
      </c>
      <c r="Q156" s="995"/>
      <c r="R156" s="79"/>
      <c r="S156" s="111"/>
      <c r="T156" s="111"/>
    </row>
    <row r="157" spans="2:20" x14ac:dyDescent="0.2">
      <c r="B157" s="77"/>
      <c r="C157" s="995"/>
      <c r="D157" s="764"/>
      <c r="E157" s="36"/>
      <c r="F157" s="44"/>
      <c r="G157" s="36"/>
      <c r="H157" s="582">
        <v>0</v>
      </c>
      <c r="I157" s="582">
        <f t="shared" ref="I157:P157" si="106">+H157</f>
        <v>0</v>
      </c>
      <c r="J157" s="582">
        <f t="shared" si="106"/>
        <v>0</v>
      </c>
      <c r="K157" s="582">
        <f t="shared" si="106"/>
        <v>0</v>
      </c>
      <c r="L157" s="582">
        <f t="shared" si="106"/>
        <v>0</v>
      </c>
      <c r="M157" s="582">
        <f t="shared" si="106"/>
        <v>0</v>
      </c>
      <c r="N157" s="582">
        <f t="shared" si="106"/>
        <v>0</v>
      </c>
      <c r="O157" s="582">
        <f t="shared" si="106"/>
        <v>0</v>
      </c>
      <c r="P157" s="582">
        <f t="shared" si="106"/>
        <v>0</v>
      </c>
      <c r="Q157" s="995"/>
      <c r="R157" s="79"/>
      <c r="S157" s="111"/>
      <c r="T157" s="111"/>
    </row>
    <row r="158" spans="2:20" x14ac:dyDescent="0.2">
      <c r="B158" s="77"/>
      <c r="C158" s="995"/>
      <c r="D158" s="764"/>
      <c r="E158" s="36"/>
      <c r="F158" s="44"/>
      <c r="G158" s="36"/>
      <c r="H158" s="582">
        <v>0</v>
      </c>
      <c r="I158" s="582">
        <f t="shared" ref="I158:P158" si="107">+H158</f>
        <v>0</v>
      </c>
      <c r="J158" s="582">
        <f t="shared" si="107"/>
        <v>0</v>
      </c>
      <c r="K158" s="582">
        <f t="shared" si="107"/>
        <v>0</v>
      </c>
      <c r="L158" s="582">
        <f t="shared" si="107"/>
        <v>0</v>
      </c>
      <c r="M158" s="582">
        <f t="shared" si="107"/>
        <v>0</v>
      </c>
      <c r="N158" s="582">
        <f t="shared" si="107"/>
        <v>0</v>
      </c>
      <c r="O158" s="582">
        <f t="shared" si="107"/>
        <v>0</v>
      </c>
      <c r="P158" s="582">
        <f t="shared" si="107"/>
        <v>0</v>
      </c>
      <c r="Q158" s="995"/>
      <c r="R158" s="79"/>
      <c r="S158" s="111"/>
      <c r="T158" s="111"/>
    </row>
    <row r="159" spans="2:20" x14ac:dyDescent="0.2">
      <c r="B159" s="77"/>
      <c r="C159" s="995"/>
      <c r="D159" s="36"/>
      <c r="E159" s="36"/>
      <c r="F159" s="189"/>
      <c r="G159" s="36"/>
      <c r="H159" s="591">
        <f t="shared" ref="H159:P159" si="108">SUM(H154:H158)</f>
        <v>0</v>
      </c>
      <c r="I159" s="591">
        <f t="shared" si="108"/>
        <v>0</v>
      </c>
      <c r="J159" s="591">
        <f t="shared" si="108"/>
        <v>0</v>
      </c>
      <c r="K159" s="591">
        <f t="shared" si="108"/>
        <v>0</v>
      </c>
      <c r="L159" s="591">
        <f t="shared" si="108"/>
        <v>0</v>
      </c>
      <c r="M159" s="591">
        <f t="shared" si="108"/>
        <v>0</v>
      </c>
      <c r="N159" s="591">
        <f t="shared" si="108"/>
        <v>0</v>
      </c>
      <c r="O159" s="591">
        <f t="shared" si="108"/>
        <v>0</v>
      </c>
      <c r="P159" s="591">
        <f t="shared" si="108"/>
        <v>0</v>
      </c>
      <c r="Q159" s="995"/>
      <c r="R159" s="79"/>
      <c r="S159" s="111"/>
      <c r="T159" s="111"/>
    </row>
    <row r="160" spans="2:20" x14ac:dyDescent="0.2">
      <c r="B160" s="77"/>
      <c r="C160" s="995"/>
      <c r="D160" s="202" t="str">
        <f>+D76</f>
        <v>project 10</v>
      </c>
      <c r="E160" s="194"/>
      <c r="F160" s="72"/>
      <c r="G160" s="194"/>
      <c r="H160" s="194"/>
      <c r="I160" s="194"/>
      <c r="J160" s="194"/>
      <c r="K160" s="72"/>
      <c r="L160" s="72"/>
      <c r="M160" s="72"/>
      <c r="N160" s="72"/>
      <c r="O160" s="72"/>
      <c r="P160" s="72"/>
      <c r="Q160" s="995"/>
      <c r="R160" s="79"/>
      <c r="S160" s="111"/>
      <c r="T160" s="111"/>
    </row>
    <row r="161" spans="2:20" x14ac:dyDescent="0.2">
      <c r="B161" s="77"/>
      <c r="C161" s="995"/>
      <c r="D161" s="764" t="str">
        <f>+D77</f>
        <v>????</v>
      </c>
      <c r="E161" s="36"/>
      <c r="F161" s="44"/>
      <c r="G161" s="36"/>
      <c r="H161" s="582">
        <v>0</v>
      </c>
      <c r="I161" s="582">
        <f>+H161</f>
        <v>0</v>
      </c>
      <c r="J161" s="582">
        <f t="shared" ref="J161:P161" si="109">+I161</f>
        <v>0</v>
      </c>
      <c r="K161" s="582">
        <f t="shared" si="109"/>
        <v>0</v>
      </c>
      <c r="L161" s="582">
        <f t="shared" si="109"/>
        <v>0</v>
      </c>
      <c r="M161" s="582">
        <f t="shared" si="109"/>
        <v>0</v>
      </c>
      <c r="N161" s="582">
        <f t="shared" si="109"/>
        <v>0</v>
      </c>
      <c r="O161" s="582">
        <f t="shared" si="109"/>
        <v>0</v>
      </c>
      <c r="P161" s="582">
        <f t="shared" si="109"/>
        <v>0</v>
      </c>
      <c r="Q161" s="995"/>
      <c r="R161" s="79"/>
      <c r="S161" s="111"/>
      <c r="T161" s="111"/>
    </row>
    <row r="162" spans="2:20" x14ac:dyDescent="0.2">
      <c r="B162" s="77"/>
      <c r="C162" s="995"/>
      <c r="D162" s="764"/>
      <c r="E162" s="36"/>
      <c r="F162" s="44"/>
      <c r="G162" s="36"/>
      <c r="H162" s="582">
        <v>0</v>
      </c>
      <c r="I162" s="582">
        <f t="shared" ref="I162:P162" si="110">+H162</f>
        <v>0</v>
      </c>
      <c r="J162" s="582">
        <f t="shared" si="110"/>
        <v>0</v>
      </c>
      <c r="K162" s="582">
        <f t="shared" si="110"/>
        <v>0</v>
      </c>
      <c r="L162" s="582">
        <f t="shared" si="110"/>
        <v>0</v>
      </c>
      <c r="M162" s="582">
        <f t="shared" si="110"/>
        <v>0</v>
      </c>
      <c r="N162" s="582">
        <f t="shared" si="110"/>
        <v>0</v>
      </c>
      <c r="O162" s="582">
        <f t="shared" si="110"/>
        <v>0</v>
      </c>
      <c r="P162" s="582">
        <f t="shared" si="110"/>
        <v>0</v>
      </c>
      <c r="Q162" s="995"/>
      <c r="R162" s="79"/>
      <c r="S162" s="111"/>
      <c r="T162" s="111"/>
    </row>
    <row r="163" spans="2:20" x14ac:dyDescent="0.2">
      <c r="B163" s="77"/>
      <c r="C163" s="995"/>
      <c r="D163" s="764"/>
      <c r="E163" s="36"/>
      <c r="F163" s="44"/>
      <c r="G163" s="36"/>
      <c r="H163" s="582">
        <v>0</v>
      </c>
      <c r="I163" s="582">
        <f t="shared" ref="I163:P163" si="111">+H163</f>
        <v>0</v>
      </c>
      <c r="J163" s="582">
        <f t="shared" si="111"/>
        <v>0</v>
      </c>
      <c r="K163" s="582">
        <f t="shared" si="111"/>
        <v>0</v>
      </c>
      <c r="L163" s="582">
        <f t="shared" si="111"/>
        <v>0</v>
      </c>
      <c r="M163" s="582">
        <f t="shared" si="111"/>
        <v>0</v>
      </c>
      <c r="N163" s="582">
        <f t="shared" si="111"/>
        <v>0</v>
      </c>
      <c r="O163" s="582">
        <f t="shared" si="111"/>
        <v>0</v>
      </c>
      <c r="P163" s="582">
        <f t="shared" si="111"/>
        <v>0</v>
      </c>
      <c r="Q163" s="995"/>
      <c r="R163" s="79"/>
      <c r="S163" s="111"/>
      <c r="T163" s="111"/>
    </row>
    <row r="164" spans="2:20" x14ac:dyDescent="0.2">
      <c r="B164" s="77"/>
      <c r="C164" s="995"/>
      <c r="D164" s="764"/>
      <c r="E164" s="36"/>
      <c r="F164" s="44"/>
      <c r="G164" s="36"/>
      <c r="H164" s="582">
        <v>0</v>
      </c>
      <c r="I164" s="582">
        <f t="shared" ref="I164:P164" si="112">+H164</f>
        <v>0</v>
      </c>
      <c r="J164" s="582">
        <f t="shared" si="112"/>
        <v>0</v>
      </c>
      <c r="K164" s="582">
        <f t="shared" si="112"/>
        <v>0</v>
      </c>
      <c r="L164" s="582">
        <f t="shared" si="112"/>
        <v>0</v>
      </c>
      <c r="M164" s="582">
        <f t="shared" si="112"/>
        <v>0</v>
      </c>
      <c r="N164" s="582">
        <f t="shared" si="112"/>
        <v>0</v>
      </c>
      <c r="O164" s="582">
        <f t="shared" si="112"/>
        <v>0</v>
      </c>
      <c r="P164" s="582">
        <f t="shared" si="112"/>
        <v>0</v>
      </c>
      <c r="Q164" s="995"/>
      <c r="R164" s="79"/>
      <c r="S164" s="111"/>
      <c r="T164" s="111"/>
    </row>
    <row r="165" spans="2:20" x14ac:dyDescent="0.2">
      <c r="B165" s="77"/>
      <c r="C165" s="995"/>
      <c r="D165" s="764"/>
      <c r="E165" s="36"/>
      <c r="F165" s="44"/>
      <c r="G165" s="36"/>
      <c r="H165" s="582">
        <v>0</v>
      </c>
      <c r="I165" s="582">
        <f t="shared" ref="I165:P165" si="113">+H165</f>
        <v>0</v>
      </c>
      <c r="J165" s="582">
        <f t="shared" si="113"/>
        <v>0</v>
      </c>
      <c r="K165" s="582">
        <f t="shared" si="113"/>
        <v>0</v>
      </c>
      <c r="L165" s="582">
        <f t="shared" si="113"/>
        <v>0</v>
      </c>
      <c r="M165" s="582">
        <f t="shared" si="113"/>
        <v>0</v>
      </c>
      <c r="N165" s="582">
        <f t="shared" si="113"/>
        <v>0</v>
      </c>
      <c r="O165" s="582">
        <f t="shared" si="113"/>
        <v>0</v>
      </c>
      <c r="P165" s="582">
        <f t="shared" si="113"/>
        <v>0</v>
      </c>
      <c r="Q165" s="995"/>
      <c r="R165" s="79"/>
      <c r="S165" s="111"/>
      <c r="T165" s="111"/>
    </row>
    <row r="166" spans="2:20" x14ac:dyDescent="0.2">
      <c r="B166" s="77"/>
      <c r="C166" s="995"/>
      <c r="D166" s="36"/>
      <c r="E166" s="36"/>
      <c r="F166" s="189"/>
      <c r="G166" s="36"/>
      <c r="H166" s="591">
        <f t="shared" ref="H166:P166" si="114">SUM(H161:H165)</f>
        <v>0</v>
      </c>
      <c r="I166" s="591">
        <f t="shared" si="114"/>
        <v>0</v>
      </c>
      <c r="J166" s="591">
        <f t="shared" si="114"/>
        <v>0</v>
      </c>
      <c r="K166" s="591">
        <f t="shared" si="114"/>
        <v>0</v>
      </c>
      <c r="L166" s="591">
        <f t="shared" si="114"/>
        <v>0</v>
      </c>
      <c r="M166" s="591">
        <f t="shared" si="114"/>
        <v>0</v>
      </c>
      <c r="N166" s="591">
        <f t="shared" si="114"/>
        <v>0</v>
      </c>
      <c r="O166" s="591">
        <f t="shared" si="114"/>
        <v>0</v>
      </c>
      <c r="P166" s="591">
        <f t="shared" si="114"/>
        <v>0</v>
      </c>
      <c r="Q166" s="995"/>
      <c r="R166" s="79"/>
      <c r="S166" s="111"/>
      <c r="T166" s="111"/>
    </row>
    <row r="167" spans="2:20" x14ac:dyDescent="0.2">
      <c r="B167" s="77"/>
      <c r="C167" s="995"/>
      <c r="D167" s="1012"/>
      <c r="E167" s="1012"/>
      <c r="F167" s="1012"/>
      <c r="G167" s="1012"/>
      <c r="H167" s="1012"/>
      <c r="I167" s="1012"/>
      <c r="J167" s="1012"/>
      <c r="K167" s="1012"/>
      <c r="L167" s="1012"/>
      <c r="M167" s="1012"/>
      <c r="N167" s="1012"/>
      <c r="O167" s="1012"/>
      <c r="P167" s="1012"/>
      <c r="Q167" s="995"/>
      <c r="R167" s="79"/>
      <c r="S167" s="111"/>
      <c r="T167" s="111"/>
    </row>
    <row r="168" spans="2:20" x14ac:dyDescent="0.2">
      <c r="B168" s="77"/>
      <c r="C168" s="995"/>
      <c r="D168" s="995"/>
      <c r="E168" s="995"/>
      <c r="F168" s="995"/>
      <c r="G168" s="995"/>
      <c r="H168" s="995"/>
      <c r="I168" s="995"/>
      <c r="J168" s="995"/>
      <c r="K168" s="995"/>
      <c r="L168" s="995"/>
      <c r="M168" s="995"/>
      <c r="N168" s="995"/>
      <c r="O168" s="995"/>
      <c r="P168" s="995"/>
      <c r="Q168" s="995"/>
      <c r="R168" s="79"/>
      <c r="S168" s="111"/>
      <c r="T168" s="111"/>
    </row>
    <row r="169" spans="2:20" x14ac:dyDescent="0.2">
      <c r="B169" s="77"/>
      <c r="C169" s="995"/>
      <c r="D169" s="202" t="s">
        <v>62</v>
      </c>
      <c r="E169" s="194"/>
      <c r="F169" s="72"/>
      <c r="G169" s="194"/>
      <c r="H169" s="590">
        <f t="shared" ref="H169:P169" si="115">+H103+H110+H117+H124+H131+H138+H145+H152+H159+H166</f>
        <v>0</v>
      </c>
      <c r="I169" s="590">
        <f t="shared" si="115"/>
        <v>0</v>
      </c>
      <c r="J169" s="590">
        <f t="shared" si="115"/>
        <v>0</v>
      </c>
      <c r="K169" s="590">
        <f t="shared" si="115"/>
        <v>0</v>
      </c>
      <c r="L169" s="590">
        <f t="shared" si="115"/>
        <v>0</v>
      </c>
      <c r="M169" s="590">
        <f t="shared" si="115"/>
        <v>0</v>
      </c>
      <c r="N169" s="590">
        <f t="shared" si="115"/>
        <v>0</v>
      </c>
      <c r="O169" s="590">
        <f t="shared" si="115"/>
        <v>0</v>
      </c>
      <c r="P169" s="590">
        <f t="shared" si="115"/>
        <v>0</v>
      </c>
      <c r="Q169" s="995"/>
      <c r="R169" s="79"/>
      <c r="S169" s="111"/>
      <c r="T169" s="111"/>
    </row>
    <row r="170" spans="2:20" x14ac:dyDescent="0.2">
      <c r="B170" s="77"/>
      <c r="C170" s="995"/>
      <c r="D170" s="995"/>
      <c r="E170" s="995"/>
      <c r="F170" s="995"/>
      <c r="G170" s="995"/>
      <c r="H170" s="995"/>
      <c r="I170" s="995"/>
      <c r="J170" s="995"/>
      <c r="K170" s="995"/>
      <c r="L170" s="995"/>
      <c r="M170" s="995"/>
      <c r="N170" s="995"/>
      <c r="O170" s="995"/>
      <c r="P170" s="995"/>
      <c r="Q170" s="995"/>
      <c r="R170" s="79"/>
      <c r="S170" s="111"/>
      <c r="T170" s="111"/>
    </row>
    <row r="171" spans="2:20" x14ac:dyDescent="0.2">
      <c r="B171" s="77"/>
      <c r="C171" s="1013"/>
      <c r="D171" s="1013"/>
      <c r="E171" s="1013"/>
      <c r="F171" s="1013"/>
      <c r="G171" s="1013"/>
      <c r="H171" s="1013"/>
      <c r="I171" s="1013"/>
      <c r="J171" s="1013"/>
      <c r="K171" s="1013"/>
      <c r="L171" s="1013"/>
      <c r="M171" s="1013"/>
      <c r="N171" s="1013"/>
      <c r="O171" s="1013"/>
      <c r="P171" s="1013"/>
      <c r="Q171" s="1013"/>
      <c r="R171" s="79"/>
      <c r="S171" s="111"/>
      <c r="T171" s="111"/>
    </row>
    <row r="172" spans="2:20" x14ac:dyDescent="0.2">
      <c r="B172" s="77"/>
      <c r="C172" s="995"/>
      <c r="D172" s="995"/>
      <c r="E172" s="995"/>
      <c r="F172" s="995"/>
      <c r="G172" s="995"/>
      <c r="H172" s="995"/>
      <c r="I172" s="995"/>
      <c r="J172" s="995"/>
      <c r="K172" s="995"/>
      <c r="L172" s="995"/>
      <c r="M172" s="995"/>
      <c r="N172" s="995"/>
      <c r="O172" s="995"/>
      <c r="P172" s="995"/>
      <c r="Q172" s="995"/>
      <c r="R172" s="79"/>
      <c r="S172" s="111"/>
      <c r="T172" s="111"/>
    </row>
    <row r="173" spans="2:20" x14ac:dyDescent="0.2">
      <c r="B173" s="77"/>
      <c r="C173" s="995"/>
      <c r="D173" s="1014" t="s">
        <v>418</v>
      </c>
      <c r="E173" s="995"/>
      <c r="F173" s="995"/>
      <c r="G173" s="995"/>
      <c r="H173" s="606">
        <f t="shared" ref="H173:P173" si="116">+H85+H169</f>
        <v>0</v>
      </c>
      <c r="I173" s="606">
        <f t="shared" si="116"/>
        <v>0</v>
      </c>
      <c r="J173" s="606">
        <f t="shared" si="116"/>
        <v>0</v>
      </c>
      <c r="K173" s="606">
        <f t="shared" si="116"/>
        <v>0</v>
      </c>
      <c r="L173" s="606">
        <f t="shared" si="116"/>
        <v>0</v>
      </c>
      <c r="M173" s="606">
        <f t="shared" si="116"/>
        <v>0</v>
      </c>
      <c r="N173" s="606">
        <f t="shared" si="116"/>
        <v>0</v>
      </c>
      <c r="O173" s="606">
        <f t="shared" si="116"/>
        <v>0</v>
      </c>
      <c r="P173" s="606">
        <f t="shared" si="116"/>
        <v>0</v>
      </c>
      <c r="Q173" s="995"/>
      <c r="R173" s="79"/>
      <c r="S173" s="111"/>
      <c r="T173" s="111"/>
    </row>
    <row r="174" spans="2:20" x14ac:dyDescent="0.2">
      <c r="B174" s="77"/>
      <c r="C174" s="995"/>
      <c r="D174" s="995"/>
      <c r="E174" s="995"/>
      <c r="F174" s="995"/>
      <c r="G174" s="995"/>
      <c r="H174" s="995"/>
      <c r="I174" s="995"/>
      <c r="J174" s="995"/>
      <c r="K174" s="995"/>
      <c r="L174" s="995"/>
      <c r="M174" s="995"/>
      <c r="N174" s="995"/>
      <c r="O174" s="995"/>
      <c r="P174" s="995"/>
      <c r="Q174" s="995"/>
      <c r="R174" s="79"/>
      <c r="S174" s="111"/>
      <c r="T174" s="111"/>
    </row>
    <row r="175" spans="2:20" x14ac:dyDescent="0.2">
      <c r="B175" s="77"/>
      <c r="C175" s="78"/>
      <c r="D175" s="78"/>
      <c r="E175" s="78"/>
      <c r="F175" s="71"/>
      <c r="G175" s="78"/>
      <c r="H175" s="78"/>
      <c r="I175" s="78"/>
      <c r="J175" s="78"/>
      <c r="K175" s="71"/>
      <c r="L175" s="71"/>
      <c r="M175" s="71"/>
      <c r="N175" s="71"/>
      <c r="O175" s="71"/>
      <c r="P175" s="71"/>
      <c r="Q175" s="78"/>
      <c r="R175" s="79"/>
      <c r="S175" s="111"/>
      <c r="T175" s="111"/>
    </row>
    <row r="176" spans="2:20" x14ac:dyDescent="0.2">
      <c r="B176" s="87"/>
      <c r="C176" s="84"/>
      <c r="D176" s="84"/>
      <c r="E176" s="84"/>
      <c r="F176" s="85"/>
      <c r="G176" s="84"/>
      <c r="H176" s="84"/>
      <c r="I176" s="84"/>
      <c r="J176" s="84"/>
      <c r="K176" s="85"/>
      <c r="L176" s="85"/>
      <c r="M176" s="85"/>
      <c r="N176" s="85"/>
      <c r="O176" s="85"/>
      <c r="P176" s="85"/>
      <c r="Q176" s="765" t="s">
        <v>479</v>
      </c>
      <c r="R176" s="86"/>
      <c r="S176" s="111"/>
      <c r="T176" s="111"/>
    </row>
    <row r="177" s="1015" customFormat="1" x14ac:dyDescent="0.2"/>
    <row r="178" s="1015" customFormat="1" x14ac:dyDescent="0.2"/>
    <row r="179" s="1015" customFormat="1" x14ac:dyDescent="0.2"/>
    <row r="180" s="1015" customFormat="1" x14ac:dyDescent="0.2"/>
    <row r="181" s="1015" customFormat="1" x14ac:dyDescent="0.2"/>
    <row r="182" s="1015" customFormat="1" x14ac:dyDescent="0.2"/>
    <row r="183" s="1015" customFormat="1" x14ac:dyDescent="0.2"/>
    <row r="184" s="1015" customFormat="1" x14ac:dyDescent="0.2"/>
    <row r="185" s="1015" customFormat="1" x14ac:dyDescent="0.2"/>
    <row r="186" s="1015" customFormat="1" x14ac:dyDescent="0.2"/>
    <row r="187" s="1015" customFormat="1" x14ac:dyDescent="0.2"/>
    <row r="188" s="1015" customFormat="1" x14ac:dyDescent="0.2"/>
    <row r="189" s="1015" customFormat="1" x14ac:dyDescent="0.2"/>
    <row r="190" s="1015" customFormat="1" x14ac:dyDescent="0.2"/>
    <row r="191" s="1015" customFormat="1" x14ac:dyDescent="0.2"/>
    <row r="192" s="1015" customFormat="1" x14ac:dyDescent="0.2"/>
    <row r="193" s="1015" customFormat="1" x14ac:dyDescent="0.2"/>
    <row r="194" s="1015" customFormat="1" x14ac:dyDescent="0.2"/>
    <row r="195" s="1015" customFormat="1" x14ac:dyDescent="0.2"/>
    <row r="196" s="1015" customFormat="1" x14ac:dyDescent="0.2"/>
    <row r="197" s="1015" customFormat="1" x14ac:dyDescent="0.2"/>
    <row r="198" s="1015" customFormat="1" x14ac:dyDescent="0.2"/>
    <row r="199" s="1015" customFormat="1" x14ac:dyDescent="0.2"/>
    <row r="200" s="1015" customFormat="1" x14ac:dyDescent="0.2"/>
    <row r="201" s="1015" customFormat="1" x14ac:dyDescent="0.2"/>
    <row r="202" s="1015" customFormat="1" x14ac:dyDescent="0.2"/>
    <row r="203" s="1015" customFormat="1" x14ac:dyDescent="0.2"/>
    <row r="204" s="1015" customFormat="1" x14ac:dyDescent="0.2"/>
    <row r="205" s="1015" customFormat="1" x14ac:dyDescent="0.2"/>
    <row r="206" s="1015" customFormat="1" x14ac:dyDescent="0.2"/>
    <row r="207" s="1015" customFormat="1" x14ac:dyDescent="0.2"/>
    <row r="208" s="1015" customFormat="1" x14ac:dyDescent="0.2"/>
    <row r="209" s="1015" customFormat="1" x14ac:dyDescent="0.2"/>
    <row r="210" s="1015" customFormat="1" x14ac:dyDescent="0.2"/>
    <row r="211" s="1015" customFormat="1" x14ac:dyDescent="0.2"/>
    <row r="212" s="1015" customFormat="1" x14ac:dyDescent="0.2"/>
    <row r="213" s="1015" customFormat="1" x14ac:dyDescent="0.2"/>
    <row r="214" s="1015" customFormat="1" x14ac:dyDescent="0.2"/>
    <row r="215" s="1015" customFormat="1" x14ac:dyDescent="0.2"/>
    <row r="216" s="1015" customFormat="1" x14ac:dyDescent="0.2"/>
    <row r="217" s="1015" customFormat="1" x14ac:dyDescent="0.2"/>
    <row r="218" s="1015" customFormat="1" x14ac:dyDescent="0.2"/>
    <row r="219" s="1015" customFormat="1" x14ac:dyDescent="0.2"/>
    <row r="220" s="1015" customFormat="1" x14ac:dyDescent="0.2"/>
    <row r="221" s="1015" customFormat="1" x14ac:dyDescent="0.2"/>
    <row r="222" s="1015" customFormat="1" x14ac:dyDescent="0.2"/>
    <row r="223" s="1015" customFormat="1" x14ac:dyDescent="0.2"/>
    <row r="224" s="1015" customFormat="1" x14ac:dyDescent="0.2"/>
    <row r="225" s="1015" customFormat="1" x14ac:dyDescent="0.2"/>
    <row r="226" s="1015" customFormat="1" x14ac:dyDescent="0.2"/>
    <row r="227" s="1015" customFormat="1" x14ac:dyDescent="0.2"/>
    <row r="228" s="1015" customFormat="1" x14ac:dyDescent="0.2"/>
    <row r="229" s="1015" customFormat="1" x14ac:dyDescent="0.2"/>
    <row r="230" s="1015" customFormat="1" x14ac:dyDescent="0.2"/>
    <row r="231" s="1015" customFormat="1" x14ac:dyDescent="0.2"/>
    <row r="232" s="1015" customFormat="1" x14ac:dyDescent="0.2"/>
    <row r="233" s="1015" customFormat="1" x14ac:dyDescent="0.2"/>
    <row r="234" s="1015" customFormat="1" x14ac:dyDescent="0.2"/>
    <row r="235" s="1015" customFormat="1" x14ac:dyDescent="0.2"/>
    <row r="236" s="1015" customFormat="1" x14ac:dyDescent="0.2"/>
    <row r="237" s="1015" customFormat="1" x14ac:dyDescent="0.2"/>
    <row r="238" s="1015" customFormat="1" x14ac:dyDescent="0.2"/>
    <row r="239" s="1015" customFormat="1" x14ac:dyDescent="0.2"/>
    <row r="240" s="1015" customFormat="1" x14ac:dyDescent="0.2"/>
    <row r="241" s="1015" customFormat="1" x14ac:dyDescent="0.2"/>
    <row r="242" s="1015" customFormat="1" x14ac:dyDescent="0.2"/>
    <row r="243" s="1015" customFormat="1" x14ac:dyDescent="0.2"/>
    <row r="244" s="1015" customFormat="1" x14ac:dyDescent="0.2"/>
    <row r="245" s="1015" customFormat="1" x14ac:dyDescent="0.2"/>
    <row r="246" s="1015" customFormat="1" x14ac:dyDescent="0.2"/>
    <row r="247" s="1015" customFormat="1" x14ac:dyDescent="0.2"/>
    <row r="248" s="1015" customFormat="1" x14ac:dyDescent="0.2"/>
    <row r="249" s="1015" customFormat="1" x14ac:dyDescent="0.2"/>
    <row r="250" s="1015" customFormat="1" x14ac:dyDescent="0.2"/>
    <row r="251" s="1015" customFormat="1" x14ac:dyDescent="0.2"/>
    <row r="252" s="1015" customFormat="1" x14ac:dyDescent="0.2"/>
    <row r="253" s="1015" customFormat="1" x14ac:dyDescent="0.2"/>
    <row r="254" s="1015" customFormat="1" x14ac:dyDescent="0.2"/>
    <row r="255" s="1015" customFormat="1" x14ac:dyDescent="0.2"/>
    <row r="256" s="1015" customFormat="1" x14ac:dyDescent="0.2"/>
    <row r="257" s="1015" customFormat="1" x14ac:dyDescent="0.2"/>
    <row r="258" s="1015" customFormat="1" x14ac:dyDescent="0.2"/>
    <row r="259" s="1015" customFormat="1" x14ac:dyDescent="0.2"/>
    <row r="260" s="1015" customFormat="1" x14ac:dyDescent="0.2"/>
    <row r="261" s="1015" customFormat="1" x14ac:dyDescent="0.2"/>
    <row r="262" s="1015" customFormat="1" x14ac:dyDescent="0.2"/>
    <row r="263" s="1015" customFormat="1" x14ac:dyDescent="0.2"/>
    <row r="264" s="1015" customFormat="1" x14ac:dyDescent="0.2"/>
    <row r="265" s="1015" customFormat="1" x14ac:dyDescent="0.2"/>
    <row r="266" s="1015" customFormat="1" x14ac:dyDescent="0.2"/>
    <row r="267" s="1015" customFormat="1" x14ac:dyDescent="0.2"/>
    <row r="268" s="1015" customFormat="1" x14ac:dyDescent="0.2"/>
    <row r="269" s="1015" customFormat="1" x14ac:dyDescent="0.2"/>
    <row r="270" s="1015" customFormat="1" x14ac:dyDescent="0.2"/>
    <row r="271" s="1015" customFormat="1" x14ac:dyDescent="0.2"/>
    <row r="272" s="1015" customFormat="1" x14ac:dyDescent="0.2"/>
    <row r="273" s="1015" customFormat="1" x14ac:dyDescent="0.2"/>
    <row r="274" s="1015" customFormat="1" x14ac:dyDescent="0.2"/>
    <row r="275" s="1015" customFormat="1" x14ac:dyDescent="0.2"/>
    <row r="276" s="1015" customFormat="1" x14ac:dyDescent="0.2"/>
    <row r="277" s="1015" customFormat="1" x14ac:dyDescent="0.2"/>
    <row r="278" s="1015" customFormat="1" x14ac:dyDescent="0.2"/>
    <row r="279" s="1015" customFormat="1" x14ac:dyDescent="0.2"/>
    <row r="280" s="1015" customFormat="1" x14ac:dyDescent="0.2"/>
    <row r="281" s="1015" customFormat="1" x14ac:dyDescent="0.2"/>
    <row r="282" s="1015" customFormat="1" x14ac:dyDescent="0.2"/>
    <row r="283" s="1015" customFormat="1" x14ac:dyDescent="0.2"/>
    <row r="284" s="1015" customFormat="1" x14ac:dyDescent="0.2"/>
    <row r="285" s="1015" customFormat="1" x14ac:dyDescent="0.2"/>
    <row r="286" s="1015" customFormat="1" x14ac:dyDescent="0.2"/>
    <row r="287" s="1015" customFormat="1" ht="12.75" customHeight="1" x14ac:dyDescent="0.2"/>
    <row r="288" s="1015" customFormat="1" ht="12.75" customHeight="1" x14ac:dyDescent="0.2"/>
    <row r="289" s="1015" customFormat="1" ht="12.75" customHeight="1" x14ac:dyDescent="0.2"/>
    <row r="290" s="1015" customFormat="1" ht="12.75" customHeight="1" x14ac:dyDescent="0.2"/>
    <row r="291" s="1015" customFormat="1" ht="12.75" customHeight="1" x14ac:dyDescent="0.2"/>
    <row r="292" s="1015" customFormat="1" x14ac:dyDescent="0.2"/>
    <row r="293" s="1015" customFormat="1" x14ac:dyDescent="0.2"/>
    <row r="294" s="1015" customFormat="1" x14ac:dyDescent="0.2"/>
    <row r="295" s="1015" customFormat="1" x14ac:dyDescent="0.2"/>
    <row r="296" s="1015" customFormat="1" hidden="1" x14ac:dyDescent="0.2"/>
    <row r="297" s="1015" customFormat="1" x14ac:dyDescent="0.2"/>
    <row r="298" s="1015" customFormat="1" x14ac:dyDescent="0.2"/>
    <row r="299" s="1015" customFormat="1" x14ac:dyDescent="0.2"/>
    <row r="300" s="1015" customFormat="1" x14ac:dyDescent="0.2"/>
    <row r="301" s="1015" customFormat="1" x14ac:dyDescent="0.2"/>
    <row r="302" s="1015" customFormat="1" x14ac:dyDescent="0.2"/>
    <row r="303" s="1015" customFormat="1" x14ac:dyDescent="0.2"/>
    <row r="304" s="1015" customFormat="1" x14ac:dyDescent="0.2"/>
    <row r="305" spans="2:20" s="1015" customFormat="1" x14ac:dyDescent="0.2"/>
    <row r="306" spans="2:20" s="1015" customFormat="1" x14ac:dyDescent="0.2"/>
    <row r="307" spans="2:20" s="1015" customFormat="1" x14ac:dyDescent="0.2"/>
    <row r="308" spans="2:20" s="1015" customFormat="1" x14ac:dyDescent="0.2"/>
    <row r="309" spans="2:20" s="1015" customFormat="1" x14ac:dyDescent="0.2"/>
    <row r="310" spans="2:20" s="1015" customFormat="1" x14ac:dyDescent="0.2"/>
    <row r="311" spans="2:20" s="1015" customFormat="1" x14ac:dyDescent="0.2"/>
    <row r="312" spans="2:20" x14ac:dyDescent="0.2">
      <c r="B312" s="111"/>
      <c r="C312" s="111"/>
      <c r="D312" s="111"/>
      <c r="E312" s="111"/>
      <c r="F312" s="114"/>
      <c r="G312" s="111"/>
      <c r="H312" s="111"/>
      <c r="I312" s="111"/>
      <c r="J312" s="111"/>
      <c r="K312" s="114"/>
      <c r="L312" s="114"/>
      <c r="M312" s="114"/>
      <c r="N312" s="114"/>
      <c r="O312" s="114"/>
      <c r="P312" s="114"/>
      <c r="Q312" s="111"/>
      <c r="R312" s="111"/>
      <c r="S312" s="111"/>
      <c r="T312" s="111"/>
    </row>
    <row r="313" spans="2:20" x14ac:dyDescent="0.2">
      <c r="B313" s="111"/>
      <c r="C313" s="111"/>
      <c r="D313" s="111"/>
      <c r="E313" s="111"/>
      <c r="F313" s="114"/>
      <c r="G313" s="111"/>
      <c r="H313" s="111"/>
      <c r="I313" s="111"/>
      <c r="J313" s="111"/>
      <c r="K313" s="114"/>
      <c r="L313" s="114"/>
      <c r="M313" s="114"/>
      <c r="N313" s="114"/>
      <c r="O313" s="114"/>
      <c r="P313" s="114"/>
      <c r="Q313" s="111"/>
      <c r="R313" s="111"/>
      <c r="S313" s="111"/>
      <c r="T313" s="111"/>
    </row>
    <row r="314" spans="2:20" x14ac:dyDescent="0.2">
      <c r="B314" s="111"/>
      <c r="C314" s="111"/>
      <c r="D314" s="111"/>
      <c r="E314" s="111"/>
      <c r="F314" s="114"/>
      <c r="G314" s="111"/>
      <c r="H314" s="111"/>
      <c r="I314" s="111"/>
      <c r="J314" s="111"/>
      <c r="K314" s="114"/>
      <c r="L314" s="114"/>
      <c r="M314" s="114"/>
      <c r="N314" s="114"/>
      <c r="O314" s="114"/>
      <c r="P314" s="114"/>
      <c r="Q314" s="111"/>
      <c r="R314" s="111"/>
      <c r="S314" s="111"/>
      <c r="T314" s="111"/>
    </row>
    <row r="315" spans="2:20" x14ac:dyDescent="0.2">
      <c r="B315" s="111"/>
      <c r="C315" s="111"/>
      <c r="D315" s="111"/>
      <c r="E315" s="111"/>
      <c r="F315" s="114"/>
      <c r="G315" s="111"/>
      <c r="H315" s="111"/>
      <c r="I315" s="111"/>
      <c r="J315" s="111"/>
      <c r="K315" s="114"/>
      <c r="L315" s="114"/>
      <c r="M315" s="114"/>
      <c r="N315" s="114"/>
      <c r="O315" s="114"/>
      <c r="P315" s="114"/>
      <c r="Q315" s="111"/>
      <c r="R315" s="111"/>
      <c r="S315" s="111"/>
      <c r="T315" s="111"/>
    </row>
    <row r="316" spans="2:20" x14ac:dyDescent="0.2">
      <c r="B316" s="111"/>
      <c r="C316" s="111"/>
      <c r="D316" s="111"/>
      <c r="E316" s="111"/>
      <c r="F316" s="114"/>
      <c r="G316" s="111"/>
      <c r="H316" s="111"/>
      <c r="I316" s="111"/>
      <c r="J316" s="111"/>
      <c r="K316" s="114"/>
      <c r="L316" s="114"/>
      <c r="M316" s="114"/>
      <c r="N316" s="114"/>
      <c r="O316" s="114"/>
      <c r="P316" s="114"/>
      <c r="Q316" s="111"/>
      <c r="R316" s="111"/>
      <c r="S316" s="111"/>
      <c r="T316" s="111"/>
    </row>
    <row r="317" spans="2:20" x14ac:dyDescent="0.2">
      <c r="B317" s="111"/>
      <c r="C317" s="111"/>
      <c r="D317" s="111"/>
      <c r="E317" s="111"/>
      <c r="F317" s="114"/>
      <c r="G317" s="111"/>
      <c r="H317" s="111"/>
      <c r="I317" s="111"/>
      <c r="J317" s="111"/>
      <c r="K317" s="114"/>
      <c r="L317" s="114"/>
      <c r="M317" s="114"/>
      <c r="N317" s="114"/>
      <c r="O317" s="114"/>
      <c r="P317" s="114"/>
      <c r="Q317" s="111"/>
      <c r="R317" s="111"/>
      <c r="S317" s="111"/>
      <c r="T317" s="111"/>
    </row>
    <row r="318" spans="2:20" x14ac:dyDescent="0.2">
      <c r="B318" s="111"/>
      <c r="C318" s="111"/>
      <c r="D318" s="111"/>
      <c r="E318" s="111"/>
      <c r="F318" s="114"/>
      <c r="G318" s="111"/>
      <c r="H318" s="111"/>
      <c r="I318" s="111"/>
      <c r="J318" s="111"/>
      <c r="K318" s="114"/>
      <c r="L318" s="114"/>
      <c r="M318" s="114"/>
      <c r="N318" s="114"/>
      <c r="O318" s="114"/>
      <c r="P318" s="114"/>
      <c r="Q318" s="111"/>
      <c r="R318" s="111"/>
      <c r="S318" s="111"/>
      <c r="T318" s="111"/>
    </row>
    <row r="319" spans="2:20" x14ac:dyDescent="0.2">
      <c r="B319" s="111"/>
      <c r="C319" s="111"/>
      <c r="D319" s="111"/>
      <c r="E319" s="111"/>
      <c r="F319" s="114"/>
      <c r="G319" s="111"/>
      <c r="H319" s="111"/>
      <c r="I319" s="111"/>
      <c r="J319" s="111"/>
      <c r="K319" s="114"/>
      <c r="L319" s="114"/>
      <c r="M319" s="114"/>
      <c r="N319" s="114"/>
      <c r="O319" s="114"/>
      <c r="P319" s="114"/>
      <c r="Q319" s="111"/>
      <c r="R319" s="111"/>
      <c r="S319" s="111"/>
      <c r="T319" s="111"/>
    </row>
    <row r="320" spans="2:20" x14ac:dyDescent="0.2">
      <c r="B320" s="111"/>
      <c r="C320" s="111"/>
      <c r="D320" s="111"/>
      <c r="E320" s="111"/>
      <c r="F320" s="114"/>
      <c r="G320" s="111"/>
      <c r="H320" s="111"/>
      <c r="I320" s="111"/>
      <c r="J320" s="111"/>
      <c r="K320" s="114"/>
      <c r="L320" s="114"/>
      <c r="M320" s="114"/>
      <c r="N320" s="114"/>
      <c r="O320" s="114"/>
      <c r="P320" s="114"/>
      <c r="Q320" s="111"/>
      <c r="R320" s="111"/>
      <c r="S320" s="111"/>
      <c r="T320" s="111"/>
    </row>
    <row r="321" spans="2:20" x14ac:dyDescent="0.2">
      <c r="B321" s="111"/>
      <c r="C321" s="111"/>
      <c r="D321" s="111"/>
      <c r="E321" s="111"/>
      <c r="F321" s="114"/>
      <c r="G321" s="111"/>
      <c r="H321" s="111"/>
      <c r="I321" s="111"/>
      <c r="J321" s="111"/>
      <c r="K321" s="114"/>
      <c r="L321" s="114"/>
      <c r="M321" s="114"/>
      <c r="N321" s="114"/>
      <c r="O321" s="114"/>
      <c r="P321" s="114"/>
      <c r="Q321" s="111"/>
      <c r="R321" s="111"/>
      <c r="S321" s="111"/>
      <c r="T321" s="111"/>
    </row>
    <row r="322" spans="2:20" x14ac:dyDescent="0.2">
      <c r="B322" s="111"/>
      <c r="C322" s="111"/>
      <c r="D322" s="111"/>
      <c r="E322" s="111"/>
      <c r="F322" s="114"/>
      <c r="G322" s="111"/>
      <c r="H322" s="111"/>
      <c r="I322" s="111"/>
      <c r="J322" s="111"/>
      <c r="K322" s="114"/>
      <c r="L322" s="114"/>
      <c r="M322" s="114"/>
      <c r="N322" s="114"/>
      <c r="O322" s="114"/>
      <c r="P322" s="114"/>
      <c r="Q322" s="111"/>
      <c r="R322" s="111"/>
      <c r="S322" s="111"/>
      <c r="T322" s="111"/>
    </row>
    <row r="323" spans="2:20" x14ac:dyDescent="0.2">
      <c r="B323" s="111"/>
      <c r="C323" s="111"/>
      <c r="D323" s="111"/>
      <c r="E323" s="111"/>
      <c r="F323" s="114"/>
      <c r="G323" s="111"/>
      <c r="H323" s="111"/>
      <c r="I323" s="111"/>
      <c r="J323" s="111"/>
      <c r="K323" s="114"/>
      <c r="L323" s="114"/>
      <c r="M323" s="114"/>
      <c r="N323" s="114"/>
      <c r="O323" s="114"/>
      <c r="P323" s="114"/>
      <c r="Q323" s="111"/>
      <c r="R323" s="111"/>
      <c r="S323" s="111"/>
      <c r="T323" s="111"/>
    </row>
    <row r="324" spans="2:20" x14ac:dyDescent="0.2">
      <c r="B324" s="111"/>
      <c r="C324" s="111"/>
      <c r="D324" s="111"/>
      <c r="E324" s="111"/>
      <c r="F324" s="114"/>
      <c r="G324" s="111"/>
      <c r="H324" s="111"/>
      <c r="I324" s="111"/>
      <c r="J324" s="111"/>
      <c r="K324" s="114"/>
      <c r="L324" s="114"/>
      <c r="M324" s="114"/>
      <c r="N324" s="114"/>
      <c r="O324" s="114"/>
      <c r="P324" s="114"/>
      <c r="Q324" s="111"/>
      <c r="R324" s="111"/>
      <c r="S324" s="111"/>
      <c r="T324" s="111"/>
    </row>
    <row r="325" spans="2:20" x14ac:dyDescent="0.2">
      <c r="B325" s="111"/>
      <c r="C325" s="111"/>
      <c r="D325" s="111"/>
      <c r="E325" s="111"/>
      <c r="F325" s="114"/>
      <c r="G325" s="111"/>
      <c r="H325" s="111"/>
      <c r="I325" s="111"/>
      <c r="J325" s="111"/>
      <c r="K325" s="114"/>
      <c r="L325" s="114"/>
      <c r="M325" s="114"/>
      <c r="N325" s="114"/>
      <c r="O325" s="114"/>
      <c r="P325" s="114"/>
      <c r="Q325" s="111"/>
      <c r="R325" s="111"/>
      <c r="S325" s="111"/>
      <c r="T325" s="111"/>
    </row>
    <row r="326" spans="2:20" x14ac:dyDescent="0.2">
      <c r="B326" s="111"/>
      <c r="C326" s="111"/>
      <c r="D326" s="111"/>
      <c r="E326" s="111"/>
      <c r="F326" s="114"/>
      <c r="G326" s="111"/>
      <c r="H326" s="111"/>
      <c r="I326" s="111"/>
      <c r="J326" s="111"/>
      <c r="K326" s="114"/>
      <c r="L326" s="114"/>
      <c r="M326" s="114"/>
      <c r="N326" s="114"/>
      <c r="O326" s="114"/>
      <c r="P326" s="114"/>
      <c r="Q326" s="111"/>
      <c r="R326" s="111"/>
      <c r="S326" s="111"/>
      <c r="T326" s="111"/>
    </row>
    <row r="327" spans="2:20" x14ac:dyDescent="0.2">
      <c r="B327" s="111"/>
      <c r="C327" s="111"/>
      <c r="D327" s="111"/>
      <c r="E327" s="111"/>
      <c r="F327" s="114"/>
      <c r="G327" s="111"/>
      <c r="H327" s="111"/>
      <c r="I327" s="111"/>
      <c r="J327" s="111"/>
      <c r="K327" s="114"/>
      <c r="L327" s="114"/>
      <c r="M327" s="114"/>
      <c r="N327" s="114"/>
      <c r="O327" s="114"/>
      <c r="P327" s="114"/>
      <c r="Q327" s="111"/>
      <c r="R327" s="111"/>
      <c r="S327" s="111"/>
      <c r="T327" s="111"/>
    </row>
    <row r="328" spans="2:20" x14ac:dyDescent="0.2">
      <c r="B328" s="111"/>
      <c r="C328" s="111"/>
      <c r="D328" s="111"/>
      <c r="E328" s="111"/>
      <c r="F328" s="114"/>
      <c r="G328" s="111"/>
      <c r="H328" s="111"/>
      <c r="I328" s="111"/>
      <c r="J328" s="111"/>
      <c r="K328" s="114"/>
      <c r="L328" s="114"/>
      <c r="M328" s="114"/>
      <c r="N328" s="114"/>
      <c r="O328" s="114"/>
      <c r="P328" s="114"/>
      <c r="Q328" s="111"/>
      <c r="R328" s="111"/>
      <c r="S328" s="111"/>
      <c r="T328" s="111"/>
    </row>
    <row r="329" spans="2:20" x14ac:dyDescent="0.2">
      <c r="B329" s="111"/>
      <c r="C329" s="111"/>
      <c r="D329" s="111"/>
      <c r="E329" s="111"/>
      <c r="F329" s="114"/>
      <c r="G329" s="111"/>
      <c r="H329" s="111"/>
      <c r="I329" s="111"/>
      <c r="J329" s="111"/>
      <c r="K329" s="114"/>
      <c r="L329" s="114"/>
      <c r="M329" s="114"/>
      <c r="N329" s="114"/>
      <c r="O329" s="114"/>
      <c r="P329" s="114"/>
      <c r="Q329" s="111"/>
      <c r="R329" s="111"/>
      <c r="S329" s="111"/>
      <c r="T329" s="111"/>
    </row>
    <row r="330" spans="2:20" x14ac:dyDescent="0.2">
      <c r="B330" s="111"/>
      <c r="C330" s="111"/>
      <c r="D330" s="111"/>
      <c r="E330" s="111"/>
      <c r="F330" s="114"/>
      <c r="G330" s="111"/>
      <c r="H330" s="111"/>
      <c r="I330" s="111"/>
      <c r="J330" s="111"/>
      <c r="K330" s="114"/>
      <c r="L330" s="114"/>
      <c r="M330" s="114"/>
      <c r="N330" s="114"/>
      <c r="O330" s="114"/>
      <c r="P330" s="114"/>
      <c r="Q330" s="111"/>
      <c r="R330" s="111"/>
      <c r="S330" s="111"/>
      <c r="T330" s="111"/>
    </row>
    <row r="331" spans="2:20" x14ac:dyDescent="0.2">
      <c r="B331" s="111"/>
      <c r="C331" s="111"/>
      <c r="D331" s="111"/>
      <c r="E331" s="111"/>
      <c r="F331" s="114"/>
      <c r="G331" s="111"/>
      <c r="H331" s="111"/>
      <c r="I331" s="111"/>
      <c r="J331" s="111"/>
      <c r="K331" s="114"/>
      <c r="L331" s="114"/>
      <c r="M331" s="114"/>
      <c r="N331" s="114"/>
      <c r="O331" s="114"/>
      <c r="P331" s="114"/>
      <c r="Q331" s="111"/>
      <c r="R331" s="111"/>
      <c r="S331" s="111"/>
      <c r="T331" s="111"/>
    </row>
    <row r="332" spans="2:20" x14ac:dyDescent="0.2">
      <c r="B332" s="111"/>
      <c r="C332" s="111"/>
      <c r="D332" s="111"/>
      <c r="E332" s="111"/>
      <c r="F332" s="114"/>
      <c r="G332" s="111"/>
      <c r="H332" s="111"/>
      <c r="I332" s="111"/>
      <c r="J332" s="111"/>
      <c r="K332" s="114"/>
      <c r="L332" s="114"/>
      <c r="M332" s="114"/>
      <c r="N332" s="114"/>
      <c r="O332" s="114"/>
      <c r="P332" s="114"/>
      <c r="Q332" s="111"/>
      <c r="R332" s="111"/>
      <c r="S332" s="111"/>
      <c r="T332" s="111"/>
    </row>
    <row r="333" spans="2:20" x14ac:dyDescent="0.2">
      <c r="B333" s="111"/>
      <c r="C333" s="111"/>
      <c r="D333" s="111"/>
      <c r="E333" s="111"/>
      <c r="F333" s="114"/>
      <c r="G333" s="111"/>
      <c r="H333" s="111"/>
      <c r="I333" s="111"/>
      <c r="J333" s="111"/>
      <c r="K333" s="114"/>
      <c r="L333" s="114"/>
      <c r="M333" s="114"/>
      <c r="N333" s="114"/>
      <c r="O333" s="114"/>
      <c r="P333" s="114"/>
      <c r="Q333" s="111"/>
      <c r="R333" s="111"/>
      <c r="S333" s="111"/>
      <c r="T333" s="111"/>
    </row>
    <row r="334" spans="2:20" x14ac:dyDescent="0.2">
      <c r="B334" s="111"/>
      <c r="C334" s="111"/>
      <c r="D334" s="111"/>
      <c r="E334" s="111"/>
      <c r="F334" s="114"/>
      <c r="G334" s="111"/>
      <c r="H334" s="111"/>
      <c r="I334" s="111"/>
      <c r="J334" s="111"/>
      <c r="K334" s="114"/>
      <c r="L334" s="114"/>
      <c r="M334" s="114"/>
      <c r="N334" s="114"/>
      <c r="O334" s="114"/>
      <c r="P334" s="114"/>
      <c r="Q334" s="111"/>
      <c r="R334" s="111"/>
      <c r="S334" s="111"/>
      <c r="T334" s="111"/>
    </row>
    <row r="335" spans="2:20" x14ac:dyDescent="0.2">
      <c r="B335" s="111"/>
      <c r="C335" s="111"/>
      <c r="D335" s="111"/>
      <c r="E335" s="111"/>
      <c r="F335" s="114"/>
      <c r="G335" s="111"/>
      <c r="H335" s="111"/>
      <c r="I335" s="111"/>
      <c r="J335" s="111"/>
      <c r="K335" s="114"/>
      <c r="L335" s="114"/>
      <c r="M335" s="114"/>
      <c r="N335" s="114"/>
      <c r="O335" s="114"/>
      <c r="P335" s="114"/>
      <c r="Q335" s="111"/>
      <c r="R335" s="111"/>
      <c r="S335" s="111"/>
      <c r="T335" s="111"/>
    </row>
    <row r="336" spans="2:20" x14ac:dyDescent="0.2">
      <c r="B336" s="111"/>
      <c r="C336" s="111"/>
      <c r="D336" s="111"/>
      <c r="E336" s="111"/>
      <c r="F336" s="114"/>
      <c r="G336" s="111"/>
      <c r="H336" s="111"/>
      <c r="I336" s="111"/>
      <c r="J336" s="111"/>
      <c r="K336" s="114"/>
      <c r="L336" s="114"/>
      <c r="M336" s="114"/>
      <c r="N336" s="114"/>
      <c r="O336" s="114"/>
      <c r="P336" s="114"/>
      <c r="Q336" s="111"/>
      <c r="R336" s="111"/>
      <c r="S336" s="111"/>
      <c r="T336" s="111"/>
    </row>
    <row r="337" spans="2:20" x14ac:dyDescent="0.2">
      <c r="B337" s="111"/>
      <c r="C337" s="111"/>
      <c r="D337" s="111"/>
      <c r="E337" s="111"/>
      <c r="F337" s="114"/>
      <c r="G337" s="111"/>
      <c r="H337" s="111"/>
      <c r="I337" s="111"/>
      <c r="J337" s="111"/>
      <c r="K337" s="114"/>
      <c r="L337" s="114"/>
      <c r="M337" s="114"/>
      <c r="N337" s="114"/>
      <c r="O337" s="114"/>
      <c r="P337" s="114"/>
      <c r="Q337" s="111"/>
      <c r="R337" s="111"/>
      <c r="S337" s="111"/>
      <c r="T337" s="111"/>
    </row>
    <row r="338" spans="2:20" x14ac:dyDescent="0.2">
      <c r="B338" s="111"/>
      <c r="C338" s="111"/>
      <c r="D338" s="111"/>
      <c r="E338" s="111"/>
      <c r="F338" s="114"/>
      <c r="G338" s="111"/>
      <c r="H338" s="111"/>
      <c r="I338" s="111"/>
      <c r="J338" s="111"/>
      <c r="K338" s="114"/>
      <c r="L338" s="114"/>
      <c r="M338" s="114"/>
      <c r="N338" s="114"/>
      <c r="O338" s="114"/>
      <c r="P338" s="114"/>
      <c r="Q338" s="111"/>
      <c r="R338" s="111"/>
      <c r="S338" s="111"/>
      <c r="T338" s="111"/>
    </row>
    <row r="339" spans="2:20" x14ac:dyDescent="0.2">
      <c r="B339" s="111"/>
      <c r="C339" s="111"/>
      <c r="D339" s="111"/>
      <c r="E339" s="111"/>
      <c r="F339" s="114"/>
      <c r="G339" s="111"/>
      <c r="H339" s="111"/>
      <c r="I339" s="111"/>
      <c r="J339" s="111"/>
      <c r="K339" s="114"/>
      <c r="L339" s="114"/>
      <c r="M339" s="114"/>
      <c r="N339" s="114"/>
      <c r="O339" s="114"/>
      <c r="P339" s="114"/>
      <c r="Q339" s="111"/>
      <c r="R339" s="111"/>
      <c r="S339" s="111"/>
      <c r="T339" s="111"/>
    </row>
    <row r="340" spans="2:20" x14ac:dyDescent="0.2">
      <c r="B340" s="111"/>
      <c r="C340" s="111"/>
      <c r="D340" s="111"/>
      <c r="E340" s="111"/>
      <c r="F340" s="114"/>
      <c r="G340" s="111"/>
      <c r="H340" s="111"/>
      <c r="I340" s="111"/>
      <c r="J340" s="111"/>
      <c r="K340" s="114"/>
      <c r="L340" s="114"/>
      <c r="M340" s="114"/>
      <c r="N340" s="114"/>
      <c r="O340" s="114"/>
      <c r="P340" s="114"/>
      <c r="Q340" s="111"/>
      <c r="R340" s="111"/>
      <c r="S340" s="111"/>
      <c r="T340" s="111"/>
    </row>
    <row r="341" spans="2:20" x14ac:dyDescent="0.2">
      <c r="B341" s="111"/>
      <c r="C341" s="111"/>
      <c r="D341" s="111"/>
      <c r="E341" s="111"/>
      <c r="F341" s="114"/>
      <c r="G341" s="111"/>
      <c r="H341" s="111"/>
      <c r="I341" s="111"/>
      <c r="J341" s="111"/>
      <c r="K341" s="114"/>
      <c r="L341" s="114"/>
      <c r="M341" s="114"/>
      <c r="N341" s="114"/>
      <c r="O341" s="114"/>
      <c r="P341" s="114"/>
      <c r="Q341" s="111"/>
      <c r="R341" s="111"/>
      <c r="S341" s="111"/>
      <c r="T341" s="111"/>
    </row>
    <row r="342" spans="2:20" x14ac:dyDescent="0.2">
      <c r="B342" s="111"/>
      <c r="C342" s="111"/>
      <c r="D342" s="111"/>
      <c r="E342" s="111"/>
      <c r="F342" s="114"/>
      <c r="G342" s="111"/>
      <c r="H342" s="111"/>
      <c r="I342" s="111"/>
      <c r="J342" s="111"/>
      <c r="K342" s="114"/>
      <c r="L342" s="114"/>
      <c r="M342" s="114"/>
      <c r="N342" s="114"/>
      <c r="O342" s="114"/>
      <c r="P342" s="114"/>
      <c r="Q342" s="111"/>
      <c r="R342" s="111"/>
      <c r="S342" s="111"/>
      <c r="T342" s="111"/>
    </row>
    <row r="343" spans="2:20" x14ac:dyDescent="0.2">
      <c r="B343" s="111"/>
      <c r="C343" s="111"/>
      <c r="D343" s="111"/>
      <c r="E343" s="111"/>
      <c r="F343" s="114"/>
      <c r="G343" s="111"/>
      <c r="H343" s="111"/>
      <c r="I343" s="111"/>
      <c r="J343" s="111"/>
      <c r="K343" s="114"/>
      <c r="L343" s="114"/>
      <c r="M343" s="114"/>
      <c r="N343" s="114"/>
      <c r="O343" s="114"/>
      <c r="P343" s="114"/>
      <c r="Q343" s="111"/>
      <c r="R343" s="111"/>
      <c r="S343" s="111"/>
      <c r="T343" s="111"/>
    </row>
    <row r="344" spans="2:20" x14ac:dyDescent="0.2">
      <c r="B344" s="111"/>
      <c r="C344" s="111"/>
      <c r="D344" s="111"/>
      <c r="E344" s="111"/>
      <c r="F344" s="114"/>
      <c r="G344" s="111"/>
      <c r="H344" s="111"/>
      <c r="I344" s="111"/>
      <c r="J344" s="111"/>
      <c r="K344" s="114"/>
      <c r="L344" s="114"/>
      <c r="M344" s="114"/>
      <c r="N344" s="114"/>
      <c r="O344" s="114"/>
      <c r="P344" s="114"/>
      <c r="Q344" s="111"/>
      <c r="R344" s="111"/>
      <c r="S344" s="111"/>
      <c r="T344" s="111"/>
    </row>
    <row r="345" spans="2:20" x14ac:dyDescent="0.2">
      <c r="B345" s="111"/>
      <c r="C345" s="111"/>
      <c r="D345" s="111"/>
      <c r="E345" s="111"/>
      <c r="F345" s="114"/>
      <c r="G345" s="111"/>
      <c r="H345" s="111"/>
      <c r="I345" s="111"/>
      <c r="J345" s="111"/>
      <c r="K345" s="114"/>
      <c r="L345" s="114"/>
      <c r="M345" s="114"/>
      <c r="N345" s="114"/>
      <c r="O345" s="114"/>
      <c r="P345" s="114"/>
      <c r="Q345" s="111"/>
      <c r="R345" s="111"/>
      <c r="S345" s="111"/>
      <c r="T345" s="111"/>
    </row>
    <row r="346" spans="2:20" x14ac:dyDescent="0.2">
      <c r="B346" s="111"/>
      <c r="C346" s="111"/>
      <c r="D346" s="111"/>
      <c r="E346" s="111"/>
      <c r="F346" s="114"/>
      <c r="G346" s="111"/>
      <c r="H346" s="111"/>
      <c r="I346" s="111"/>
      <c r="J346" s="111"/>
      <c r="K346" s="114"/>
      <c r="L346" s="114"/>
      <c r="M346" s="114"/>
      <c r="N346" s="114"/>
      <c r="O346" s="114"/>
      <c r="P346" s="114"/>
      <c r="Q346" s="111"/>
      <c r="R346" s="111"/>
      <c r="S346" s="111"/>
      <c r="T346" s="111"/>
    </row>
    <row r="347" spans="2:20" x14ac:dyDescent="0.2">
      <c r="B347" s="111"/>
      <c r="C347" s="111"/>
      <c r="D347" s="111"/>
      <c r="E347" s="111"/>
      <c r="F347" s="114"/>
      <c r="G347" s="111"/>
      <c r="H347" s="111"/>
      <c r="I347" s="111"/>
      <c r="J347" s="111"/>
      <c r="K347" s="114"/>
      <c r="L347" s="114"/>
      <c r="M347" s="114"/>
      <c r="N347" s="114"/>
      <c r="O347" s="114"/>
      <c r="P347" s="114"/>
      <c r="Q347" s="111"/>
      <c r="R347" s="111"/>
      <c r="S347" s="111"/>
      <c r="T347" s="111"/>
    </row>
    <row r="348" spans="2:20" x14ac:dyDescent="0.2">
      <c r="B348" s="111"/>
      <c r="C348" s="111"/>
      <c r="D348" s="111"/>
      <c r="E348" s="111"/>
      <c r="F348" s="114"/>
      <c r="G348" s="111"/>
      <c r="H348" s="111"/>
      <c r="I348" s="111"/>
      <c r="J348" s="111"/>
      <c r="K348" s="114"/>
      <c r="L348" s="114"/>
      <c r="M348" s="114"/>
      <c r="N348" s="114"/>
      <c r="O348" s="114"/>
      <c r="P348" s="114"/>
      <c r="Q348" s="111"/>
      <c r="R348" s="111"/>
      <c r="S348" s="111"/>
      <c r="T348" s="111"/>
    </row>
    <row r="349" spans="2:20" x14ac:dyDescent="0.2">
      <c r="B349" s="111"/>
      <c r="C349" s="111"/>
      <c r="D349" s="111"/>
      <c r="E349" s="111"/>
      <c r="F349" s="114"/>
      <c r="G349" s="111"/>
      <c r="H349" s="111"/>
      <c r="I349" s="111"/>
      <c r="J349" s="111"/>
      <c r="K349" s="114"/>
      <c r="L349" s="114"/>
      <c r="M349" s="114"/>
      <c r="N349" s="114"/>
      <c r="O349" s="114"/>
      <c r="P349" s="114"/>
      <c r="Q349" s="111"/>
      <c r="R349" s="111"/>
      <c r="S349" s="111"/>
      <c r="T349" s="111"/>
    </row>
    <row r="350" spans="2:20" x14ac:dyDescent="0.2">
      <c r="B350" s="111"/>
      <c r="C350" s="111"/>
      <c r="D350" s="111"/>
      <c r="E350" s="111"/>
      <c r="F350" s="114"/>
      <c r="G350" s="111"/>
      <c r="H350" s="111"/>
      <c r="I350" s="111"/>
      <c r="J350" s="111"/>
      <c r="K350" s="114"/>
      <c r="L350" s="114"/>
      <c r="M350" s="114"/>
      <c r="N350" s="114"/>
      <c r="O350" s="114"/>
      <c r="P350" s="114"/>
      <c r="Q350" s="111"/>
      <c r="R350" s="111"/>
      <c r="S350" s="111"/>
      <c r="T350" s="111"/>
    </row>
    <row r="351" spans="2:20" x14ac:dyDescent="0.2">
      <c r="B351" s="111"/>
      <c r="C351" s="111"/>
      <c r="D351" s="111"/>
      <c r="E351" s="111"/>
      <c r="F351" s="114"/>
      <c r="G351" s="111"/>
      <c r="H351" s="111"/>
      <c r="I351" s="111"/>
      <c r="J351" s="111"/>
      <c r="K351" s="114"/>
      <c r="L351" s="114"/>
      <c r="M351" s="114"/>
      <c r="N351" s="114"/>
      <c r="O351" s="114"/>
      <c r="P351" s="114"/>
      <c r="Q351" s="111"/>
      <c r="R351" s="111"/>
      <c r="S351" s="111"/>
      <c r="T351" s="111"/>
    </row>
    <row r="352" spans="2:20" x14ac:dyDescent="0.2">
      <c r="B352" s="111"/>
      <c r="C352" s="111"/>
      <c r="D352" s="111"/>
      <c r="E352" s="111"/>
      <c r="F352" s="114"/>
      <c r="G352" s="111"/>
      <c r="H352" s="111"/>
      <c r="I352" s="111"/>
      <c r="J352" s="111"/>
      <c r="K352" s="114"/>
      <c r="L352" s="114"/>
      <c r="M352" s="114"/>
      <c r="N352" s="114"/>
      <c r="O352" s="114"/>
      <c r="P352" s="114"/>
      <c r="Q352" s="111"/>
      <c r="R352" s="111"/>
      <c r="S352" s="111"/>
      <c r="T352" s="111"/>
    </row>
    <row r="353" spans="2:20" x14ac:dyDescent="0.2">
      <c r="B353" s="111"/>
      <c r="C353" s="111"/>
      <c r="D353" s="111"/>
      <c r="E353" s="111"/>
      <c r="F353" s="114"/>
      <c r="G353" s="111"/>
      <c r="H353" s="111"/>
      <c r="I353" s="111"/>
      <c r="J353" s="111"/>
      <c r="K353" s="114"/>
      <c r="L353" s="114"/>
      <c r="M353" s="114"/>
      <c r="N353" s="114"/>
      <c r="O353" s="114"/>
      <c r="P353" s="114"/>
      <c r="Q353" s="111"/>
      <c r="R353" s="111"/>
      <c r="S353" s="111"/>
      <c r="T353" s="111"/>
    </row>
    <row r="354" spans="2:20" x14ac:dyDescent="0.2">
      <c r="B354" s="111"/>
      <c r="C354" s="111"/>
      <c r="D354" s="111"/>
      <c r="E354" s="111"/>
      <c r="F354" s="114"/>
      <c r="G354" s="111"/>
      <c r="H354" s="111"/>
      <c r="I354" s="111"/>
      <c r="J354" s="111"/>
      <c r="K354" s="114"/>
      <c r="L354" s="114"/>
      <c r="M354" s="114"/>
      <c r="N354" s="114"/>
      <c r="O354" s="114"/>
      <c r="P354" s="114"/>
      <c r="Q354" s="111"/>
      <c r="R354" s="111"/>
      <c r="S354" s="111"/>
      <c r="T354" s="111"/>
    </row>
    <row r="355" spans="2:20" x14ac:dyDescent="0.2">
      <c r="B355" s="111"/>
      <c r="C355" s="111"/>
      <c r="D355" s="111"/>
      <c r="E355" s="111"/>
      <c r="F355" s="114"/>
      <c r="G355" s="111"/>
      <c r="H355" s="111"/>
      <c r="I355" s="111"/>
      <c r="J355" s="111"/>
      <c r="K355" s="114"/>
      <c r="L355" s="114"/>
      <c r="M355" s="114"/>
      <c r="N355" s="114"/>
      <c r="O355" s="114"/>
      <c r="P355" s="114"/>
      <c r="Q355" s="111"/>
      <c r="R355" s="111"/>
      <c r="S355" s="111"/>
      <c r="T355" s="111"/>
    </row>
    <row r="356" spans="2:20" x14ac:dyDescent="0.2">
      <c r="B356" s="111"/>
      <c r="C356" s="111"/>
      <c r="D356" s="111"/>
      <c r="E356" s="111"/>
      <c r="F356" s="114"/>
      <c r="G356" s="111"/>
      <c r="H356" s="111"/>
      <c r="I356" s="111"/>
      <c r="J356" s="111"/>
      <c r="K356" s="114"/>
      <c r="L356" s="114"/>
      <c r="M356" s="114"/>
      <c r="N356" s="114"/>
      <c r="O356" s="114"/>
      <c r="P356" s="114"/>
      <c r="Q356" s="111"/>
      <c r="R356" s="111"/>
      <c r="S356" s="111"/>
      <c r="T356" s="111"/>
    </row>
    <row r="357" spans="2:20" x14ac:dyDescent="0.2">
      <c r="B357" s="111"/>
      <c r="C357" s="111"/>
      <c r="D357" s="111"/>
      <c r="E357" s="111"/>
      <c r="F357" s="114"/>
      <c r="G357" s="111"/>
      <c r="H357" s="111"/>
      <c r="I357" s="111"/>
      <c r="J357" s="111"/>
      <c r="K357" s="114"/>
      <c r="L357" s="114"/>
      <c r="M357" s="114"/>
      <c r="N357" s="114"/>
      <c r="O357" s="114"/>
      <c r="P357" s="114"/>
      <c r="Q357" s="111"/>
      <c r="R357" s="111"/>
      <c r="S357" s="111"/>
      <c r="T357" s="111"/>
    </row>
  </sheetData>
  <sheetProtection password="DFBD" sheet="1" objects="1" scenarios="1"/>
  <phoneticPr fontId="0" type="noConversion"/>
  <hyperlinks>
    <hyperlink ref="Q176" r:id="rId1"/>
  </hyperlinks>
  <pageMargins left="0.75" right="0.75" top="1" bottom="1" header="0.5" footer="0.5"/>
  <pageSetup paperSize="9" scale="43" orientation="portrait" r:id="rId2"/>
  <headerFooter alignWithMargins="0">
    <oddHeader>&amp;L&amp;"Arial,Vet"&amp;9&amp;F&amp;R&amp;"Arial,Vet"&amp;9&amp;A</oddHeader>
    <oddFooter>&amp;L&amp;"Arial,Vet"&amp;9be.keizer@wxs.nl&amp;C&amp;"Arial,Vet"&amp;9pagina &amp;P&amp;R&amp;"Arial,Vet"&amp;9&amp;D</oddFooter>
  </headerFooter>
  <rowBreaks count="4" manualBreakCount="4">
    <brk id="88" min="1" max="13" man="1"/>
    <brk id="176" min="1" max="13" man="1"/>
    <brk id="208" min="1" max="13" man="1"/>
    <brk id="286" min="1" max="13" man="1"/>
  </rowBreaks>
  <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72"/>
  <sheetViews>
    <sheetView showGridLines="0" zoomScale="85" zoomScaleNormal="85" workbookViewId="0">
      <selection activeCell="B2" sqref="B2"/>
    </sheetView>
  </sheetViews>
  <sheetFormatPr defaultRowHeight="12.75" x14ac:dyDescent="0.2"/>
  <cols>
    <col min="1" max="1" width="3.7109375" style="111" customWidth="1"/>
    <col min="2" max="3" width="2.7109375" style="111" customWidth="1"/>
    <col min="4" max="4" width="23.85546875" style="112" customWidth="1"/>
    <col min="5" max="5" width="22.7109375" style="112" customWidth="1"/>
    <col min="6" max="9" width="10.7109375" style="114" customWidth="1"/>
    <col min="10" max="10" width="0.85546875" style="111" customWidth="1"/>
    <col min="11" max="11" width="12.7109375" style="111" hidden="1" customWidth="1"/>
    <col min="12" max="13" width="12.7109375" style="111" customWidth="1"/>
    <col min="14" max="14" width="12.85546875" style="111" customWidth="1"/>
    <col min="15" max="15" width="13.85546875" style="111" customWidth="1"/>
    <col min="16" max="16" width="0.85546875" style="111" customWidth="1"/>
    <col min="17" max="25" width="10.7109375" style="111" customWidth="1"/>
    <col min="26" max="26" width="0.85546875" style="111" customWidth="1"/>
    <col min="27" max="27" width="10.7109375" style="11" customWidth="1"/>
    <col min="28" max="35" width="10.7109375" style="111" customWidth="1"/>
    <col min="36" max="37" width="2.7109375" style="111" customWidth="1"/>
    <col min="38" max="16384" width="9.140625" style="111"/>
  </cols>
  <sheetData>
    <row r="2" spans="2:37" x14ac:dyDescent="0.2">
      <c r="B2" s="73"/>
      <c r="C2" s="74"/>
      <c r="D2" s="128"/>
      <c r="E2" s="128"/>
      <c r="F2" s="75"/>
      <c r="G2" s="75"/>
      <c r="H2" s="75"/>
      <c r="I2" s="75"/>
      <c r="J2" s="74"/>
      <c r="K2" s="74"/>
      <c r="L2" s="74"/>
      <c r="M2" s="74"/>
      <c r="N2" s="74"/>
      <c r="O2" s="74"/>
      <c r="P2" s="74"/>
      <c r="Q2" s="74"/>
      <c r="R2" s="74"/>
      <c r="S2" s="74"/>
      <c r="T2" s="74"/>
      <c r="U2" s="74"/>
      <c r="V2" s="74"/>
      <c r="W2" s="74"/>
      <c r="X2" s="74"/>
      <c r="Y2" s="74"/>
      <c r="Z2" s="74"/>
      <c r="AA2" s="164"/>
      <c r="AB2" s="74"/>
      <c r="AC2" s="74"/>
      <c r="AD2" s="74"/>
      <c r="AE2" s="74"/>
      <c r="AF2" s="74"/>
      <c r="AG2" s="74"/>
      <c r="AH2" s="74"/>
      <c r="AI2" s="74"/>
      <c r="AJ2" s="74"/>
      <c r="AK2" s="76"/>
    </row>
    <row r="3" spans="2:37" x14ac:dyDescent="0.2">
      <c r="B3" s="77"/>
      <c r="C3" s="78"/>
      <c r="D3" s="122"/>
      <c r="E3" s="122"/>
      <c r="F3" s="71"/>
      <c r="G3" s="71"/>
      <c r="H3" s="71"/>
      <c r="I3" s="71"/>
      <c r="J3" s="78"/>
      <c r="K3" s="78"/>
      <c r="L3" s="78"/>
      <c r="M3" s="78"/>
      <c r="N3" s="78"/>
      <c r="O3" s="78"/>
      <c r="P3" s="78"/>
      <c r="Q3" s="78"/>
      <c r="R3" s="78"/>
      <c r="S3" s="78"/>
      <c r="T3" s="78"/>
      <c r="U3" s="78"/>
      <c r="V3" s="78"/>
      <c r="W3" s="78"/>
      <c r="X3" s="78"/>
      <c r="Y3" s="78"/>
      <c r="Z3" s="78"/>
      <c r="AA3" s="57"/>
      <c r="AB3" s="78"/>
      <c r="AC3" s="78"/>
      <c r="AD3" s="78"/>
      <c r="AE3" s="78"/>
      <c r="AF3" s="78"/>
      <c r="AG3" s="78"/>
      <c r="AH3" s="78"/>
      <c r="AI3" s="78"/>
      <c r="AJ3" s="78"/>
      <c r="AK3" s="79"/>
    </row>
    <row r="4" spans="2:37" s="170" customFormat="1" ht="18" customHeight="1" x14ac:dyDescent="0.3">
      <c r="B4" s="465"/>
      <c r="C4" s="702" t="s">
        <v>86</v>
      </c>
      <c r="D4" s="322"/>
      <c r="E4" s="322"/>
      <c r="F4" s="466"/>
      <c r="G4" s="466"/>
      <c r="H4" s="466"/>
      <c r="I4" s="466"/>
      <c r="J4" s="179"/>
      <c r="K4" s="179"/>
      <c r="L4" s="179"/>
      <c r="M4" s="179"/>
      <c r="N4" s="179"/>
      <c r="O4" s="179"/>
      <c r="P4" s="179"/>
      <c r="Q4" s="179"/>
      <c r="R4" s="179"/>
      <c r="S4" s="179"/>
      <c r="T4" s="179"/>
      <c r="U4" s="179"/>
      <c r="V4" s="179"/>
      <c r="W4" s="179"/>
      <c r="X4" s="179"/>
      <c r="Y4" s="179"/>
      <c r="Z4" s="179"/>
      <c r="AA4" s="467"/>
      <c r="AB4" s="179"/>
      <c r="AC4" s="179"/>
      <c r="AD4" s="179"/>
      <c r="AE4" s="179"/>
      <c r="AF4" s="179"/>
      <c r="AG4" s="179"/>
      <c r="AH4" s="179"/>
      <c r="AI4" s="179"/>
      <c r="AJ4" s="179"/>
      <c r="AK4" s="468"/>
    </row>
    <row r="5" spans="2:37" x14ac:dyDescent="0.2">
      <c r="B5" s="77"/>
      <c r="C5" s="57"/>
      <c r="D5" s="122"/>
      <c r="E5" s="122"/>
      <c r="F5" s="71"/>
      <c r="G5" s="71"/>
      <c r="H5" s="71"/>
      <c r="I5" s="71"/>
      <c r="J5" s="469"/>
      <c r="K5" s="78"/>
      <c r="L5" s="125"/>
      <c r="M5" s="470"/>
      <c r="N5" s="125"/>
      <c r="O5" s="78"/>
      <c r="P5" s="78"/>
      <c r="Q5" s="471"/>
      <c r="R5" s="471"/>
      <c r="S5" s="471"/>
      <c r="T5" s="471"/>
      <c r="U5" s="471"/>
      <c r="V5" s="471"/>
      <c r="W5" s="471"/>
      <c r="X5" s="471"/>
      <c r="Y5" s="471"/>
      <c r="Z5" s="78"/>
      <c r="AA5" s="471"/>
      <c r="AB5" s="471"/>
      <c r="AC5" s="471"/>
      <c r="AD5" s="471"/>
      <c r="AE5" s="78"/>
      <c r="AF5" s="78"/>
      <c r="AG5" s="78"/>
      <c r="AH5" s="78"/>
      <c r="AI5" s="78"/>
      <c r="AJ5" s="78"/>
      <c r="AK5" s="79"/>
    </row>
    <row r="6" spans="2:37" s="10" customFormat="1" ht="18" customHeight="1" x14ac:dyDescent="0.3">
      <c r="B6" s="131"/>
      <c r="C6" s="450" t="str">
        <f>'geg LO'!C5</f>
        <v>SWV VO Passend Onderwijs</v>
      </c>
      <c r="D6" s="89"/>
      <c r="E6" s="89"/>
      <c r="F6" s="88"/>
      <c r="G6" s="88"/>
      <c r="H6" s="88"/>
      <c r="I6" s="88"/>
      <c r="J6" s="59"/>
      <c r="K6" s="59"/>
      <c r="L6" s="59"/>
      <c r="M6" s="59"/>
      <c r="N6" s="59"/>
      <c r="O6" s="59"/>
      <c r="P6" s="59"/>
      <c r="Q6" s="59"/>
      <c r="R6" s="59"/>
      <c r="S6" s="59"/>
      <c r="T6" s="59"/>
      <c r="U6" s="59"/>
      <c r="V6" s="59"/>
      <c r="W6" s="59"/>
      <c r="X6" s="59"/>
      <c r="Y6" s="59"/>
      <c r="Z6" s="59"/>
      <c r="AA6" s="472"/>
      <c r="AB6" s="59"/>
      <c r="AC6" s="59"/>
      <c r="AD6" s="59"/>
      <c r="AE6" s="59"/>
      <c r="AF6" s="59"/>
      <c r="AG6" s="59"/>
      <c r="AH6" s="59"/>
      <c r="AI6" s="59"/>
      <c r="AJ6" s="59"/>
      <c r="AK6" s="90"/>
    </row>
    <row r="7" spans="2:37" x14ac:dyDescent="0.2">
      <c r="B7" s="77"/>
      <c r="C7" s="78"/>
      <c r="D7" s="122"/>
      <c r="E7" s="122"/>
      <c r="F7" s="71"/>
      <c r="G7" s="71"/>
      <c r="H7" s="71"/>
      <c r="I7" s="71"/>
      <c r="J7" s="78"/>
      <c r="K7" s="78"/>
      <c r="L7" s="78"/>
      <c r="M7" s="470"/>
      <c r="N7" s="125"/>
      <c r="O7" s="78"/>
      <c r="P7" s="78"/>
      <c r="Q7" s="473"/>
      <c r="R7" s="473"/>
      <c r="S7" s="441"/>
      <c r="T7" s="474"/>
      <c r="U7" s="474"/>
      <c r="V7" s="474"/>
      <c r="W7" s="474"/>
      <c r="X7" s="474"/>
      <c r="Y7" s="474"/>
      <c r="Z7" s="156"/>
      <c r="AA7" s="156"/>
      <c r="AB7" s="156"/>
      <c r="AC7" s="441"/>
      <c r="AD7" s="78"/>
      <c r="AE7" s="78"/>
      <c r="AF7" s="78"/>
      <c r="AG7" s="78"/>
      <c r="AH7" s="78"/>
      <c r="AI7" s="78"/>
      <c r="AJ7" s="78"/>
      <c r="AK7" s="79"/>
    </row>
    <row r="8" spans="2:37" s="269" customFormat="1" x14ac:dyDescent="0.2">
      <c r="B8" s="475"/>
      <c r="C8" s="95"/>
      <c r="D8" s="713" t="s">
        <v>189</v>
      </c>
      <c r="E8" s="713" t="s">
        <v>190</v>
      </c>
      <c r="F8" s="701" t="s">
        <v>191</v>
      </c>
      <c r="G8" s="701" t="s">
        <v>192</v>
      </c>
      <c r="H8" s="701" t="s">
        <v>193</v>
      </c>
      <c r="I8" s="701" t="s">
        <v>194</v>
      </c>
      <c r="J8" s="701"/>
      <c r="K8" s="701" t="s">
        <v>195</v>
      </c>
      <c r="L8" s="701" t="s">
        <v>196</v>
      </c>
      <c r="M8" s="701" t="s">
        <v>197</v>
      </c>
      <c r="N8" s="714" t="s">
        <v>198</v>
      </c>
      <c r="O8" s="95" t="s">
        <v>711</v>
      </c>
      <c r="P8" s="701"/>
      <c r="Q8" s="701">
        <f>O9</f>
        <v>2012</v>
      </c>
      <c r="R8" s="715">
        <f>Q8+1</f>
        <v>2013</v>
      </c>
      <c r="S8" s="715">
        <f>Q8+2</f>
        <v>2014</v>
      </c>
      <c r="T8" s="716">
        <f t="shared" ref="T8:Y8" si="0">Q8+3</f>
        <v>2015</v>
      </c>
      <c r="U8" s="716">
        <f t="shared" si="0"/>
        <v>2016</v>
      </c>
      <c r="V8" s="716">
        <f t="shared" si="0"/>
        <v>2017</v>
      </c>
      <c r="W8" s="716">
        <f t="shared" si="0"/>
        <v>2018</v>
      </c>
      <c r="X8" s="716">
        <f t="shared" si="0"/>
        <v>2019</v>
      </c>
      <c r="Y8" s="716">
        <f t="shared" si="0"/>
        <v>2020</v>
      </c>
      <c r="Z8" s="701"/>
      <c r="AA8" s="701">
        <f t="shared" ref="AA8:AG8" si="1">Q8</f>
        <v>2012</v>
      </c>
      <c r="AB8" s="701">
        <f t="shared" si="1"/>
        <v>2013</v>
      </c>
      <c r="AC8" s="701">
        <f t="shared" si="1"/>
        <v>2014</v>
      </c>
      <c r="AD8" s="701">
        <f t="shared" si="1"/>
        <v>2015</v>
      </c>
      <c r="AE8" s="701">
        <f t="shared" si="1"/>
        <v>2016</v>
      </c>
      <c r="AF8" s="701">
        <f t="shared" si="1"/>
        <v>2017</v>
      </c>
      <c r="AG8" s="701">
        <f t="shared" si="1"/>
        <v>2018</v>
      </c>
      <c r="AH8" s="701">
        <f>X8</f>
        <v>2019</v>
      </c>
      <c r="AI8" s="701">
        <f>Y8</f>
        <v>2020</v>
      </c>
      <c r="AJ8" s="95"/>
      <c r="AK8" s="476"/>
    </row>
    <row r="9" spans="2:37" s="269" customFormat="1" x14ac:dyDescent="0.2">
      <c r="B9" s="475"/>
      <c r="C9" s="95"/>
      <c r="D9" s="713"/>
      <c r="E9" s="713"/>
      <c r="F9" s="701" t="s">
        <v>199</v>
      </c>
      <c r="G9" s="701" t="s">
        <v>200</v>
      </c>
      <c r="H9" s="701" t="s">
        <v>201</v>
      </c>
      <c r="I9" s="701" t="s">
        <v>202</v>
      </c>
      <c r="J9" s="701"/>
      <c r="K9" s="701"/>
      <c r="L9" s="701" t="s">
        <v>203</v>
      </c>
      <c r="M9" s="701" t="s">
        <v>204</v>
      </c>
      <c r="N9" s="714" t="s">
        <v>197</v>
      </c>
      <c r="O9" s="716">
        <f>tab!C4</f>
        <v>2012</v>
      </c>
      <c r="P9" s="701"/>
      <c r="Q9" s="701" t="s">
        <v>197</v>
      </c>
      <c r="R9" s="701" t="s">
        <v>197</v>
      </c>
      <c r="S9" s="701" t="s">
        <v>197</v>
      </c>
      <c r="T9" s="701" t="s">
        <v>197</v>
      </c>
      <c r="U9" s="701" t="s">
        <v>197</v>
      </c>
      <c r="V9" s="701" t="s">
        <v>197</v>
      </c>
      <c r="W9" s="701" t="s">
        <v>197</v>
      </c>
      <c r="X9" s="701" t="s">
        <v>197</v>
      </c>
      <c r="Y9" s="701" t="s">
        <v>197</v>
      </c>
      <c r="Z9" s="701"/>
      <c r="AA9" s="701" t="s">
        <v>205</v>
      </c>
      <c r="AB9" s="701" t="s">
        <v>205</v>
      </c>
      <c r="AC9" s="701" t="s">
        <v>205</v>
      </c>
      <c r="AD9" s="701" t="s">
        <v>205</v>
      </c>
      <c r="AE9" s="701" t="s">
        <v>205</v>
      </c>
      <c r="AF9" s="701" t="s">
        <v>205</v>
      </c>
      <c r="AG9" s="701" t="s">
        <v>205</v>
      </c>
      <c r="AH9" s="701" t="s">
        <v>205</v>
      </c>
      <c r="AI9" s="701" t="s">
        <v>205</v>
      </c>
      <c r="AJ9" s="95"/>
      <c r="AK9" s="476"/>
    </row>
    <row r="10" spans="2:37" s="463" customFormat="1" x14ac:dyDescent="0.2">
      <c r="B10" s="477"/>
      <c r="C10" s="471"/>
      <c r="D10" s="65"/>
      <c r="E10" s="65"/>
      <c r="F10" s="471"/>
      <c r="G10" s="471"/>
      <c r="H10" s="471"/>
      <c r="I10" s="471"/>
      <c r="J10" s="471"/>
      <c r="K10" s="471"/>
      <c r="L10" s="471"/>
      <c r="M10" s="471"/>
      <c r="N10" s="367"/>
      <c r="O10" s="367"/>
      <c r="P10" s="471"/>
      <c r="Q10" s="471"/>
      <c r="R10" s="471"/>
      <c r="S10" s="471"/>
      <c r="T10" s="471"/>
      <c r="U10" s="471"/>
      <c r="V10" s="471"/>
      <c r="W10" s="471"/>
      <c r="X10" s="471"/>
      <c r="Y10" s="471"/>
      <c r="Z10" s="471"/>
      <c r="AA10" s="471"/>
      <c r="AB10" s="471"/>
      <c r="AC10" s="471"/>
      <c r="AD10" s="471"/>
      <c r="AE10" s="471"/>
      <c r="AF10" s="471"/>
      <c r="AG10" s="471"/>
      <c r="AH10" s="471"/>
      <c r="AI10" s="471"/>
      <c r="AJ10" s="471"/>
      <c r="AK10" s="478"/>
    </row>
    <row r="11" spans="2:37" s="463" customFormat="1" x14ac:dyDescent="0.2">
      <c r="B11" s="477"/>
      <c r="C11" s="214"/>
      <c r="D11" s="479"/>
      <c r="E11" s="479"/>
      <c r="F11" s="214"/>
      <c r="G11" s="214"/>
      <c r="H11" s="214"/>
      <c r="I11" s="214"/>
      <c r="J11" s="214"/>
      <c r="K11" s="214"/>
      <c r="L11" s="214"/>
      <c r="M11" s="214"/>
      <c r="N11" s="394"/>
      <c r="O11" s="480"/>
      <c r="P11" s="72"/>
      <c r="Q11" s="72"/>
      <c r="R11" s="72"/>
      <c r="S11" s="72"/>
      <c r="T11" s="72"/>
      <c r="U11" s="72"/>
      <c r="V11" s="72"/>
      <c r="W11" s="72"/>
      <c r="X11" s="72"/>
      <c r="Y11" s="72"/>
      <c r="Z11" s="72"/>
      <c r="AA11" s="72"/>
      <c r="AB11" s="72"/>
      <c r="AC11" s="72"/>
      <c r="AD11" s="72"/>
      <c r="AE11" s="72"/>
      <c r="AF11" s="72"/>
      <c r="AG11" s="72"/>
      <c r="AH11" s="72"/>
      <c r="AI11" s="72"/>
      <c r="AJ11" s="214"/>
      <c r="AK11" s="478"/>
    </row>
    <row r="12" spans="2:37" s="463" customFormat="1" x14ac:dyDescent="0.2">
      <c r="B12" s="477"/>
      <c r="C12" s="214"/>
      <c r="D12" s="479"/>
      <c r="E12" s="479"/>
      <c r="F12" s="214"/>
      <c r="G12" s="214"/>
      <c r="H12" s="214"/>
      <c r="I12" s="214"/>
      <c r="J12" s="214"/>
      <c r="K12" s="214"/>
      <c r="L12" s="214"/>
      <c r="M12" s="214"/>
      <c r="N12" s="394"/>
      <c r="O12" s="608">
        <f>SUM(O14:O70)</f>
        <v>0</v>
      </c>
      <c r="P12" s="72"/>
      <c r="Q12" s="608">
        <f t="shared" ref="Q12:Y12" si="2">SUM(Q14:Q70)</f>
        <v>0</v>
      </c>
      <c r="R12" s="608">
        <f t="shared" si="2"/>
        <v>0</v>
      </c>
      <c r="S12" s="608">
        <f t="shared" si="2"/>
        <v>0</v>
      </c>
      <c r="T12" s="608">
        <f t="shared" si="2"/>
        <v>0</v>
      </c>
      <c r="U12" s="608">
        <f t="shared" si="2"/>
        <v>0</v>
      </c>
      <c r="V12" s="608">
        <f t="shared" si="2"/>
        <v>0</v>
      </c>
      <c r="W12" s="608">
        <f t="shared" si="2"/>
        <v>0</v>
      </c>
      <c r="X12" s="608">
        <f t="shared" si="2"/>
        <v>0</v>
      </c>
      <c r="Y12" s="608">
        <f t="shared" si="2"/>
        <v>0</v>
      </c>
      <c r="Z12" s="72"/>
      <c r="AA12" s="608">
        <f t="shared" ref="AA12:AI12" si="3">SUM(AA14:AA70)</f>
        <v>0</v>
      </c>
      <c r="AB12" s="608">
        <f t="shared" si="3"/>
        <v>0</v>
      </c>
      <c r="AC12" s="608">
        <f t="shared" si="3"/>
        <v>0</v>
      </c>
      <c r="AD12" s="608">
        <f t="shared" si="3"/>
        <v>0</v>
      </c>
      <c r="AE12" s="608">
        <f t="shared" si="3"/>
        <v>0</v>
      </c>
      <c r="AF12" s="608">
        <f t="shared" si="3"/>
        <v>0</v>
      </c>
      <c r="AG12" s="608">
        <f t="shared" si="3"/>
        <v>0</v>
      </c>
      <c r="AH12" s="608">
        <f t="shared" si="3"/>
        <v>0</v>
      </c>
      <c r="AI12" s="608">
        <f t="shared" si="3"/>
        <v>0</v>
      </c>
      <c r="AJ12" s="214"/>
      <c r="AK12" s="478"/>
    </row>
    <row r="13" spans="2:37" s="463" customFormat="1" x14ac:dyDescent="0.2">
      <c r="B13" s="477"/>
      <c r="C13" s="214"/>
      <c r="D13" s="479"/>
      <c r="E13" s="479"/>
      <c r="F13" s="214"/>
      <c r="G13" s="214"/>
      <c r="H13" s="214"/>
      <c r="I13" s="214"/>
      <c r="J13" s="214"/>
      <c r="K13" s="214"/>
      <c r="L13" s="214"/>
      <c r="M13" s="214"/>
      <c r="N13" s="394"/>
      <c r="O13" s="480"/>
      <c r="P13" s="72"/>
      <c r="Q13" s="72"/>
      <c r="R13" s="72"/>
      <c r="S13" s="72"/>
      <c r="T13" s="72"/>
      <c r="U13" s="72"/>
      <c r="V13" s="72"/>
      <c r="W13" s="72"/>
      <c r="X13" s="72"/>
      <c r="Y13" s="72"/>
      <c r="Z13" s="72"/>
      <c r="AA13" s="72"/>
      <c r="AB13" s="72"/>
      <c r="AC13" s="72"/>
      <c r="AD13" s="72"/>
      <c r="AE13" s="72"/>
      <c r="AF13" s="72"/>
      <c r="AG13" s="72"/>
      <c r="AH13" s="72"/>
      <c r="AI13" s="72"/>
      <c r="AJ13" s="214"/>
      <c r="AK13" s="478"/>
    </row>
    <row r="14" spans="2:37" x14ac:dyDescent="0.2">
      <c r="B14" s="77"/>
      <c r="C14" s="194"/>
      <c r="D14" s="153"/>
      <c r="E14" s="153"/>
      <c r="F14" s="154"/>
      <c r="G14" s="68"/>
      <c r="H14" s="154"/>
      <c r="I14" s="154"/>
      <c r="J14" s="194"/>
      <c r="K14" s="72">
        <f t="shared" ref="K14:K45" si="4">IF(I14="geen",9999999999,I14)</f>
        <v>0</v>
      </c>
      <c r="L14" s="69">
        <f t="shared" ref="L14:L45" si="5">F14*G14</f>
        <v>0</v>
      </c>
      <c r="M14" s="69">
        <f t="shared" ref="M14:M45" si="6">IF(F14=0,0,(F14*G14)/K14)</f>
        <v>0</v>
      </c>
      <c r="N14" s="605" t="str">
        <f t="shared" ref="N14:N45" si="7">IF(K14=0,"-",(IF(K14&gt;3000,"-",H14+K14-1)))</f>
        <v>-</v>
      </c>
      <c r="O14" s="69">
        <f t="shared" ref="O14:O45" si="8">IF(I14="geen",IF(H14&lt;$Q$8,F14*G14,0),IF(H14&gt;=$Q$8,0,IF((G14*F14-(Q$8-H14)*M14)&lt;0,0,G14*F14-(Q$8-H14)*M14)))</f>
        <v>0</v>
      </c>
      <c r="P14" s="194"/>
      <c r="Q14" s="69">
        <f t="shared" ref="Q14:R33" si="9">(IF(Q$8&lt;$H14,0,IF($N14&lt;=Q$8-1,0,$M14)))</f>
        <v>0</v>
      </c>
      <c r="R14" s="69">
        <f t="shared" si="9"/>
        <v>0</v>
      </c>
      <c r="S14" s="69">
        <f t="shared" ref="S14:S45" si="10">IF(S$8&lt;$H14,0,IF($N14&lt;=S$8-1,0,$M14))</f>
        <v>0</v>
      </c>
      <c r="T14" s="69">
        <f t="shared" ref="T14:Y33" si="11">(IF(T$8&lt;$H14,0,IF($N14&lt;=T$8-1,0,$M14)))</f>
        <v>0</v>
      </c>
      <c r="U14" s="69">
        <f t="shared" si="11"/>
        <v>0</v>
      </c>
      <c r="V14" s="69">
        <f t="shared" si="11"/>
        <v>0</v>
      </c>
      <c r="W14" s="69">
        <f t="shared" si="11"/>
        <v>0</v>
      </c>
      <c r="X14" s="69">
        <f t="shared" si="11"/>
        <v>0</v>
      </c>
      <c r="Y14" s="69">
        <f t="shared" si="11"/>
        <v>0</v>
      </c>
      <c r="Z14" s="194"/>
      <c r="AA14" s="69">
        <f t="shared" ref="AA14:AI23" si="12">IF(AA$8=$H14,($F14*$G14),0)</f>
        <v>0</v>
      </c>
      <c r="AB14" s="69">
        <f t="shared" si="12"/>
        <v>0</v>
      </c>
      <c r="AC14" s="69">
        <f t="shared" si="12"/>
        <v>0</v>
      </c>
      <c r="AD14" s="69">
        <f t="shared" si="12"/>
        <v>0</v>
      </c>
      <c r="AE14" s="69">
        <f t="shared" si="12"/>
        <v>0</v>
      </c>
      <c r="AF14" s="69">
        <f t="shared" si="12"/>
        <v>0</v>
      </c>
      <c r="AG14" s="69">
        <f t="shared" si="12"/>
        <v>0</v>
      </c>
      <c r="AH14" s="69">
        <f t="shared" si="12"/>
        <v>0</v>
      </c>
      <c r="AI14" s="69">
        <f t="shared" si="12"/>
        <v>0</v>
      </c>
      <c r="AJ14" s="194"/>
      <c r="AK14" s="79"/>
    </row>
    <row r="15" spans="2:37" x14ac:dyDescent="0.2">
      <c r="B15" s="77"/>
      <c r="C15" s="194"/>
      <c r="D15" s="153"/>
      <c r="E15" s="153"/>
      <c r="F15" s="154"/>
      <c r="G15" s="68"/>
      <c r="H15" s="154"/>
      <c r="I15" s="154"/>
      <c r="J15" s="194"/>
      <c r="K15" s="72">
        <f t="shared" si="4"/>
        <v>0</v>
      </c>
      <c r="L15" s="69">
        <f t="shared" si="5"/>
        <v>0</v>
      </c>
      <c r="M15" s="69">
        <f t="shared" si="6"/>
        <v>0</v>
      </c>
      <c r="N15" s="605" t="str">
        <f t="shared" si="7"/>
        <v>-</v>
      </c>
      <c r="O15" s="69">
        <f t="shared" si="8"/>
        <v>0</v>
      </c>
      <c r="P15" s="194"/>
      <c r="Q15" s="69">
        <f t="shared" si="9"/>
        <v>0</v>
      </c>
      <c r="R15" s="69">
        <f t="shared" si="9"/>
        <v>0</v>
      </c>
      <c r="S15" s="69">
        <f t="shared" si="10"/>
        <v>0</v>
      </c>
      <c r="T15" s="69">
        <f t="shared" si="11"/>
        <v>0</v>
      </c>
      <c r="U15" s="69">
        <f t="shared" si="11"/>
        <v>0</v>
      </c>
      <c r="V15" s="69">
        <f t="shared" si="11"/>
        <v>0</v>
      </c>
      <c r="W15" s="69">
        <f t="shared" si="11"/>
        <v>0</v>
      </c>
      <c r="X15" s="69">
        <f t="shared" si="11"/>
        <v>0</v>
      </c>
      <c r="Y15" s="69">
        <f t="shared" si="11"/>
        <v>0</v>
      </c>
      <c r="Z15" s="194"/>
      <c r="AA15" s="69">
        <f t="shared" si="12"/>
        <v>0</v>
      </c>
      <c r="AB15" s="69">
        <f t="shared" si="12"/>
        <v>0</v>
      </c>
      <c r="AC15" s="69">
        <f t="shared" si="12"/>
        <v>0</v>
      </c>
      <c r="AD15" s="69">
        <f t="shared" si="12"/>
        <v>0</v>
      </c>
      <c r="AE15" s="69">
        <f t="shared" si="12"/>
        <v>0</v>
      </c>
      <c r="AF15" s="69">
        <f t="shared" si="12"/>
        <v>0</v>
      </c>
      <c r="AG15" s="69">
        <f t="shared" si="12"/>
        <v>0</v>
      </c>
      <c r="AH15" s="69">
        <f t="shared" si="12"/>
        <v>0</v>
      </c>
      <c r="AI15" s="69">
        <f t="shared" si="12"/>
        <v>0</v>
      </c>
      <c r="AJ15" s="194"/>
      <c r="AK15" s="79"/>
    </row>
    <row r="16" spans="2:37" x14ac:dyDescent="0.2">
      <c r="B16" s="77"/>
      <c r="C16" s="194"/>
      <c r="D16" s="153"/>
      <c r="E16" s="153"/>
      <c r="F16" s="154"/>
      <c r="G16" s="68"/>
      <c r="H16" s="154"/>
      <c r="I16" s="154"/>
      <c r="J16" s="194"/>
      <c r="K16" s="72">
        <f t="shared" si="4"/>
        <v>0</v>
      </c>
      <c r="L16" s="69">
        <f t="shared" si="5"/>
        <v>0</v>
      </c>
      <c r="M16" s="69">
        <f t="shared" si="6"/>
        <v>0</v>
      </c>
      <c r="N16" s="605" t="str">
        <f t="shared" si="7"/>
        <v>-</v>
      </c>
      <c r="O16" s="69">
        <f t="shared" si="8"/>
        <v>0</v>
      </c>
      <c r="P16" s="194"/>
      <c r="Q16" s="69">
        <f t="shared" si="9"/>
        <v>0</v>
      </c>
      <c r="R16" s="69">
        <f t="shared" si="9"/>
        <v>0</v>
      </c>
      <c r="S16" s="69">
        <f t="shared" si="10"/>
        <v>0</v>
      </c>
      <c r="T16" s="69">
        <f t="shared" si="11"/>
        <v>0</v>
      </c>
      <c r="U16" s="69">
        <f t="shared" si="11"/>
        <v>0</v>
      </c>
      <c r="V16" s="69">
        <f t="shared" si="11"/>
        <v>0</v>
      </c>
      <c r="W16" s="69">
        <f t="shared" si="11"/>
        <v>0</v>
      </c>
      <c r="X16" s="69">
        <f t="shared" si="11"/>
        <v>0</v>
      </c>
      <c r="Y16" s="69">
        <f t="shared" si="11"/>
        <v>0</v>
      </c>
      <c r="Z16" s="194"/>
      <c r="AA16" s="69">
        <f t="shared" si="12"/>
        <v>0</v>
      </c>
      <c r="AB16" s="69">
        <f t="shared" si="12"/>
        <v>0</v>
      </c>
      <c r="AC16" s="69">
        <f t="shared" si="12"/>
        <v>0</v>
      </c>
      <c r="AD16" s="69">
        <f t="shared" si="12"/>
        <v>0</v>
      </c>
      <c r="AE16" s="69">
        <f t="shared" si="12"/>
        <v>0</v>
      </c>
      <c r="AF16" s="69">
        <f t="shared" si="12"/>
        <v>0</v>
      </c>
      <c r="AG16" s="69">
        <f t="shared" si="12"/>
        <v>0</v>
      </c>
      <c r="AH16" s="69">
        <f t="shared" si="12"/>
        <v>0</v>
      </c>
      <c r="AI16" s="69">
        <f t="shared" si="12"/>
        <v>0</v>
      </c>
      <c r="AJ16" s="194"/>
      <c r="AK16" s="79"/>
    </row>
    <row r="17" spans="2:37" x14ac:dyDescent="0.2">
      <c r="B17" s="77"/>
      <c r="C17" s="194"/>
      <c r="D17" s="153"/>
      <c r="E17" s="153"/>
      <c r="F17" s="154"/>
      <c r="G17" s="68"/>
      <c r="H17" s="154"/>
      <c r="I17" s="154"/>
      <c r="J17" s="194"/>
      <c r="K17" s="72">
        <f t="shared" si="4"/>
        <v>0</v>
      </c>
      <c r="L17" s="69">
        <f t="shared" si="5"/>
        <v>0</v>
      </c>
      <c r="M17" s="69">
        <f t="shared" si="6"/>
        <v>0</v>
      </c>
      <c r="N17" s="605" t="str">
        <f t="shared" si="7"/>
        <v>-</v>
      </c>
      <c r="O17" s="69">
        <f t="shared" si="8"/>
        <v>0</v>
      </c>
      <c r="P17" s="194"/>
      <c r="Q17" s="69">
        <f t="shared" si="9"/>
        <v>0</v>
      </c>
      <c r="R17" s="69">
        <f t="shared" si="9"/>
        <v>0</v>
      </c>
      <c r="S17" s="69">
        <f t="shared" si="10"/>
        <v>0</v>
      </c>
      <c r="T17" s="69">
        <f t="shared" si="11"/>
        <v>0</v>
      </c>
      <c r="U17" s="69">
        <f t="shared" si="11"/>
        <v>0</v>
      </c>
      <c r="V17" s="69">
        <f t="shared" si="11"/>
        <v>0</v>
      </c>
      <c r="W17" s="69">
        <f t="shared" si="11"/>
        <v>0</v>
      </c>
      <c r="X17" s="69">
        <f t="shared" si="11"/>
        <v>0</v>
      </c>
      <c r="Y17" s="69">
        <f t="shared" si="11"/>
        <v>0</v>
      </c>
      <c r="Z17" s="194"/>
      <c r="AA17" s="69">
        <f t="shared" si="12"/>
        <v>0</v>
      </c>
      <c r="AB17" s="69">
        <f t="shared" si="12"/>
        <v>0</v>
      </c>
      <c r="AC17" s="69">
        <f t="shared" si="12"/>
        <v>0</v>
      </c>
      <c r="AD17" s="69">
        <f t="shared" si="12"/>
        <v>0</v>
      </c>
      <c r="AE17" s="69">
        <f t="shared" si="12"/>
        <v>0</v>
      </c>
      <c r="AF17" s="69">
        <f t="shared" si="12"/>
        <v>0</v>
      </c>
      <c r="AG17" s="69">
        <f t="shared" si="12"/>
        <v>0</v>
      </c>
      <c r="AH17" s="69">
        <f t="shared" si="12"/>
        <v>0</v>
      </c>
      <c r="AI17" s="69">
        <f t="shared" si="12"/>
        <v>0</v>
      </c>
      <c r="AJ17" s="194"/>
      <c r="AK17" s="79"/>
    </row>
    <row r="18" spans="2:37" x14ac:dyDescent="0.2">
      <c r="B18" s="77"/>
      <c r="C18" s="194"/>
      <c r="D18" s="153"/>
      <c r="E18" s="153"/>
      <c r="F18" s="154"/>
      <c r="G18" s="68"/>
      <c r="H18" s="154"/>
      <c r="I18" s="154"/>
      <c r="J18" s="194"/>
      <c r="K18" s="72">
        <f t="shared" si="4"/>
        <v>0</v>
      </c>
      <c r="L18" s="69">
        <f t="shared" si="5"/>
        <v>0</v>
      </c>
      <c r="M18" s="69">
        <f t="shared" si="6"/>
        <v>0</v>
      </c>
      <c r="N18" s="605" t="str">
        <f t="shared" si="7"/>
        <v>-</v>
      </c>
      <c r="O18" s="69">
        <f t="shared" si="8"/>
        <v>0</v>
      </c>
      <c r="P18" s="194"/>
      <c r="Q18" s="69">
        <f t="shared" si="9"/>
        <v>0</v>
      </c>
      <c r="R18" s="69">
        <f t="shared" si="9"/>
        <v>0</v>
      </c>
      <c r="S18" s="69">
        <f t="shared" si="10"/>
        <v>0</v>
      </c>
      <c r="T18" s="69">
        <f t="shared" si="11"/>
        <v>0</v>
      </c>
      <c r="U18" s="69">
        <f t="shared" si="11"/>
        <v>0</v>
      </c>
      <c r="V18" s="69">
        <f t="shared" si="11"/>
        <v>0</v>
      </c>
      <c r="W18" s="69">
        <f t="shared" si="11"/>
        <v>0</v>
      </c>
      <c r="X18" s="69">
        <f t="shared" si="11"/>
        <v>0</v>
      </c>
      <c r="Y18" s="69">
        <f t="shared" si="11"/>
        <v>0</v>
      </c>
      <c r="Z18" s="194"/>
      <c r="AA18" s="69">
        <f t="shared" si="12"/>
        <v>0</v>
      </c>
      <c r="AB18" s="69">
        <f t="shared" si="12"/>
        <v>0</v>
      </c>
      <c r="AC18" s="69">
        <f t="shared" si="12"/>
        <v>0</v>
      </c>
      <c r="AD18" s="69">
        <f t="shared" si="12"/>
        <v>0</v>
      </c>
      <c r="AE18" s="69">
        <f t="shared" si="12"/>
        <v>0</v>
      </c>
      <c r="AF18" s="69">
        <f t="shared" si="12"/>
        <v>0</v>
      </c>
      <c r="AG18" s="69">
        <f t="shared" si="12"/>
        <v>0</v>
      </c>
      <c r="AH18" s="69">
        <f t="shared" si="12"/>
        <v>0</v>
      </c>
      <c r="AI18" s="69">
        <f t="shared" si="12"/>
        <v>0</v>
      </c>
      <c r="AJ18" s="194"/>
      <c r="AK18" s="79"/>
    </row>
    <row r="19" spans="2:37" x14ac:dyDescent="0.2">
      <c r="B19" s="77"/>
      <c r="C19" s="194"/>
      <c r="D19" s="153"/>
      <c r="E19" s="153"/>
      <c r="F19" s="154"/>
      <c r="G19" s="68"/>
      <c r="H19" s="154"/>
      <c r="I19" s="154"/>
      <c r="J19" s="194"/>
      <c r="K19" s="72">
        <f t="shared" si="4"/>
        <v>0</v>
      </c>
      <c r="L19" s="69">
        <f t="shared" si="5"/>
        <v>0</v>
      </c>
      <c r="M19" s="69">
        <f t="shared" si="6"/>
        <v>0</v>
      </c>
      <c r="N19" s="605" t="str">
        <f t="shared" si="7"/>
        <v>-</v>
      </c>
      <c r="O19" s="69">
        <f t="shared" si="8"/>
        <v>0</v>
      </c>
      <c r="P19" s="194"/>
      <c r="Q19" s="69">
        <f t="shared" si="9"/>
        <v>0</v>
      </c>
      <c r="R19" s="69">
        <f t="shared" si="9"/>
        <v>0</v>
      </c>
      <c r="S19" s="69">
        <f t="shared" si="10"/>
        <v>0</v>
      </c>
      <c r="T19" s="69">
        <f t="shared" si="11"/>
        <v>0</v>
      </c>
      <c r="U19" s="69">
        <f t="shared" si="11"/>
        <v>0</v>
      </c>
      <c r="V19" s="69">
        <f t="shared" si="11"/>
        <v>0</v>
      </c>
      <c r="W19" s="69">
        <f t="shared" si="11"/>
        <v>0</v>
      </c>
      <c r="X19" s="69">
        <f t="shared" si="11"/>
        <v>0</v>
      </c>
      <c r="Y19" s="69">
        <f t="shared" si="11"/>
        <v>0</v>
      </c>
      <c r="Z19" s="194"/>
      <c r="AA19" s="69">
        <f t="shared" si="12"/>
        <v>0</v>
      </c>
      <c r="AB19" s="69">
        <f t="shared" si="12"/>
        <v>0</v>
      </c>
      <c r="AC19" s="69">
        <f t="shared" si="12"/>
        <v>0</v>
      </c>
      <c r="AD19" s="69">
        <f t="shared" si="12"/>
        <v>0</v>
      </c>
      <c r="AE19" s="69">
        <f t="shared" si="12"/>
        <v>0</v>
      </c>
      <c r="AF19" s="69">
        <f t="shared" si="12"/>
        <v>0</v>
      </c>
      <c r="AG19" s="69">
        <f t="shared" si="12"/>
        <v>0</v>
      </c>
      <c r="AH19" s="69">
        <f t="shared" si="12"/>
        <v>0</v>
      </c>
      <c r="AI19" s="69">
        <f t="shared" si="12"/>
        <v>0</v>
      </c>
      <c r="AJ19" s="194"/>
      <c r="AK19" s="79"/>
    </row>
    <row r="20" spans="2:37" x14ac:dyDescent="0.2">
      <c r="B20" s="77"/>
      <c r="C20" s="194"/>
      <c r="D20" s="153"/>
      <c r="E20" s="153"/>
      <c r="F20" s="154"/>
      <c r="G20" s="68"/>
      <c r="H20" s="154"/>
      <c r="I20" s="154"/>
      <c r="J20" s="194"/>
      <c r="K20" s="72">
        <f t="shared" si="4"/>
        <v>0</v>
      </c>
      <c r="L20" s="69">
        <f t="shared" si="5"/>
        <v>0</v>
      </c>
      <c r="M20" s="69">
        <f t="shared" si="6"/>
        <v>0</v>
      </c>
      <c r="N20" s="605" t="str">
        <f t="shared" si="7"/>
        <v>-</v>
      </c>
      <c r="O20" s="69">
        <f t="shared" si="8"/>
        <v>0</v>
      </c>
      <c r="P20" s="194"/>
      <c r="Q20" s="69">
        <f t="shared" si="9"/>
        <v>0</v>
      </c>
      <c r="R20" s="69">
        <f t="shared" si="9"/>
        <v>0</v>
      </c>
      <c r="S20" s="69">
        <f t="shared" si="10"/>
        <v>0</v>
      </c>
      <c r="T20" s="69">
        <f t="shared" si="11"/>
        <v>0</v>
      </c>
      <c r="U20" s="69">
        <f t="shared" si="11"/>
        <v>0</v>
      </c>
      <c r="V20" s="69">
        <f t="shared" si="11"/>
        <v>0</v>
      </c>
      <c r="W20" s="69">
        <f t="shared" si="11"/>
        <v>0</v>
      </c>
      <c r="X20" s="69">
        <f t="shared" si="11"/>
        <v>0</v>
      </c>
      <c r="Y20" s="69">
        <f t="shared" si="11"/>
        <v>0</v>
      </c>
      <c r="Z20" s="194"/>
      <c r="AA20" s="69">
        <f t="shared" si="12"/>
        <v>0</v>
      </c>
      <c r="AB20" s="69">
        <f t="shared" si="12"/>
        <v>0</v>
      </c>
      <c r="AC20" s="69">
        <f t="shared" si="12"/>
        <v>0</v>
      </c>
      <c r="AD20" s="69">
        <f t="shared" si="12"/>
        <v>0</v>
      </c>
      <c r="AE20" s="69">
        <f t="shared" si="12"/>
        <v>0</v>
      </c>
      <c r="AF20" s="69">
        <f t="shared" si="12"/>
        <v>0</v>
      </c>
      <c r="AG20" s="69">
        <f t="shared" si="12"/>
        <v>0</v>
      </c>
      <c r="AH20" s="69">
        <f t="shared" si="12"/>
        <v>0</v>
      </c>
      <c r="AI20" s="69">
        <f t="shared" si="12"/>
        <v>0</v>
      </c>
      <c r="AJ20" s="194"/>
      <c r="AK20" s="79"/>
    </row>
    <row r="21" spans="2:37" x14ac:dyDescent="0.2">
      <c r="B21" s="77"/>
      <c r="C21" s="194"/>
      <c r="D21" s="153"/>
      <c r="E21" s="153"/>
      <c r="F21" s="154"/>
      <c r="G21" s="68"/>
      <c r="H21" s="154"/>
      <c r="I21" s="154"/>
      <c r="J21" s="194"/>
      <c r="K21" s="72">
        <f t="shared" si="4"/>
        <v>0</v>
      </c>
      <c r="L21" s="69">
        <f t="shared" si="5"/>
        <v>0</v>
      </c>
      <c r="M21" s="69">
        <f t="shared" si="6"/>
        <v>0</v>
      </c>
      <c r="N21" s="605" t="str">
        <f t="shared" si="7"/>
        <v>-</v>
      </c>
      <c r="O21" s="69">
        <f t="shared" si="8"/>
        <v>0</v>
      </c>
      <c r="P21" s="194"/>
      <c r="Q21" s="69">
        <f t="shared" si="9"/>
        <v>0</v>
      </c>
      <c r="R21" s="69">
        <f t="shared" si="9"/>
        <v>0</v>
      </c>
      <c r="S21" s="69">
        <f t="shared" si="10"/>
        <v>0</v>
      </c>
      <c r="T21" s="69">
        <f t="shared" si="11"/>
        <v>0</v>
      </c>
      <c r="U21" s="69">
        <f t="shared" si="11"/>
        <v>0</v>
      </c>
      <c r="V21" s="69">
        <f t="shared" si="11"/>
        <v>0</v>
      </c>
      <c r="W21" s="69">
        <f t="shared" si="11"/>
        <v>0</v>
      </c>
      <c r="X21" s="69">
        <f t="shared" si="11"/>
        <v>0</v>
      </c>
      <c r="Y21" s="69">
        <f t="shared" si="11"/>
        <v>0</v>
      </c>
      <c r="Z21" s="194"/>
      <c r="AA21" s="69">
        <f t="shared" si="12"/>
        <v>0</v>
      </c>
      <c r="AB21" s="69">
        <f t="shared" si="12"/>
        <v>0</v>
      </c>
      <c r="AC21" s="69">
        <f t="shared" si="12"/>
        <v>0</v>
      </c>
      <c r="AD21" s="69">
        <f t="shared" si="12"/>
        <v>0</v>
      </c>
      <c r="AE21" s="69">
        <f t="shared" si="12"/>
        <v>0</v>
      </c>
      <c r="AF21" s="69">
        <f t="shared" si="12"/>
        <v>0</v>
      </c>
      <c r="AG21" s="69">
        <f t="shared" si="12"/>
        <v>0</v>
      </c>
      <c r="AH21" s="69">
        <f t="shared" si="12"/>
        <v>0</v>
      </c>
      <c r="AI21" s="69">
        <f t="shared" si="12"/>
        <v>0</v>
      </c>
      <c r="AJ21" s="194"/>
      <c r="AK21" s="79"/>
    </row>
    <row r="22" spans="2:37" x14ac:dyDescent="0.2">
      <c r="B22" s="77"/>
      <c r="C22" s="194"/>
      <c r="D22" s="153"/>
      <c r="E22" s="153"/>
      <c r="F22" s="154"/>
      <c r="G22" s="68"/>
      <c r="H22" s="154"/>
      <c r="I22" s="154"/>
      <c r="J22" s="194"/>
      <c r="K22" s="72">
        <f t="shared" si="4"/>
        <v>0</v>
      </c>
      <c r="L22" s="69">
        <f t="shared" si="5"/>
        <v>0</v>
      </c>
      <c r="M22" s="69">
        <f t="shared" si="6"/>
        <v>0</v>
      </c>
      <c r="N22" s="605" t="str">
        <f t="shared" si="7"/>
        <v>-</v>
      </c>
      <c r="O22" s="69">
        <f t="shared" si="8"/>
        <v>0</v>
      </c>
      <c r="P22" s="194"/>
      <c r="Q22" s="69">
        <f t="shared" si="9"/>
        <v>0</v>
      </c>
      <c r="R22" s="69">
        <f t="shared" si="9"/>
        <v>0</v>
      </c>
      <c r="S22" s="69">
        <f t="shared" si="10"/>
        <v>0</v>
      </c>
      <c r="T22" s="69">
        <f t="shared" si="11"/>
        <v>0</v>
      </c>
      <c r="U22" s="69">
        <f t="shared" si="11"/>
        <v>0</v>
      </c>
      <c r="V22" s="69">
        <f t="shared" si="11"/>
        <v>0</v>
      </c>
      <c r="W22" s="69">
        <f t="shared" si="11"/>
        <v>0</v>
      </c>
      <c r="X22" s="69">
        <f t="shared" si="11"/>
        <v>0</v>
      </c>
      <c r="Y22" s="69">
        <f t="shared" si="11"/>
        <v>0</v>
      </c>
      <c r="Z22" s="194"/>
      <c r="AA22" s="69">
        <f t="shared" si="12"/>
        <v>0</v>
      </c>
      <c r="AB22" s="69">
        <f t="shared" si="12"/>
        <v>0</v>
      </c>
      <c r="AC22" s="69">
        <f t="shared" si="12"/>
        <v>0</v>
      </c>
      <c r="AD22" s="69">
        <f t="shared" si="12"/>
        <v>0</v>
      </c>
      <c r="AE22" s="69">
        <f t="shared" si="12"/>
        <v>0</v>
      </c>
      <c r="AF22" s="69">
        <f t="shared" si="12"/>
        <v>0</v>
      </c>
      <c r="AG22" s="69">
        <f t="shared" si="12"/>
        <v>0</v>
      </c>
      <c r="AH22" s="69">
        <f t="shared" si="12"/>
        <v>0</v>
      </c>
      <c r="AI22" s="69">
        <f t="shared" si="12"/>
        <v>0</v>
      </c>
      <c r="AJ22" s="194"/>
      <c r="AK22" s="79"/>
    </row>
    <row r="23" spans="2:37" x14ac:dyDescent="0.2">
      <c r="B23" s="77"/>
      <c r="C23" s="194"/>
      <c r="D23" s="153"/>
      <c r="E23" s="153"/>
      <c r="F23" s="154"/>
      <c r="G23" s="68"/>
      <c r="H23" s="154"/>
      <c r="I23" s="154"/>
      <c r="J23" s="194"/>
      <c r="K23" s="72">
        <f t="shared" si="4"/>
        <v>0</v>
      </c>
      <c r="L23" s="69">
        <f t="shared" si="5"/>
        <v>0</v>
      </c>
      <c r="M23" s="69">
        <f t="shared" si="6"/>
        <v>0</v>
      </c>
      <c r="N23" s="605" t="str">
        <f t="shared" si="7"/>
        <v>-</v>
      </c>
      <c r="O23" s="69">
        <f t="shared" si="8"/>
        <v>0</v>
      </c>
      <c r="P23" s="194"/>
      <c r="Q23" s="69">
        <f t="shared" si="9"/>
        <v>0</v>
      </c>
      <c r="R23" s="69">
        <f t="shared" si="9"/>
        <v>0</v>
      </c>
      <c r="S23" s="69">
        <f t="shared" si="10"/>
        <v>0</v>
      </c>
      <c r="T23" s="69">
        <f t="shared" si="11"/>
        <v>0</v>
      </c>
      <c r="U23" s="69">
        <f t="shared" si="11"/>
        <v>0</v>
      </c>
      <c r="V23" s="69">
        <f t="shared" si="11"/>
        <v>0</v>
      </c>
      <c r="W23" s="69">
        <f t="shared" si="11"/>
        <v>0</v>
      </c>
      <c r="X23" s="69">
        <f t="shared" si="11"/>
        <v>0</v>
      </c>
      <c r="Y23" s="69">
        <f t="shared" si="11"/>
        <v>0</v>
      </c>
      <c r="Z23" s="194"/>
      <c r="AA23" s="69">
        <f t="shared" si="12"/>
        <v>0</v>
      </c>
      <c r="AB23" s="69">
        <f t="shared" si="12"/>
        <v>0</v>
      </c>
      <c r="AC23" s="69">
        <f t="shared" si="12"/>
        <v>0</v>
      </c>
      <c r="AD23" s="69">
        <f t="shared" si="12"/>
        <v>0</v>
      </c>
      <c r="AE23" s="69">
        <f t="shared" si="12"/>
        <v>0</v>
      </c>
      <c r="AF23" s="69">
        <f t="shared" si="12"/>
        <v>0</v>
      </c>
      <c r="AG23" s="69">
        <f t="shared" si="12"/>
        <v>0</v>
      </c>
      <c r="AH23" s="69">
        <f t="shared" si="12"/>
        <v>0</v>
      </c>
      <c r="AI23" s="69">
        <f t="shared" si="12"/>
        <v>0</v>
      </c>
      <c r="AJ23" s="194"/>
      <c r="AK23" s="79"/>
    </row>
    <row r="24" spans="2:37" x14ac:dyDescent="0.2">
      <c r="B24" s="77"/>
      <c r="C24" s="194"/>
      <c r="D24" s="153"/>
      <c r="E24" s="153"/>
      <c r="F24" s="154"/>
      <c r="G24" s="68"/>
      <c r="H24" s="154"/>
      <c r="I24" s="154"/>
      <c r="J24" s="194"/>
      <c r="K24" s="72">
        <f t="shared" si="4"/>
        <v>0</v>
      </c>
      <c r="L24" s="69">
        <f t="shared" si="5"/>
        <v>0</v>
      </c>
      <c r="M24" s="69">
        <f t="shared" si="6"/>
        <v>0</v>
      </c>
      <c r="N24" s="605" t="str">
        <f t="shared" si="7"/>
        <v>-</v>
      </c>
      <c r="O24" s="69">
        <f t="shared" si="8"/>
        <v>0</v>
      </c>
      <c r="P24" s="194"/>
      <c r="Q24" s="69">
        <f t="shared" si="9"/>
        <v>0</v>
      </c>
      <c r="R24" s="69">
        <f t="shared" si="9"/>
        <v>0</v>
      </c>
      <c r="S24" s="69">
        <f t="shared" si="10"/>
        <v>0</v>
      </c>
      <c r="T24" s="69">
        <f t="shared" si="11"/>
        <v>0</v>
      </c>
      <c r="U24" s="69">
        <f t="shared" si="11"/>
        <v>0</v>
      </c>
      <c r="V24" s="69">
        <f t="shared" si="11"/>
        <v>0</v>
      </c>
      <c r="W24" s="69">
        <f t="shared" si="11"/>
        <v>0</v>
      </c>
      <c r="X24" s="69">
        <f t="shared" si="11"/>
        <v>0</v>
      </c>
      <c r="Y24" s="69">
        <f t="shared" si="11"/>
        <v>0</v>
      </c>
      <c r="Z24" s="194"/>
      <c r="AA24" s="69">
        <f t="shared" ref="AA24:AI33" si="13">IF(AA$8=$H24,($F24*$G24),0)</f>
        <v>0</v>
      </c>
      <c r="AB24" s="69">
        <f t="shared" si="13"/>
        <v>0</v>
      </c>
      <c r="AC24" s="69">
        <f t="shared" si="13"/>
        <v>0</v>
      </c>
      <c r="AD24" s="69">
        <f t="shared" si="13"/>
        <v>0</v>
      </c>
      <c r="AE24" s="69">
        <f t="shared" si="13"/>
        <v>0</v>
      </c>
      <c r="AF24" s="69">
        <f t="shared" si="13"/>
        <v>0</v>
      </c>
      <c r="AG24" s="69">
        <f t="shared" si="13"/>
        <v>0</v>
      </c>
      <c r="AH24" s="69">
        <f t="shared" si="13"/>
        <v>0</v>
      </c>
      <c r="AI24" s="69">
        <f t="shared" si="13"/>
        <v>0</v>
      </c>
      <c r="AJ24" s="194"/>
      <c r="AK24" s="79"/>
    </row>
    <row r="25" spans="2:37" x14ac:dyDescent="0.2">
      <c r="B25" s="77"/>
      <c r="C25" s="194"/>
      <c r="D25" s="153"/>
      <c r="E25" s="153"/>
      <c r="F25" s="154"/>
      <c r="G25" s="68"/>
      <c r="H25" s="154"/>
      <c r="I25" s="154"/>
      <c r="J25" s="194"/>
      <c r="K25" s="72">
        <f t="shared" si="4"/>
        <v>0</v>
      </c>
      <c r="L25" s="69">
        <f t="shared" si="5"/>
        <v>0</v>
      </c>
      <c r="M25" s="69">
        <f t="shared" si="6"/>
        <v>0</v>
      </c>
      <c r="N25" s="605" t="str">
        <f t="shared" si="7"/>
        <v>-</v>
      </c>
      <c r="O25" s="69">
        <f t="shared" si="8"/>
        <v>0</v>
      </c>
      <c r="P25" s="194"/>
      <c r="Q25" s="69">
        <f t="shared" si="9"/>
        <v>0</v>
      </c>
      <c r="R25" s="69">
        <f t="shared" si="9"/>
        <v>0</v>
      </c>
      <c r="S25" s="69">
        <f t="shared" si="10"/>
        <v>0</v>
      </c>
      <c r="T25" s="69">
        <f t="shared" si="11"/>
        <v>0</v>
      </c>
      <c r="U25" s="69">
        <f t="shared" si="11"/>
        <v>0</v>
      </c>
      <c r="V25" s="69">
        <f t="shared" si="11"/>
        <v>0</v>
      </c>
      <c r="W25" s="69">
        <f t="shared" si="11"/>
        <v>0</v>
      </c>
      <c r="X25" s="69">
        <f t="shared" si="11"/>
        <v>0</v>
      </c>
      <c r="Y25" s="69">
        <f t="shared" si="11"/>
        <v>0</v>
      </c>
      <c r="Z25" s="194"/>
      <c r="AA25" s="69">
        <f t="shared" si="13"/>
        <v>0</v>
      </c>
      <c r="AB25" s="69">
        <f t="shared" si="13"/>
        <v>0</v>
      </c>
      <c r="AC25" s="69">
        <f t="shared" si="13"/>
        <v>0</v>
      </c>
      <c r="AD25" s="69">
        <f t="shared" si="13"/>
        <v>0</v>
      </c>
      <c r="AE25" s="69">
        <f t="shared" si="13"/>
        <v>0</v>
      </c>
      <c r="AF25" s="69">
        <f t="shared" si="13"/>
        <v>0</v>
      </c>
      <c r="AG25" s="69">
        <f t="shared" si="13"/>
        <v>0</v>
      </c>
      <c r="AH25" s="69">
        <f t="shared" si="13"/>
        <v>0</v>
      </c>
      <c r="AI25" s="69">
        <f t="shared" si="13"/>
        <v>0</v>
      </c>
      <c r="AJ25" s="194"/>
      <c r="AK25" s="79"/>
    </row>
    <row r="26" spans="2:37" x14ac:dyDescent="0.2">
      <c r="B26" s="77"/>
      <c r="C26" s="194"/>
      <c r="D26" s="153"/>
      <c r="E26" s="153"/>
      <c r="F26" s="154"/>
      <c r="G26" s="68"/>
      <c r="H26" s="154"/>
      <c r="I26" s="154"/>
      <c r="J26" s="194"/>
      <c r="K26" s="72">
        <f t="shared" si="4"/>
        <v>0</v>
      </c>
      <c r="L26" s="69">
        <f t="shared" si="5"/>
        <v>0</v>
      </c>
      <c r="M26" s="69">
        <f t="shared" si="6"/>
        <v>0</v>
      </c>
      <c r="N26" s="605" t="str">
        <f t="shared" si="7"/>
        <v>-</v>
      </c>
      <c r="O26" s="69">
        <f t="shared" si="8"/>
        <v>0</v>
      </c>
      <c r="P26" s="194"/>
      <c r="Q26" s="69">
        <f t="shared" si="9"/>
        <v>0</v>
      </c>
      <c r="R26" s="69">
        <f t="shared" si="9"/>
        <v>0</v>
      </c>
      <c r="S26" s="69">
        <f t="shared" si="10"/>
        <v>0</v>
      </c>
      <c r="T26" s="69">
        <f t="shared" si="11"/>
        <v>0</v>
      </c>
      <c r="U26" s="69">
        <f t="shared" si="11"/>
        <v>0</v>
      </c>
      <c r="V26" s="69">
        <f t="shared" si="11"/>
        <v>0</v>
      </c>
      <c r="W26" s="69">
        <f t="shared" si="11"/>
        <v>0</v>
      </c>
      <c r="X26" s="69">
        <f t="shared" si="11"/>
        <v>0</v>
      </c>
      <c r="Y26" s="69">
        <f t="shared" si="11"/>
        <v>0</v>
      </c>
      <c r="Z26" s="194"/>
      <c r="AA26" s="69">
        <f t="shared" si="13"/>
        <v>0</v>
      </c>
      <c r="AB26" s="69">
        <f t="shared" si="13"/>
        <v>0</v>
      </c>
      <c r="AC26" s="69">
        <f t="shared" si="13"/>
        <v>0</v>
      </c>
      <c r="AD26" s="69">
        <f t="shared" si="13"/>
        <v>0</v>
      </c>
      <c r="AE26" s="69">
        <f t="shared" si="13"/>
        <v>0</v>
      </c>
      <c r="AF26" s="69">
        <f t="shared" si="13"/>
        <v>0</v>
      </c>
      <c r="AG26" s="69">
        <f t="shared" si="13"/>
        <v>0</v>
      </c>
      <c r="AH26" s="69">
        <f t="shared" si="13"/>
        <v>0</v>
      </c>
      <c r="AI26" s="69">
        <f t="shared" si="13"/>
        <v>0</v>
      </c>
      <c r="AJ26" s="194"/>
      <c r="AK26" s="79"/>
    </row>
    <row r="27" spans="2:37" x14ac:dyDescent="0.2">
      <c r="B27" s="77"/>
      <c r="C27" s="194"/>
      <c r="D27" s="153"/>
      <c r="E27" s="153"/>
      <c r="F27" s="154"/>
      <c r="G27" s="68"/>
      <c r="H27" s="154"/>
      <c r="I27" s="154"/>
      <c r="J27" s="194"/>
      <c r="K27" s="72">
        <f t="shared" si="4"/>
        <v>0</v>
      </c>
      <c r="L27" s="69">
        <f t="shared" si="5"/>
        <v>0</v>
      </c>
      <c r="M27" s="69">
        <f t="shared" si="6"/>
        <v>0</v>
      </c>
      <c r="N27" s="605" t="str">
        <f t="shared" si="7"/>
        <v>-</v>
      </c>
      <c r="O27" s="69">
        <f t="shared" si="8"/>
        <v>0</v>
      </c>
      <c r="P27" s="194"/>
      <c r="Q27" s="69">
        <f t="shared" si="9"/>
        <v>0</v>
      </c>
      <c r="R27" s="69">
        <f t="shared" si="9"/>
        <v>0</v>
      </c>
      <c r="S27" s="69">
        <f t="shared" si="10"/>
        <v>0</v>
      </c>
      <c r="T27" s="69">
        <f t="shared" si="11"/>
        <v>0</v>
      </c>
      <c r="U27" s="69">
        <f t="shared" si="11"/>
        <v>0</v>
      </c>
      <c r="V27" s="69">
        <f t="shared" si="11"/>
        <v>0</v>
      </c>
      <c r="W27" s="69">
        <f t="shared" si="11"/>
        <v>0</v>
      </c>
      <c r="X27" s="69">
        <f t="shared" si="11"/>
        <v>0</v>
      </c>
      <c r="Y27" s="69">
        <f t="shared" si="11"/>
        <v>0</v>
      </c>
      <c r="Z27" s="194"/>
      <c r="AA27" s="69">
        <f t="shared" si="13"/>
        <v>0</v>
      </c>
      <c r="AB27" s="69">
        <f t="shared" si="13"/>
        <v>0</v>
      </c>
      <c r="AC27" s="69">
        <f t="shared" si="13"/>
        <v>0</v>
      </c>
      <c r="AD27" s="69">
        <f t="shared" si="13"/>
        <v>0</v>
      </c>
      <c r="AE27" s="69">
        <f t="shared" si="13"/>
        <v>0</v>
      </c>
      <c r="AF27" s="69">
        <f t="shared" si="13"/>
        <v>0</v>
      </c>
      <c r="AG27" s="69">
        <f t="shared" si="13"/>
        <v>0</v>
      </c>
      <c r="AH27" s="69">
        <f t="shared" si="13"/>
        <v>0</v>
      </c>
      <c r="AI27" s="69">
        <f t="shared" si="13"/>
        <v>0</v>
      </c>
      <c r="AJ27" s="194"/>
      <c r="AK27" s="79"/>
    </row>
    <row r="28" spans="2:37" x14ac:dyDescent="0.2">
      <c r="B28" s="77"/>
      <c r="C28" s="194"/>
      <c r="D28" s="153"/>
      <c r="E28" s="153"/>
      <c r="F28" s="154"/>
      <c r="G28" s="68"/>
      <c r="H28" s="154"/>
      <c r="I28" s="154"/>
      <c r="J28" s="194"/>
      <c r="K28" s="72">
        <f t="shared" si="4"/>
        <v>0</v>
      </c>
      <c r="L28" s="69">
        <f t="shared" si="5"/>
        <v>0</v>
      </c>
      <c r="M28" s="69">
        <f t="shared" si="6"/>
        <v>0</v>
      </c>
      <c r="N28" s="605" t="str">
        <f t="shared" si="7"/>
        <v>-</v>
      </c>
      <c r="O28" s="69">
        <f t="shared" si="8"/>
        <v>0</v>
      </c>
      <c r="P28" s="194"/>
      <c r="Q28" s="69">
        <f t="shared" si="9"/>
        <v>0</v>
      </c>
      <c r="R28" s="69">
        <f t="shared" si="9"/>
        <v>0</v>
      </c>
      <c r="S28" s="69">
        <f t="shared" si="10"/>
        <v>0</v>
      </c>
      <c r="T28" s="69">
        <f t="shared" si="11"/>
        <v>0</v>
      </c>
      <c r="U28" s="69">
        <f t="shared" si="11"/>
        <v>0</v>
      </c>
      <c r="V28" s="69">
        <f t="shared" si="11"/>
        <v>0</v>
      </c>
      <c r="W28" s="69">
        <f t="shared" si="11"/>
        <v>0</v>
      </c>
      <c r="X28" s="69">
        <f t="shared" si="11"/>
        <v>0</v>
      </c>
      <c r="Y28" s="69">
        <f t="shared" si="11"/>
        <v>0</v>
      </c>
      <c r="Z28" s="194"/>
      <c r="AA28" s="69">
        <f t="shared" si="13"/>
        <v>0</v>
      </c>
      <c r="AB28" s="69">
        <f t="shared" si="13"/>
        <v>0</v>
      </c>
      <c r="AC28" s="69">
        <f t="shared" si="13"/>
        <v>0</v>
      </c>
      <c r="AD28" s="69">
        <f t="shared" si="13"/>
        <v>0</v>
      </c>
      <c r="AE28" s="69">
        <f t="shared" si="13"/>
        <v>0</v>
      </c>
      <c r="AF28" s="69">
        <f t="shared" si="13"/>
        <v>0</v>
      </c>
      <c r="AG28" s="69">
        <f t="shared" si="13"/>
        <v>0</v>
      </c>
      <c r="AH28" s="69">
        <f t="shared" si="13"/>
        <v>0</v>
      </c>
      <c r="AI28" s="69">
        <f t="shared" si="13"/>
        <v>0</v>
      </c>
      <c r="AJ28" s="194"/>
      <c r="AK28" s="79"/>
    </row>
    <row r="29" spans="2:37" x14ac:dyDescent="0.2">
      <c r="B29" s="77"/>
      <c r="C29" s="194"/>
      <c r="D29" s="153"/>
      <c r="E29" s="153"/>
      <c r="F29" s="154"/>
      <c r="G29" s="68"/>
      <c r="H29" s="154"/>
      <c r="I29" s="154"/>
      <c r="J29" s="194"/>
      <c r="K29" s="72">
        <f t="shared" si="4"/>
        <v>0</v>
      </c>
      <c r="L29" s="69">
        <f t="shared" si="5"/>
        <v>0</v>
      </c>
      <c r="M29" s="69">
        <f t="shared" si="6"/>
        <v>0</v>
      </c>
      <c r="N29" s="605" t="str">
        <f t="shared" si="7"/>
        <v>-</v>
      </c>
      <c r="O29" s="69">
        <f t="shared" si="8"/>
        <v>0</v>
      </c>
      <c r="P29" s="194"/>
      <c r="Q29" s="69">
        <f t="shared" si="9"/>
        <v>0</v>
      </c>
      <c r="R29" s="69">
        <f t="shared" si="9"/>
        <v>0</v>
      </c>
      <c r="S29" s="69">
        <f t="shared" si="10"/>
        <v>0</v>
      </c>
      <c r="T29" s="69">
        <f t="shared" si="11"/>
        <v>0</v>
      </c>
      <c r="U29" s="69">
        <f t="shared" si="11"/>
        <v>0</v>
      </c>
      <c r="V29" s="69">
        <f t="shared" si="11"/>
        <v>0</v>
      </c>
      <c r="W29" s="69">
        <f t="shared" si="11"/>
        <v>0</v>
      </c>
      <c r="X29" s="69">
        <f t="shared" si="11"/>
        <v>0</v>
      </c>
      <c r="Y29" s="69">
        <f t="shared" si="11"/>
        <v>0</v>
      </c>
      <c r="Z29" s="194"/>
      <c r="AA29" s="69">
        <f t="shared" si="13"/>
        <v>0</v>
      </c>
      <c r="AB29" s="69">
        <f t="shared" si="13"/>
        <v>0</v>
      </c>
      <c r="AC29" s="69">
        <f t="shared" si="13"/>
        <v>0</v>
      </c>
      <c r="AD29" s="69">
        <f t="shared" si="13"/>
        <v>0</v>
      </c>
      <c r="AE29" s="69">
        <f t="shared" si="13"/>
        <v>0</v>
      </c>
      <c r="AF29" s="69">
        <f t="shared" si="13"/>
        <v>0</v>
      </c>
      <c r="AG29" s="69">
        <f t="shared" si="13"/>
        <v>0</v>
      </c>
      <c r="AH29" s="69">
        <f t="shared" si="13"/>
        <v>0</v>
      </c>
      <c r="AI29" s="69">
        <f t="shared" si="13"/>
        <v>0</v>
      </c>
      <c r="AJ29" s="194"/>
      <c r="AK29" s="79"/>
    </row>
    <row r="30" spans="2:37" x14ac:dyDescent="0.2">
      <c r="B30" s="77"/>
      <c r="C30" s="194"/>
      <c r="D30" s="153"/>
      <c r="E30" s="153"/>
      <c r="F30" s="154"/>
      <c r="G30" s="68"/>
      <c r="H30" s="154"/>
      <c r="I30" s="154"/>
      <c r="J30" s="194"/>
      <c r="K30" s="72">
        <f t="shared" si="4"/>
        <v>0</v>
      </c>
      <c r="L30" s="69">
        <f t="shared" si="5"/>
        <v>0</v>
      </c>
      <c r="M30" s="69">
        <f t="shared" si="6"/>
        <v>0</v>
      </c>
      <c r="N30" s="605" t="str">
        <f t="shared" si="7"/>
        <v>-</v>
      </c>
      <c r="O30" s="69">
        <f t="shared" si="8"/>
        <v>0</v>
      </c>
      <c r="P30" s="194"/>
      <c r="Q30" s="69">
        <f t="shared" si="9"/>
        <v>0</v>
      </c>
      <c r="R30" s="69">
        <f t="shared" si="9"/>
        <v>0</v>
      </c>
      <c r="S30" s="69">
        <f t="shared" si="10"/>
        <v>0</v>
      </c>
      <c r="T30" s="69">
        <f t="shared" si="11"/>
        <v>0</v>
      </c>
      <c r="U30" s="69">
        <f t="shared" si="11"/>
        <v>0</v>
      </c>
      <c r="V30" s="69">
        <f t="shared" si="11"/>
        <v>0</v>
      </c>
      <c r="W30" s="69">
        <f t="shared" si="11"/>
        <v>0</v>
      </c>
      <c r="X30" s="69">
        <f t="shared" si="11"/>
        <v>0</v>
      </c>
      <c r="Y30" s="69">
        <f t="shared" si="11"/>
        <v>0</v>
      </c>
      <c r="Z30" s="194"/>
      <c r="AA30" s="69">
        <f t="shared" si="13"/>
        <v>0</v>
      </c>
      <c r="AB30" s="69">
        <f t="shared" si="13"/>
        <v>0</v>
      </c>
      <c r="AC30" s="69">
        <f t="shared" si="13"/>
        <v>0</v>
      </c>
      <c r="AD30" s="69">
        <f t="shared" si="13"/>
        <v>0</v>
      </c>
      <c r="AE30" s="69">
        <f t="shared" si="13"/>
        <v>0</v>
      </c>
      <c r="AF30" s="69">
        <f t="shared" si="13"/>
        <v>0</v>
      </c>
      <c r="AG30" s="69">
        <f t="shared" si="13"/>
        <v>0</v>
      </c>
      <c r="AH30" s="69">
        <f t="shared" si="13"/>
        <v>0</v>
      </c>
      <c r="AI30" s="69">
        <f t="shared" si="13"/>
        <v>0</v>
      </c>
      <c r="AJ30" s="194"/>
      <c r="AK30" s="79"/>
    </row>
    <row r="31" spans="2:37" x14ac:dyDescent="0.2">
      <c r="B31" s="77"/>
      <c r="C31" s="194"/>
      <c r="D31" s="153"/>
      <c r="E31" s="153"/>
      <c r="F31" s="154"/>
      <c r="G31" s="68"/>
      <c r="H31" s="154"/>
      <c r="I31" s="154"/>
      <c r="J31" s="194"/>
      <c r="K31" s="72">
        <f t="shared" si="4"/>
        <v>0</v>
      </c>
      <c r="L31" s="69">
        <f t="shared" si="5"/>
        <v>0</v>
      </c>
      <c r="M31" s="69">
        <f t="shared" si="6"/>
        <v>0</v>
      </c>
      <c r="N31" s="605" t="str">
        <f t="shared" si="7"/>
        <v>-</v>
      </c>
      <c r="O31" s="69">
        <f t="shared" si="8"/>
        <v>0</v>
      </c>
      <c r="P31" s="194"/>
      <c r="Q31" s="69">
        <f t="shared" si="9"/>
        <v>0</v>
      </c>
      <c r="R31" s="69">
        <f t="shared" si="9"/>
        <v>0</v>
      </c>
      <c r="S31" s="69">
        <f t="shared" si="10"/>
        <v>0</v>
      </c>
      <c r="T31" s="69">
        <f t="shared" si="11"/>
        <v>0</v>
      </c>
      <c r="U31" s="69">
        <f t="shared" si="11"/>
        <v>0</v>
      </c>
      <c r="V31" s="69">
        <f t="shared" si="11"/>
        <v>0</v>
      </c>
      <c r="W31" s="69">
        <f t="shared" si="11"/>
        <v>0</v>
      </c>
      <c r="X31" s="69">
        <f t="shared" si="11"/>
        <v>0</v>
      </c>
      <c r="Y31" s="69">
        <f t="shared" si="11"/>
        <v>0</v>
      </c>
      <c r="Z31" s="194"/>
      <c r="AA31" s="69">
        <f t="shared" si="13"/>
        <v>0</v>
      </c>
      <c r="AB31" s="69">
        <f t="shared" si="13"/>
        <v>0</v>
      </c>
      <c r="AC31" s="69">
        <f t="shared" si="13"/>
        <v>0</v>
      </c>
      <c r="AD31" s="69">
        <f t="shared" si="13"/>
        <v>0</v>
      </c>
      <c r="AE31" s="69">
        <f t="shared" si="13"/>
        <v>0</v>
      </c>
      <c r="AF31" s="69">
        <f t="shared" si="13"/>
        <v>0</v>
      </c>
      <c r="AG31" s="69">
        <f t="shared" si="13"/>
        <v>0</v>
      </c>
      <c r="AH31" s="69">
        <f t="shared" si="13"/>
        <v>0</v>
      </c>
      <c r="AI31" s="69">
        <f t="shared" si="13"/>
        <v>0</v>
      </c>
      <c r="AJ31" s="194"/>
      <c r="AK31" s="79"/>
    </row>
    <row r="32" spans="2:37" x14ac:dyDescent="0.2">
      <c r="B32" s="77"/>
      <c r="C32" s="194"/>
      <c r="D32" s="153"/>
      <c r="E32" s="153"/>
      <c r="F32" s="154"/>
      <c r="G32" s="68"/>
      <c r="H32" s="154"/>
      <c r="I32" s="154"/>
      <c r="J32" s="194"/>
      <c r="K32" s="72">
        <f t="shared" si="4"/>
        <v>0</v>
      </c>
      <c r="L32" s="69">
        <f t="shared" si="5"/>
        <v>0</v>
      </c>
      <c r="M32" s="69">
        <f t="shared" si="6"/>
        <v>0</v>
      </c>
      <c r="N32" s="605" t="str">
        <f t="shared" si="7"/>
        <v>-</v>
      </c>
      <c r="O32" s="69">
        <f t="shared" si="8"/>
        <v>0</v>
      </c>
      <c r="P32" s="194"/>
      <c r="Q32" s="69">
        <f t="shared" si="9"/>
        <v>0</v>
      </c>
      <c r="R32" s="69">
        <f t="shared" si="9"/>
        <v>0</v>
      </c>
      <c r="S32" s="69">
        <f t="shared" si="10"/>
        <v>0</v>
      </c>
      <c r="T32" s="69">
        <f t="shared" si="11"/>
        <v>0</v>
      </c>
      <c r="U32" s="69">
        <f t="shared" si="11"/>
        <v>0</v>
      </c>
      <c r="V32" s="69">
        <f t="shared" si="11"/>
        <v>0</v>
      </c>
      <c r="W32" s="69">
        <f t="shared" si="11"/>
        <v>0</v>
      </c>
      <c r="X32" s="69">
        <f t="shared" si="11"/>
        <v>0</v>
      </c>
      <c r="Y32" s="69">
        <f t="shared" si="11"/>
        <v>0</v>
      </c>
      <c r="Z32" s="194"/>
      <c r="AA32" s="69">
        <f t="shared" si="13"/>
        <v>0</v>
      </c>
      <c r="AB32" s="69">
        <f t="shared" si="13"/>
        <v>0</v>
      </c>
      <c r="AC32" s="69">
        <f t="shared" si="13"/>
        <v>0</v>
      </c>
      <c r="AD32" s="69">
        <f t="shared" si="13"/>
        <v>0</v>
      </c>
      <c r="AE32" s="69">
        <f t="shared" si="13"/>
        <v>0</v>
      </c>
      <c r="AF32" s="69">
        <f t="shared" si="13"/>
        <v>0</v>
      </c>
      <c r="AG32" s="69">
        <f t="shared" si="13"/>
        <v>0</v>
      </c>
      <c r="AH32" s="69">
        <f t="shared" si="13"/>
        <v>0</v>
      </c>
      <c r="AI32" s="69">
        <f t="shared" si="13"/>
        <v>0</v>
      </c>
      <c r="AJ32" s="194"/>
      <c r="AK32" s="79"/>
    </row>
    <row r="33" spans="2:37" x14ac:dyDescent="0.2">
      <c r="B33" s="77"/>
      <c r="C33" s="194"/>
      <c r="D33" s="153"/>
      <c r="E33" s="153"/>
      <c r="F33" s="154"/>
      <c r="G33" s="68"/>
      <c r="H33" s="154"/>
      <c r="I33" s="154"/>
      <c r="J33" s="194"/>
      <c r="K33" s="72">
        <f t="shared" si="4"/>
        <v>0</v>
      </c>
      <c r="L33" s="69">
        <f t="shared" si="5"/>
        <v>0</v>
      </c>
      <c r="M33" s="69">
        <f t="shared" si="6"/>
        <v>0</v>
      </c>
      <c r="N33" s="605" t="str">
        <f t="shared" si="7"/>
        <v>-</v>
      </c>
      <c r="O33" s="69">
        <f t="shared" si="8"/>
        <v>0</v>
      </c>
      <c r="P33" s="194"/>
      <c r="Q33" s="69">
        <f t="shared" si="9"/>
        <v>0</v>
      </c>
      <c r="R33" s="69">
        <f t="shared" si="9"/>
        <v>0</v>
      </c>
      <c r="S33" s="69">
        <f t="shared" si="10"/>
        <v>0</v>
      </c>
      <c r="T33" s="69">
        <f t="shared" si="11"/>
        <v>0</v>
      </c>
      <c r="U33" s="69">
        <f t="shared" si="11"/>
        <v>0</v>
      </c>
      <c r="V33" s="69">
        <f t="shared" si="11"/>
        <v>0</v>
      </c>
      <c r="W33" s="69">
        <f t="shared" si="11"/>
        <v>0</v>
      </c>
      <c r="X33" s="69">
        <f t="shared" si="11"/>
        <v>0</v>
      </c>
      <c r="Y33" s="69">
        <f t="shared" si="11"/>
        <v>0</v>
      </c>
      <c r="Z33" s="194"/>
      <c r="AA33" s="69">
        <f t="shared" si="13"/>
        <v>0</v>
      </c>
      <c r="AB33" s="69">
        <f t="shared" si="13"/>
        <v>0</v>
      </c>
      <c r="AC33" s="69">
        <f t="shared" si="13"/>
        <v>0</v>
      </c>
      <c r="AD33" s="69">
        <f t="shared" si="13"/>
        <v>0</v>
      </c>
      <c r="AE33" s="69">
        <f t="shared" si="13"/>
        <v>0</v>
      </c>
      <c r="AF33" s="69">
        <f t="shared" si="13"/>
        <v>0</v>
      </c>
      <c r="AG33" s="69">
        <f t="shared" si="13"/>
        <v>0</v>
      </c>
      <c r="AH33" s="69">
        <f t="shared" si="13"/>
        <v>0</v>
      </c>
      <c r="AI33" s="69">
        <f t="shared" si="13"/>
        <v>0</v>
      </c>
      <c r="AJ33" s="194"/>
      <c r="AK33" s="79"/>
    </row>
    <row r="34" spans="2:37" x14ac:dyDescent="0.2">
      <c r="B34" s="77"/>
      <c r="C34" s="194"/>
      <c r="D34" s="153"/>
      <c r="E34" s="153"/>
      <c r="F34" s="154"/>
      <c r="G34" s="68"/>
      <c r="H34" s="154"/>
      <c r="I34" s="154"/>
      <c r="J34" s="194"/>
      <c r="K34" s="72">
        <f t="shared" si="4"/>
        <v>0</v>
      </c>
      <c r="L34" s="69">
        <f t="shared" si="5"/>
        <v>0</v>
      </c>
      <c r="M34" s="69">
        <f t="shared" si="6"/>
        <v>0</v>
      </c>
      <c r="N34" s="605" t="str">
        <f t="shared" si="7"/>
        <v>-</v>
      </c>
      <c r="O34" s="69">
        <f t="shared" si="8"/>
        <v>0</v>
      </c>
      <c r="P34" s="194"/>
      <c r="Q34" s="69">
        <f t="shared" ref="Q34:R53" si="14">(IF(Q$8&lt;$H34,0,IF($N34&lt;=Q$8-1,0,$M34)))</f>
        <v>0</v>
      </c>
      <c r="R34" s="69">
        <f t="shared" si="14"/>
        <v>0</v>
      </c>
      <c r="S34" s="69">
        <f t="shared" si="10"/>
        <v>0</v>
      </c>
      <c r="T34" s="69">
        <f t="shared" ref="T34:Y53" si="15">(IF(T$8&lt;$H34,0,IF($N34&lt;=T$8-1,0,$M34)))</f>
        <v>0</v>
      </c>
      <c r="U34" s="69">
        <f t="shared" si="15"/>
        <v>0</v>
      </c>
      <c r="V34" s="69">
        <f t="shared" si="15"/>
        <v>0</v>
      </c>
      <c r="W34" s="69">
        <f t="shared" si="15"/>
        <v>0</v>
      </c>
      <c r="X34" s="69">
        <f t="shared" si="15"/>
        <v>0</v>
      </c>
      <c r="Y34" s="69">
        <f t="shared" si="15"/>
        <v>0</v>
      </c>
      <c r="Z34" s="194"/>
      <c r="AA34" s="69">
        <f t="shared" ref="AA34:AI43" si="16">IF(AA$8=$H34,($F34*$G34),0)</f>
        <v>0</v>
      </c>
      <c r="AB34" s="69">
        <f t="shared" si="16"/>
        <v>0</v>
      </c>
      <c r="AC34" s="69">
        <f t="shared" si="16"/>
        <v>0</v>
      </c>
      <c r="AD34" s="69">
        <f t="shared" si="16"/>
        <v>0</v>
      </c>
      <c r="AE34" s="69">
        <f t="shared" si="16"/>
        <v>0</v>
      </c>
      <c r="AF34" s="69">
        <f t="shared" si="16"/>
        <v>0</v>
      </c>
      <c r="AG34" s="69">
        <f t="shared" si="16"/>
        <v>0</v>
      </c>
      <c r="AH34" s="69">
        <f t="shared" si="16"/>
        <v>0</v>
      </c>
      <c r="AI34" s="69">
        <f t="shared" si="16"/>
        <v>0</v>
      </c>
      <c r="AJ34" s="194"/>
      <c r="AK34" s="79"/>
    </row>
    <row r="35" spans="2:37" x14ac:dyDescent="0.2">
      <c r="B35" s="77"/>
      <c r="C35" s="194"/>
      <c r="D35" s="153"/>
      <c r="E35" s="153"/>
      <c r="F35" s="154"/>
      <c r="G35" s="68"/>
      <c r="H35" s="154"/>
      <c r="I35" s="154"/>
      <c r="J35" s="194"/>
      <c r="K35" s="72">
        <f t="shared" si="4"/>
        <v>0</v>
      </c>
      <c r="L35" s="69">
        <f t="shared" si="5"/>
        <v>0</v>
      </c>
      <c r="M35" s="69">
        <f t="shared" si="6"/>
        <v>0</v>
      </c>
      <c r="N35" s="605" t="str">
        <f t="shared" si="7"/>
        <v>-</v>
      </c>
      <c r="O35" s="69">
        <f t="shared" si="8"/>
        <v>0</v>
      </c>
      <c r="P35" s="194"/>
      <c r="Q35" s="69">
        <f t="shared" si="14"/>
        <v>0</v>
      </c>
      <c r="R35" s="69">
        <f t="shared" si="14"/>
        <v>0</v>
      </c>
      <c r="S35" s="69">
        <f t="shared" si="10"/>
        <v>0</v>
      </c>
      <c r="T35" s="69">
        <f t="shared" si="15"/>
        <v>0</v>
      </c>
      <c r="U35" s="69">
        <f t="shared" si="15"/>
        <v>0</v>
      </c>
      <c r="V35" s="69">
        <f t="shared" si="15"/>
        <v>0</v>
      </c>
      <c r="W35" s="69">
        <f t="shared" si="15"/>
        <v>0</v>
      </c>
      <c r="X35" s="69">
        <f t="shared" si="15"/>
        <v>0</v>
      </c>
      <c r="Y35" s="69">
        <f t="shared" si="15"/>
        <v>0</v>
      </c>
      <c r="Z35" s="194"/>
      <c r="AA35" s="69">
        <f t="shared" si="16"/>
        <v>0</v>
      </c>
      <c r="AB35" s="69">
        <f t="shared" si="16"/>
        <v>0</v>
      </c>
      <c r="AC35" s="69">
        <f t="shared" si="16"/>
        <v>0</v>
      </c>
      <c r="AD35" s="69">
        <f t="shared" si="16"/>
        <v>0</v>
      </c>
      <c r="AE35" s="69">
        <f t="shared" si="16"/>
        <v>0</v>
      </c>
      <c r="AF35" s="69">
        <f t="shared" si="16"/>
        <v>0</v>
      </c>
      <c r="AG35" s="69">
        <f t="shared" si="16"/>
        <v>0</v>
      </c>
      <c r="AH35" s="69">
        <f t="shared" si="16"/>
        <v>0</v>
      </c>
      <c r="AI35" s="69">
        <f t="shared" si="16"/>
        <v>0</v>
      </c>
      <c r="AJ35" s="194"/>
      <c r="AK35" s="79"/>
    </row>
    <row r="36" spans="2:37" x14ac:dyDescent="0.2">
      <c r="B36" s="77"/>
      <c r="C36" s="194"/>
      <c r="D36" s="153"/>
      <c r="E36" s="153"/>
      <c r="F36" s="154"/>
      <c r="G36" s="68"/>
      <c r="H36" s="154"/>
      <c r="I36" s="154"/>
      <c r="J36" s="194"/>
      <c r="K36" s="72">
        <f t="shared" si="4"/>
        <v>0</v>
      </c>
      <c r="L36" s="69">
        <f t="shared" si="5"/>
        <v>0</v>
      </c>
      <c r="M36" s="69">
        <f t="shared" si="6"/>
        <v>0</v>
      </c>
      <c r="N36" s="605" t="str">
        <f t="shared" si="7"/>
        <v>-</v>
      </c>
      <c r="O36" s="69">
        <f t="shared" si="8"/>
        <v>0</v>
      </c>
      <c r="P36" s="194"/>
      <c r="Q36" s="69">
        <f t="shared" si="14"/>
        <v>0</v>
      </c>
      <c r="R36" s="69">
        <f t="shared" si="14"/>
        <v>0</v>
      </c>
      <c r="S36" s="69">
        <f t="shared" si="10"/>
        <v>0</v>
      </c>
      <c r="T36" s="69">
        <f t="shared" si="15"/>
        <v>0</v>
      </c>
      <c r="U36" s="69">
        <f t="shared" si="15"/>
        <v>0</v>
      </c>
      <c r="V36" s="69">
        <f t="shared" si="15"/>
        <v>0</v>
      </c>
      <c r="W36" s="69">
        <f t="shared" si="15"/>
        <v>0</v>
      </c>
      <c r="X36" s="69">
        <f t="shared" si="15"/>
        <v>0</v>
      </c>
      <c r="Y36" s="69">
        <f t="shared" si="15"/>
        <v>0</v>
      </c>
      <c r="Z36" s="194"/>
      <c r="AA36" s="69">
        <f t="shared" si="16"/>
        <v>0</v>
      </c>
      <c r="AB36" s="69">
        <f t="shared" si="16"/>
        <v>0</v>
      </c>
      <c r="AC36" s="69">
        <f t="shared" si="16"/>
        <v>0</v>
      </c>
      <c r="AD36" s="69">
        <f t="shared" si="16"/>
        <v>0</v>
      </c>
      <c r="AE36" s="69">
        <f t="shared" si="16"/>
        <v>0</v>
      </c>
      <c r="AF36" s="69">
        <f t="shared" si="16"/>
        <v>0</v>
      </c>
      <c r="AG36" s="69">
        <f t="shared" si="16"/>
        <v>0</v>
      </c>
      <c r="AH36" s="69">
        <f t="shared" si="16"/>
        <v>0</v>
      </c>
      <c r="AI36" s="69">
        <f t="shared" si="16"/>
        <v>0</v>
      </c>
      <c r="AJ36" s="194"/>
      <c r="AK36" s="79"/>
    </row>
    <row r="37" spans="2:37" x14ac:dyDescent="0.2">
      <c r="B37" s="77"/>
      <c r="C37" s="194"/>
      <c r="D37" s="153"/>
      <c r="E37" s="153"/>
      <c r="F37" s="154"/>
      <c r="G37" s="68"/>
      <c r="H37" s="154"/>
      <c r="I37" s="154"/>
      <c r="J37" s="194"/>
      <c r="K37" s="72">
        <f t="shared" si="4"/>
        <v>0</v>
      </c>
      <c r="L37" s="69">
        <f t="shared" si="5"/>
        <v>0</v>
      </c>
      <c r="M37" s="69">
        <f t="shared" si="6"/>
        <v>0</v>
      </c>
      <c r="N37" s="605" t="str">
        <f t="shared" si="7"/>
        <v>-</v>
      </c>
      <c r="O37" s="69">
        <f t="shared" si="8"/>
        <v>0</v>
      </c>
      <c r="P37" s="194"/>
      <c r="Q37" s="69">
        <f t="shared" si="14"/>
        <v>0</v>
      </c>
      <c r="R37" s="69">
        <f t="shared" si="14"/>
        <v>0</v>
      </c>
      <c r="S37" s="69">
        <f t="shared" si="10"/>
        <v>0</v>
      </c>
      <c r="T37" s="69">
        <f t="shared" si="15"/>
        <v>0</v>
      </c>
      <c r="U37" s="69">
        <f t="shared" si="15"/>
        <v>0</v>
      </c>
      <c r="V37" s="69">
        <f t="shared" si="15"/>
        <v>0</v>
      </c>
      <c r="W37" s="69">
        <f t="shared" si="15"/>
        <v>0</v>
      </c>
      <c r="X37" s="69">
        <f t="shared" si="15"/>
        <v>0</v>
      </c>
      <c r="Y37" s="69">
        <f t="shared" si="15"/>
        <v>0</v>
      </c>
      <c r="Z37" s="194"/>
      <c r="AA37" s="69">
        <f t="shared" si="16"/>
        <v>0</v>
      </c>
      <c r="AB37" s="69">
        <f t="shared" si="16"/>
        <v>0</v>
      </c>
      <c r="AC37" s="69">
        <f t="shared" si="16"/>
        <v>0</v>
      </c>
      <c r="AD37" s="69">
        <f t="shared" si="16"/>
        <v>0</v>
      </c>
      <c r="AE37" s="69">
        <f t="shared" si="16"/>
        <v>0</v>
      </c>
      <c r="AF37" s="69">
        <f t="shared" si="16"/>
        <v>0</v>
      </c>
      <c r="AG37" s="69">
        <f t="shared" si="16"/>
        <v>0</v>
      </c>
      <c r="AH37" s="69">
        <f t="shared" si="16"/>
        <v>0</v>
      </c>
      <c r="AI37" s="69">
        <f t="shared" si="16"/>
        <v>0</v>
      </c>
      <c r="AJ37" s="194"/>
      <c r="AK37" s="79"/>
    </row>
    <row r="38" spans="2:37" x14ac:dyDescent="0.2">
      <c r="B38" s="77"/>
      <c r="C38" s="194"/>
      <c r="D38" s="153"/>
      <c r="E38" s="153"/>
      <c r="F38" s="154"/>
      <c r="G38" s="68"/>
      <c r="H38" s="154"/>
      <c r="I38" s="154"/>
      <c r="J38" s="194"/>
      <c r="K38" s="72">
        <f t="shared" si="4"/>
        <v>0</v>
      </c>
      <c r="L38" s="69">
        <f t="shared" si="5"/>
        <v>0</v>
      </c>
      <c r="M38" s="69">
        <f t="shared" si="6"/>
        <v>0</v>
      </c>
      <c r="N38" s="605" t="str">
        <f t="shared" si="7"/>
        <v>-</v>
      </c>
      <c r="O38" s="69">
        <f t="shared" si="8"/>
        <v>0</v>
      </c>
      <c r="P38" s="194"/>
      <c r="Q38" s="69">
        <f t="shared" si="14"/>
        <v>0</v>
      </c>
      <c r="R38" s="69">
        <f t="shared" si="14"/>
        <v>0</v>
      </c>
      <c r="S38" s="69">
        <f t="shared" si="10"/>
        <v>0</v>
      </c>
      <c r="T38" s="69">
        <f t="shared" si="15"/>
        <v>0</v>
      </c>
      <c r="U38" s="69">
        <f t="shared" si="15"/>
        <v>0</v>
      </c>
      <c r="V38" s="69">
        <f t="shared" si="15"/>
        <v>0</v>
      </c>
      <c r="W38" s="69">
        <f t="shared" si="15"/>
        <v>0</v>
      </c>
      <c r="X38" s="69">
        <f t="shared" si="15"/>
        <v>0</v>
      </c>
      <c r="Y38" s="69">
        <f t="shared" si="15"/>
        <v>0</v>
      </c>
      <c r="Z38" s="194"/>
      <c r="AA38" s="69">
        <f t="shared" si="16"/>
        <v>0</v>
      </c>
      <c r="AB38" s="69">
        <f t="shared" si="16"/>
        <v>0</v>
      </c>
      <c r="AC38" s="69">
        <f t="shared" si="16"/>
        <v>0</v>
      </c>
      <c r="AD38" s="69">
        <f t="shared" si="16"/>
        <v>0</v>
      </c>
      <c r="AE38" s="69">
        <f t="shared" si="16"/>
        <v>0</v>
      </c>
      <c r="AF38" s="69">
        <f t="shared" si="16"/>
        <v>0</v>
      </c>
      <c r="AG38" s="69">
        <f t="shared" si="16"/>
        <v>0</v>
      </c>
      <c r="AH38" s="69">
        <f t="shared" si="16"/>
        <v>0</v>
      </c>
      <c r="AI38" s="69">
        <f t="shared" si="16"/>
        <v>0</v>
      </c>
      <c r="AJ38" s="194"/>
      <c r="AK38" s="79"/>
    </row>
    <row r="39" spans="2:37" x14ac:dyDescent="0.2">
      <c r="B39" s="77"/>
      <c r="C39" s="194"/>
      <c r="D39" s="153"/>
      <c r="E39" s="153"/>
      <c r="F39" s="154"/>
      <c r="G39" s="68"/>
      <c r="H39" s="154"/>
      <c r="I39" s="154"/>
      <c r="J39" s="194"/>
      <c r="K39" s="72">
        <f t="shared" si="4"/>
        <v>0</v>
      </c>
      <c r="L39" s="69">
        <f t="shared" si="5"/>
        <v>0</v>
      </c>
      <c r="M39" s="69">
        <f t="shared" si="6"/>
        <v>0</v>
      </c>
      <c r="N39" s="605" t="str">
        <f t="shared" si="7"/>
        <v>-</v>
      </c>
      <c r="O39" s="69">
        <f t="shared" si="8"/>
        <v>0</v>
      </c>
      <c r="P39" s="194"/>
      <c r="Q39" s="69">
        <f t="shared" si="14"/>
        <v>0</v>
      </c>
      <c r="R39" s="69">
        <f t="shared" si="14"/>
        <v>0</v>
      </c>
      <c r="S39" s="69">
        <f t="shared" si="10"/>
        <v>0</v>
      </c>
      <c r="T39" s="69">
        <f t="shared" si="15"/>
        <v>0</v>
      </c>
      <c r="U39" s="69">
        <f t="shared" si="15"/>
        <v>0</v>
      </c>
      <c r="V39" s="69">
        <f t="shared" si="15"/>
        <v>0</v>
      </c>
      <c r="W39" s="69">
        <f t="shared" si="15"/>
        <v>0</v>
      </c>
      <c r="X39" s="69">
        <f t="shared" si="15"/>
        <v>0</v>
      </c>
      <c r="Y39" s="69">
        <f t="shared" si="15"/>
        <v>0</v>
      </c>
      <c r="Z39" s="194"/>
      <c r="AA39" s="69">
        <f t="shared" si="16"/>
        <v>0</v>
      </c>
      <c r="AB39" s="69">
        <f t="shared" si="16"/>
        <v>0</v>
      </c>
      <c r="AC39" s="69">
        <f t="shared" si="16"/>
        <v>0</v>
      </c>
      <c r="AD39" s="69">
        <f t="shared" si="16"/>
        <v>0</v>
      </c>
      <c r="AE39" s="69">
        <f t="shared" si="16"/>
        <v>0</v>
      </c>
      <c r="AF39" s="69">
        <f t="shared" si="16"/>
        <v>0</v>
      </c>
      <c r="AG39" s="69">
        <f t="shared" si="16"/>
        <v>0</v>
      </c>
      <c r="AH39" s="69">
        <f t="shared" si="16"/>
        <v>0</v>
      </c>
      <c r="AI39" s="69">
        <f t="shared" si="16"/>
        <v>0</v>
      </c>
      <c r="AJ39" s="194"/>
      <c r="AK39" s="79"/>
    </row>
    <row r="40" spans="2:37" x14ac:dyDescent="0.2">
      <c r="B40" s="77"/>
      <c r="C40" s="194"/>
      <c r="D40" s="153"/>
      <c r="E40" s="153"/>
      <c r="F40" s="154"/>
      <c r="G40" s="68"/>
      <c r="H40" s="154"/>
      <c r="I40" s="154"/>
      <c r="J40" s="194"/>
      <c r="K40" s="72">
        <f t="shared" si="4"/>
        <v>0</v>
      </c>
      <c r="L40" s="69">
        <f t="shared" si="5"/>
        <v>0</v>
      </c>
      <c r="M40" s="69">
        <f t="shared" si="6"/>
        <v>0</v>
      </c>
      <c r="N40" s="605" t="str">
        <f t="shared" si="7"/>
        <v>-</v>
      </c>
      <c r="O40" s="69">
        <f t="shared" si="8"/>
        <v>0</v>
      </c>
      <c r="P40" s="194"/>
      <c r="Q40" s="69">
        <f t="shared" si="14"/>
        <v>0</v>
      </c>
      <c r="R40" s="69">
        <f t="shared" si="14"/>
        <v>0</v>
      </c>
      <c r="S40" s="69">
        <f t="shared" si="10"/>
        <v>0</v>
      </c>
      <c r="T40" s="69">
        <f t="shared" si="15"/>
        <v>0</v>
      </c>
      <c r="U40" s="69">
        <f t="shared" si="15"/>
        <v>0</v>
      </c>
      <c r="V40" s="69">
        <f t="shared" si="15"/>
        <v>0</v>
      </c>
      <c r="W40" s="69">
        <f t="shared" si="15"/>
        <v>0</v>
      </c>
      <c r="X40" s="69">
        <f t="shared" si="15"/>
        <v>0</v>
      </c>
      <c r="Y40" s="69">
        <f t="shared" si="15"/>
        <v>0</v>
      </c>
      <c r="Z40" s="194"/>
      <c r="AA40" s="69">
        <f t="shared" si="16"/>
        <v>0</v>
      </c>
      <c r="AB40" s="69">
        <f t="shared" si="16"/>
        <v>0</v>
      </c>
      <c r="AC40" s="69">
        <f t="shared" si="16"/>
        <v>0</v>
      </c>
      <c r="AD40" s="69">
        <f t="shared" si="16"/>
        <v>0</v>
      </c>
      <c r="AE40" s="69">
        <f t="shared" si="16"/>
        <v>0</v>
      </c>
      <c r="AF40" s="69">
        <f t="shared" si="16"/>
        <v>0</v>
      </c>
      <c r="AG40" s="69">
        <f t="shared" si="16"/>
        <v>0</v>
      </c>
      <c r="AH40" s="69">
        <f t="shared" si="16"/>
        <v>0</v>
      </c>
      <c r="AI40" s="69">
        <f t="shared" si="16"/>
        <v>0</v>
      </c>
      <c r="AJ40" s="194"/>
      <c r="AK40" s="79"/>
    </row>
    <row r="41" spans="2:37" x14ac:dyDescent="0.2">
      <c r="B41" s="77"/>
      <c r="C41" s="194"/>
      <c r="D41" s="153"/>
      <c r="E41" s="153"/>
      <c r="F41" s="154"/>
      <c r="G41" s="68"/>
      <c r="H41" s="154"/>
      <c r="I41" s="154"/>
      <c r="J41" s="194"/>
      <c r="K41" s="72">
        <f t="shared" si="4"/>
        <v>0</v>
      </c>
      <c r="L41" s="69">
        <f t="shared" si="5"/>
        <v>0</v>
      </c>
      <c r="M41" s="69">
        <f t="shared" si="6"/>
        <v>0</v>
      </c>
      <c r="N41" s="605" t="str">
        <f t="shared" si="7"/>
        <v>-</v>
      </c>
      <c r="O41" s="69">
        <f t="shared" si="8"/>
        <v>0</v>
      </c>
      <c r="P41" s="194"/>
      <c r="Q41" s="69">
        <f t="shared" si="14"/>
        <v>0</v>
      </c>
      <c r="R41" s="69">
        <f t="shared" si="14"/>
        <v>0</v>
      </c>
      <c r="S41" s="69">
        <f t="shared" si="10"/>
        <v>0</v>
      </c>
      <c r="T41" s="69">
        <f t="shared" si="15"/>
        <v>0</v>
      </c>
      <c r="U41" s="69">
        <f t="shared" si="15"/>
        <v>0</v>
      </c>
      <c r="V41" s="69">
        <f t="shared" si="15"/>
        <v>0</v>
      </c>
      <c r="W41" s="69">
        <f t="shared" si="15"/>
        <v>0</v>
      </c>
      <c r="X41" s="69">
        <f t="shared" si="15"/>
        <v>0</v>
      </c>
      <c r="Y41" s="69">
        <f t="shared" si="15"/>
        <v>0</v>
      </c>
      <c r="Z41" s="194"/>
      <c r="AA41" s="69">
        <f t="shared" si="16"/>
        <v>0</v>
      </c>
      <c r="AB41" s="69">
        <f t="shared" si="16"/>
        <v>0</v>
      </c>
      <c r="AC41" s="69">
        <f t="shared" si="16"/>
        <v>0</v>
      </c>
      <c r="AD41" s="69">
        <f t="shared" si="16"/>
        <v>0</v>
      </c>
      <c r="AE41" s="69">
        <f t="shared" si="16"/>
        <v>0</v>
      </c>
      <c r="AF41" s="69">
        <f t="shared" si="16"/>
        <v>0</v>
      </c>
      <c r="AG41" s="69">
        <f t="shared" si="16"/>
        <v>0</v>
      </c>
      <c r="AH41" s="69">
        <f t="shared" si="16"/>
        <v>0</v>
      </c>
      <c r="AI41" s="69">
        <f t="shared" si="16"/>
        <v>0</v>
      </c>
      <c r="AJ41" s="194"/>
      <c r="AK41" s="79"/>
    </row>
    <row r="42" spans="2:37" x14ac:dyDescent="0.2">
      <c r="B42" s="77"/>
      <c r="C42" s="194"/>
      <c r="D42" s="153"/>
      <c r="E42" s="153"/>
      <c r="F42" s="154"/>
      <c r="G42" s="68"/>
      <c r="H42" s="154"/>
      <c r="I42" s="154"/>
      <c r="J42" s="194"/>
      <c r="K42" s="72">
        <f t="shared" si="4"/>
        <v>0</v>
      </c>
      <c r="L42" s="69">
        <f t="shared" si="5"/>
        <v>0</v>
      </c>
      <c r="M42" s="69">
        <f t="shared" si="6"/>
        <v>0</v>
      </c>
      <c r="N42" s="605" t="str">
        <f t="shared" si="7"/>
        <v>-</v>
      </c>
      <c r="O42" s="69">
        <f t="shared" si="8"/>
        <v>0</v>
      </c>
      <c r="P42" s="194"/>
      <c r="Q42" s="69">
        <f t="shared" si="14"/>
        <v>0</v>
      </c>
      <c r="R42" s="69">
        <f t="shared" si="14"/>
        <v>0</v>
      </c>
      <c r="S42" s="69">
        <f t="shared" si="10"/>
        <v>0</v>
      </c>
      <c r="T42" s="69">
        <f t="shared" si="15"/>
        <v>0</v>
      </c>
      <c r="U42" s="69">
        <f t="shared" si="15"/>
        <v>0</v>
      </c>
      <c r="V42" s="69">
        <f t="shared" si="15"/>
        <v>0</v>
      </c>
      <c r="W42" s="69">
        <f t="shared" si="15"/>
        <v>0</v>
      </c>
      <c r="X42" s="69">
        <f t="shared" si="15"/>
        <v>0</v>
      </c>
      <c r="Y42" s="69">
        <f t="shared" si="15"/>
        <v>0</v>
      </c>
      <c r="Z42" s="194"/>
      <c r="AA42" s="69">
        <f t="shared" si="16"/>
        <v>0</v>
      </c>
      <c r="AB42" s="69">
        <f t="shared" si="16"/>
        <v>0</v>
      </c>
      <c r="AC42" s="69">
        <f t="shared" si="16"/>
        <v>0</v>
      </c>
      <c r="AD42" s="69">
        <f t="shared" si="16"/>
        <v>0</v>
      </c>
      <c r="AE42" s="69">
        <f t="shared" si="16"/>
        <v>0</v>
      </c>
      <c r="AF42" s="69">
        <f t="shared" si="16"/>
        <v>0</v>
      </c>
      <c r="AG42" s="69">
        <f t="shared" si="16"/>
        <v>0</v>
      </c>
      <c r="AH42" s="69">
        <f t="shared" si="16"/>
        <v>0</v>
      </c>
      <c r="AI42" s="69">
        <f t="shared" si="16"/>
        <v>0</v>
      </c>
      <c r="AJ42" s="194"/>
      <c r="AK42" s="79"/>
    </row>
    <row r="43" spans="2:37" x14ac:dyDescent="0.2">
      <c r="B43" s="77"/>
      <c r="C43" s="194"/>
      <c r="D43" s="153"/>
      <c r="E43" s="153"/>
      <c r="F43" s="154"/>
      <c r="G43" s="68"/>
      <c r="H43" s="154"/>
      <c r="I43" s="154"/>
      <c r="J43" s="194"/>
      <c r="K43" s="72">
        <f t="shared" si="4"/>
        <v>0</v>
      </c>
      <c r="L43" s="69">
        <f t="shared" si="5"/>
        <v>0</v>
      </c>
      <c r="M43" s="69">
        <f t="shared" si="6"/>
        <v>0</v>
      </c>
      <c r="N43" s="605" t="str">
        <f t="shared" si="7"/>
        <v>-</v>
      </c>
      <c r="O43" s="69">
        <f t="shared" si="8"/>
        <v>0</v>
      </c>
      <c r="P43" s="194"/>
      <c r="Q43" s="69">
        <f t="shared" si="14"/>
        <v>0</v>
      </c>
      <c r="R43" s="69">
        <f t="shared" si="14"/>
        <v>0</v>
      </c>
      <c r="S43" s="69">
        <f t="shared" si="10"/>
        <v>0</v>
      </c>
      <c r="T43" s="69">
        <f t="shared" si="15"/>
        <v>0</v>
      </c>
      <c r="U43" s="69">
        <f t="shared" si="15"/>
        <v>0</v>
      </c>
      <c r="V43" s="69">
        <f t="shared" si="15"/>
        <v>0</v>
      </c>
      <c r="W43" s="69">
        <f t="shared" si="15"/>
        <v>0</v>
      </c>
      <c r="X43" s="69">
        <f t="shared" si="15"/>
        <v>0</v>
      </c>
      <c r="Y43" s="69">
        <f t="shared" si="15"/>
        <v>0</v>
      </c>
      <c r="Z43" s="194"/>
      <c r="AA43" s="69">
        <f t="shared" si="16"/>
        <v>0</v>
      </c>
      <c r="AB43" s="69">
        <f t="shared" si="16"/>
        <v>0</v>
      </c>
      <c r="AC43" s="69">
        <f t="shared" si="16"/>
        <v>0</v>
      </c>
      <c r="AD43" s="69">
        <f t="shared" si="16"/>
        <v>0</v>
      </c>
      <c r="AE43" s="69">
        <f t="shared" si="16"/>
        <v>0</v>
      </c>
      <c r="AF43" s="69">
        <f t="shared" si="16"/>
        <v>0</v>
      </c>
      <c r="AG43" s="69">
        <f t="shared" si="16"/>
        <v>0</v>
      </c>
      <c r="AH43" s="69">
        <f t="shared" si="16"/>
        <v>0</v>
      </c>
      <c r="AI43" s="69">
        <f t="shared" si="16"/>
        <v>0</v>
      </c>
      <c r="AJ43" s="194"/>
      <c r="AK43" s="79"/>
    </row>
    <row r="44" spans="2:37" x14ac:dyDescent="0.2">
      <c r="B44" s="77"/>
      <c r="C44" s="194"/>
      <c r="D44" s="153"/>
      <c r="E44" s="153"/>
      <c r="F44" s="154"/>
      <c r="G44" s="68"/>
      <c r="H44" s="154"/>
      <c r="I44" s="154"/>
      <c r="J44" s="194"/>
      <c r="K44" s="72">
        <f t="shared" si="4"/>
        <v>0</v>
      </c>
      <c r="L44" s="69">
        <f t="shared" si="5"/>
        <v>0</v>
      </c>
      <c r="M44" s="69">
        <f t="shared" si="6"/>
        <v>0</v>
      </c>
      <c r="N44" s="605" t="str">
        <f t="shared" si="7"/>
        <v>-</v>
      </c>
      <c r="O44" s="69">
        <f t="shared" si="8"/>
        <v>0</v>
      </c>
      <c r="P44" s="194"/>
      <c r="Q44" s="69">
        <f t="shared" si="14"/>
        <v>0</v>
      </c>
      <c r="R44" s="69">
        <f t="shared" si="14"/>
        <v>0</v>
      </c>
      <c r="S44" s="69">
        <f t="shared" si="10"/>
        <v>0</v>
      </c>
      <c r="T44" s="69">
        <f t="shared" si="15"/>
        <v>0</v>
      </c>
      <c r="U44" s="69">
        <f t="shared" si="15"/>
        <v>0</v>
      </c>
      <c r="V44" s="69">
        <f t="shared" si="15"/>
        <v>0</v>
      </c>
      <c r="W44" s="69">
        <f t="shared" si="15"/>
        <v>0</v>
      </c>
      <c r="X44" s="69">
        <f t="shared" si="15"/>
        <v>0</v>
      </c>
      <c r="Y44" s="69">
        <f t="shared" si="15"/>
        <v>0</v>
      </c>
      <c r="Z44" s="194"/>
      <c r="AA44" s="69">
        <f t="shared" ref="AA44:AI53" si="17">IF(AA$8=$H44,($F44*$G44),0)</f>
        <v>0</v>
      </c>
      <c r="AB44" s="69">
        <f t="shared" si="17"/>
        <v>0</v>
      </c>
      <c r="AC44" s="69">
        <f t="shared" si="17"/>
        <v>0</v>
      </c>
      <c r="AD44" s="69">
        <f t="shared" si="17"/>
        <v>0</v>
      </c>
      <c r="AE44" s="69">
        <f t="shared" si="17"/>
        <v>0</v>
      </c>
      <c r="AF44" s="69">
        <f t="shared" si="17"/>
        <v>0</v>
      </c>
      <c r="AG44" s="69">
        <f t="shared" si="17"/>
        <v>0</v>
      </c>
      <c r="AH44" s="69">
        <f t="shared" si="17"/>
        <v>0</v>
      </c>
      <c r="AI44" s="69">
        <f t="shared" si="17"/>
        <v>0</v>
      </c>
      <c r="AJ44" s="194"/>
      <c r="AK44" s="79"/>
    </row>
    <row r="45" spans="2:37" x14ac:dyDescent="0.2">
      <c r="B45" s="77"/>
      <c r="C45" s="194"/>
      <c r="D45" s="153"/>
      <c r="E45" s="153"/>
      <c r="F45" s="154"/>
      <c r="G45" s="68"/>
      <c r="H45" s="154"/>
      <c r="I45" s="154"/>
      <c r="J45" s="194"/>
      <c r="K45" s="72">
        <f t="shared" si="4"/>
        <v>0</v>
      </c>
      <c r="L45" s="69">
        <f t="shared" si="5"/>
        <v>0</v>
      </c>
      <c r="M45" s="69">
        <f t="shared" si="6"/>
        <v>0</v>
      </c>
      <c r="N45" s="605" t="str">
        <f t="shared" si="7"/>
        <v>-</v>
      </c>
      <c r="O45" s="69">
        <f t="shared" si="8"/>
        <v>0</v>
      </c>
      <c r="P45" s="194"/>
      <c r="Q45" s="69">
        <f t="shared" si="14"/>
        <v>0</v>
      </c>
      <c r="R45" s="69">
        <f t="shared" si="14"/>
        <v>0</v>
      </c>
      <c r="S45" s="69">
        <f t="shared" si="10"/>
        <v>0</v>
      </c>
      <c r="T45" s="69">
        <f t="shared" si="15"/>
        <v>0</v>
      </c>
      <c r="U45" s="69">
        <f t="shared" si="15"/>
        <v>0</v>
      </c>
      <c r="V45" s="69">
        <f t="shared" si="15"/>
        <v>0</v>
      </c>
      <c r="W45" s="69">
        <f t="shared" si="15"/>
        <v>0</v>
      </c>
      <c r="X45" s="69">
        <f t="shared" si="15"/>
        <v>0</v>
      </c>
      <c r="Y45" s="69">
        <f t="shared" si="15"/>
        <v>0</v>
      </c>
      <c r="Z45" s="194"/>
      <c r="AA45" s="69">
        <f t="shared" si="17"/>
        <v>0</v>
      </c>
      <c r="AB45" s="69">
        <f t="shared" si="17"/>
        <v>0</v>
      </c>
      <c r="AC45" s="69">
        <f t="shared" si="17"/>
        <v>0</v>
      </c>
      <c r="AD45" s="69">
        <f t="shared" si="17"/>
        <v>0</v>
      </c>
      <c r="AE45" s="69">
        <f t="shared" si="17"/>
        <v>0</v>
      </c>
      <c r="AF45" s="69">
        <f t="shared" si="17"/>
        <v>0</v>
      </c>
      <c r="AG45" s="69">
        <f t="shared" si="17"/>
        <v>0</v>
      </c>
      <c r="AH45" s="69">
        <f t="shared" si="17"/>
        <v>0</v>
      </c>
      <c r="AI45" s="69">
        <f t="shared" si="17"/>
        <v>0</v>
      </c>
      <c r="AJ45" s="194"/>
      <c r="AK45" s="79"/>
    </row>
    <row r="46" spans="2:37" x14ac:dyDescent="0.2">
      <c r="B46" s="77"/>
      <c r="C46" s="194"/>
      <c r="D46" s="153"/>
      <c r="E46" s="153"/>
      <c r="F46" s="154"/>
      <c r="G46" s="68"/>
      <c r="H46" s="154"/>
      <c r="I46" s="154"/>
      <c r="J46" s="194"/>
      <c r="K46" s="72">
        <f t="shared" ref="K46:K70" si="18">IF(I46="geen",9999999999,I46)</f>
        <v>0</v>
      </c>
      <c r="L46" s="69">
        <f t="shared" ref="L46:L70" si="19">F46*G46</f>
        <v>0</v>
      </c>
      <c r="M46" s="69">
        <f t="shared" ref="M46:M70" si="20">IF(F46=0,0,(F46*G46)/K46)</f>
        <v>0</v>
      </c>
      <c r="N46" s="605" t="str">
        <f t="shared" ref="N46:N70" si="21">IF(K46=0,"-",(IF(K46&gt;3000,"-",H46+K46-1)))</f>
        <v>-</v>
      </c>
      <c r="O46" s="69">
        <f t="shared" ref="O46:O70" si="22">IF(I46="geen",IF(H46&lt;$Q$8,F46*G46,0),IF(H46&gt;=$Q$8,0,IF((G46*F46-(Q$8-H46)*M46)&lt;0,0,G46*F46-(Q$8-H46)*M46)))</f>
        <v>0</v>
      </c>
      <c r="P46" s="194"/>
      <c r="Q46" s="69">
        <f t="shared" si="14"/>
        <v>0</v>
      </c>
      <c r="R46" s="69">
        <f t="shared" si="14"/>
        <v>0</v>
      </c>
      <c r="S46" s="69">
        <f t="shared" ref="S46:S69" si="23">IF(S$8&lt;$H46,0,IF($N46&lt;=S$8-1,0,$M46))</f>
        <v>0</v>
      </c>
      <c r="T46" s="69">
        <f t="shared" si="15"/>
        <v>0</v>
      </c>
      <c r="U46" s="69">
        <f t="shared" si="15"/>
        <v>0</v>
      </c>
      <c r="V46" s="69">
        <f t="shared" si="15"/>
        <v>0</v>
      </c>
      <c r="W46" s="69">
        <f t="shared" si="15"/>
        <v>0</v>
      </c>
      <c r="X46" s="69">
        <f t="shared" si="15"/>
        <v>0</v>
      </c>
      <c r="Y46" s="69">
        <f t="shared" si="15"/>
        <v>0</v>
      </c>
      <c r="Z46" s="194"/>
      <c r="AA46" s="69">
        <f t="shared" si="17"/>
        <v>0</v>
      </c>
      <c r="AB46" s="69">
        <f t="shared" si="17"/>
        <v>0</v>
      </c>
      <c r="AC46" s="69">
        <f t="shared" si="17"/>
        <v>0</v>
      </c>
      <c r="AD46" s="69">
        <f t="shared" si="17"/>
        <v>0</v>
      </c>
      <c r="AE46" s="69">
        <f t="shared" si="17"/>
        <v>0</v>
      </c>
      <c r="AF46" s="69">
        <f t="shared" si="17"/>
        <v>0</v>
      </c>
      <c r="AG46" s="69">
        <f t="shared" si="17"/>
        <v>0</v>
      </c>
      <c r="AH46" s="69">
        <f t="shared" si="17"/>
        <v>0</v>
      </c>
      <c r="AI46" s="69">
        <f t="shared" si="17"/>
        <v>0</v>
      </c>
      <c r="AJ46" s="194"/>
      <c r="AK46" s="79"/>
    </row>
    <row r="47" spans="2:37" x14ac:dyDescent="0.2">
      <c r="B47" s="77"/>
      <c r="C47" s="194"/>
      <c r="D47" s="153"/>
      <c r="E47" s="153"/>
      <c r="F47" s="154"/>
      <c r="G47" s="68"/>
      <c r="H47" s="154"/>
      <c r="I47" s="154"/>
      <c r="J47" s="194"/>
      <c r="K47" s="72">
        <f t="shared" si="18"/>
        <v>0</v>
      </c>
      <c r="L47" s="69">
        <f t="shared" si="19"/>
        <v>0</v>
      </c>
      <c r="M47" s="69">
        <f t="shared" si="20"/>
        <v>0</v>
      </c>
      <c r="N47" s="605" t="str">
        <f t="shared" si="21"/>
        <v>-</v>
      </c>
      <c r="O47" s="69">
        <f t="shared" si="22"/>
        <v>0</v>
      </c>
      <c r="P47" s="194"/>
      <c r="Q47" s="69">
        <f t="shared" si="14"/>
        <v>0</v>
      </c>
      <c r="R47" s="69">
        <f t="shared" si="14"/>
        <v>0</v>
      </c>
      <c r="S47" s="69">
        <f t="shared" si="23"/>
        <v>0</v>
      </c>
      <c r="T47" s="69">
        <f t="shared" si="15"/>
        <v>0</v>
      </c>
      <c r="U47" s="69">
        <f t="shared" si="15"/>
        <v>0</v>
      </c>
      <c r="V47" s="69">
        <f t="shared" si="15"/>
        <v>0</v>
      </c>
      <c r="W47" s="69">
        <f t="shared" si="15"/>
        <v>0</v>
      </c>
      <c r="X47" s="69">
        <f t="shared" si="15"/>
        <v>0</v>
      </c>
      <c r="Y47" s="69">
        <f t="shared" si="15"/>
        <v>0</v>
      </c>
      <c r="Z47" s="194"/>
      <c r="AA47" s="69">
        <f t="shared" si="17"/>
        <v>0</v>
      </c>
      <c r="AB47" s="69">
        <f t="shared" si="17"/>
        <v>0</v>
      </c>
      <c r="AC47" s="69">
        <f t="shared" si="17"/>
        <v>0</v>
      </c>
      <c r="AD47" s="69">
        <f t="shared" si="17"/>
        <v>0</v>
      </c>
      <c r="AE47" s="69">
        <f t="shared" si="17"/>
        <v>0</v>
      </c>
      <c r="AF47" s="69">
        <f t="shared" si="17"/>
        <v>0</v>
      </c>
      <c r="AG47" s="69">
        <f t="shared" si="17"/>
        <v>0</v>
      </c>
      <c r="AH47" s="69">
        <f t="shared" si="17"/>
        <v>0</v>
      </c>
      <c r="AI47" s="69">
        <f t="shared" si="17"/>
        <v>0</v>
      </c>
      <c r="AJ47" s="194"/>
      <c r="AK47" s="79"/>
    </row>
    <row r="48" spans="2:37" x14ac:dyDescent="0.2">
      <c r="B48" s="77"/>
      <c r="C48" s="194"/>
      <c r="D48" s="153"/>
      <c r="E48" s="153"/>
      <c r="F48" s="154"/>
      <c r="G48" s="68"/>
      <c r="H48" s="154"/>
      <c r="I48" s="154"/>
      <c r="J48" s="194"/>
      <c r="K48" s="72">
        <f t="shared" si="18"/>
        <v>0</v>
      </c>
      <c r="L48" s="69">
        <f t="shared" si="19"/>
        <v>0</v>
      </c>
      <c r="M48" s="69">
        <f t="shared" si="20"/>
        <v>0</v>
      </c>
      <c r="N48" s="605" t="str">
        <f t="shared" si="21"/>
        <v>-</v>
      </c>
      <c r="O48" s="69">
        <f t="shared" si="22"/>
        <v>0</v>
      </c>
      <c r="P48" s="194"/>
      <c r="Q48" s="69">
        <f t="shared" si="14"/>
        <v>0</v>
      </c>
      <c r="R48" s="69">
        <f t="shared" si="14"/>
        <v>0</v>
      </c>
      <c r="S48" s="69">
        <f t="shared" si="23"/>
        <v>0</v>
      </c>
      <c r="T48" s="69">
        <f t="shared" si="15"/>
        <v>0</v>
      </c>
      <c r="U48" s="69">
        <f t="shared" si="15"/>
        <v>0</v>
      </c>
      <c r="V48" s="69">
        <f t="shared" si="15"/>
        <v>0</v>
      </c>
      <c r="W48" s="69">
        <f t="shared" si="15"/>
        <v>0</v>
      </c>
      <c r="X48" s="69">
        <f t="shared" si="15"/>
        <v>0</v>
      </c>
      <c r="Y48" s="69">
        <f t="shared" si="15"/>
        <v>0</v>
      </c>
      <c r="Z48" s="194"/>
      <c r="AA48" s="69">
        <f t="shared" si="17"/>
        <v>0</v>
      </c>
      <c r="AB48" s="69">
        <f t="shared" si="17"/>
        <v>0</v>
      </c>
      <c r="AC48" s="69">
        <f t="shared" si="17"/>
        <v>0</v>
      </c>
      <c r="AD48" s="69">
        <f t="shared" si="17"/>
        <v>0</v>
      </c>
      <c r="AE48" s="69">
        <f t="shared" si="17"/>
        <v>0</v>
      </c>
      <c r="AF48" s="69">
        <f t="shared" si="17"/>
        <v>0</v>
      </c>
      <c r="AG48" s="69">
        <f t="shared" si="17"/>
        <v>0</v>
      </c>
      <c r="AH48" s="69">
        <f t="shared" si="17"/>
        <v>0</v>
      </c>
      <c r="AI48" s="69">
        <f t="shared" si="17"/>
        <v>0</v>
      </c>
      <c r="AJ48" s="194"/>
      <c r="AK48" s="79"/>
    </row>
    <row r="49" spans="2:37" x14ac:dyDescent="0.2">
      <c r="B49" s="77"/>
      <c r="C49" s="194"/>
      <c r="D49" s="153"/>
      <c r="E49" s="153"/>
      <c r="F49" s="154"/>
      <c r="G49" s="68"/>
      <c r="H49" s="154"/>
      <c r="I49" s="154"/>
      <c r="J49" s="194"/>
      <c r="K49" s="72">
        <f t="shared" si="18"/>
        <v>0</v>
      </c>
      <c r="L49" s="69">
        <f t="shared" si="19"/>
        <v>0</v>
      </c>
      <c r="M49" s="69">
        <f t="shared" si="20"/>
        <v>0</v>
      </c>
      <c r="N49" s="605" t="str">
        <f t="shared" si="21"/>
        <v>-</v>
      </c>
      <c r="O49" s="69">
        <f t="shared" si="22"/>
        <v>0</v>
      </c>
      <c r="P49" s="194"/>
      <c r="Q49" s="69">
        <f t="shared" si="14"/>
        <v>0</v>
      </c>
      <c r="R49" s="69">
        <f t="shared" si="14"/>
        <v>0</v>
      </c>
      <c r="S49" s="69">
        <f t="shared" si="23"/>
        <v>0</v>
      </c>
      <c r="T49" s="69">
        <f t="shared" si="15"/>
        <v>0</v>
      </c>
      <c r="U49" s="69">
        <f t="shared" si="15"/>
        <v>0</v>
      </c>
      <c r="V49" s="69">
        <f t="shared" si="15"/>
        <v>0</v>
      </c>
      <c r="W49" s="69">
        <f t="shared" si="15"/>
        <v>0</v>
      </c>
      <c r="X49" s="69">
        <f t="shared" si="15"/>
        <v>0</v>
      </c>
      <c r="Y49" s="69">
        <f t="shared" si="15"/>
        <v>0</v>
      </c>
      <c r="Z49" s="194"/>
      <c r="AA49" s="69">
        <f t="shared" si="17"/>
        <v>0</v>
      </c>
      <c r="AB49" s="69">
        <f t="shared" si="17"/>
        <v>0</v>
      </c>
      <c r="AC49" s="69">
        <f t="shared" si="17"/>
        <v>0</v>
      </c>
      <c r="AD49" s="69">
        <f t="shared" si="17"/>
        <v>0</v>
      </c>
      <c r="AE49" s="69">
        <f t="shared" si="17"/>
        <v>0</v>
      </c>
      <c r="AF49" s="69">
        <f t="shared" si="17"/>
        <v>0</v>
      </c>
      <c r="AG49" s="69">
        <f t="shared" si="17"/>
        <v>0</v>
      </c>
      <c r="AH49" s="69">
        <f t="shared" si="17"/>
        <v>0</v>
      </c>
      <c r="AI49" s="69">
        <f t="shared" si="17"/>
        <v>0</v>
      </c>
      <c r="AJ49" s="194"/>
      <c r="AK49" s="79"/>
    </row>
    <row r="50" spans="2:37" x14ac:dyDescent="0.2">
      <c r="B50" s="77"/>
      <c r="C50" s="194"/>
      <c r="D50" s="153"/>
      <c r="E50" s="153"/>
      <c r="F50" s="154"/>
      <c r="G50" s="68"/>
      <c r="H50" s="154"/>
      <c r="I50" s="154"/>
      <c r="J50" s="194"/>
      <c r="K50" s="72">
        <f t="shared" si="18"/>
        <v>0</v>
      </c>
      <c r="L50" s="69">
        <f t="shared" si="19"/>
        <v>0</v>
      </c>
      <c r="M50" s="69">
        <f t="shared" si="20"/>
        <v>0</v>
      </c>
      <c r="N50" s="605" t="str">
        <f t="shared" si="21"/>
        <v>-</v>
      </c>
      <c r="O50" s="69">
        <f t="shared" si="22"/>
        <v>0</v>
      </c>
      <c r="P50" s="194"/>
      <c r="Q50" s="69">
        <f t="shared" si="14"/>
        <v>0</v>
      </c>
      <c r="R50" s="69">
        <f t="shared" si="14"/>
        <v>0</v>
      </c>
      <c r="S50" s="69">
        <f t="shared" si="23"/>
        <v>0</v>
      </c>
      <c r="T50" s="69">
        <f t="shared" si="15"/>
        <v>0</v>
      </c>
      <c r="U50" s="69">
        <f t="shared" si="15"/>
        <v>0</v>
      </c>
      <c r="V50" s="69">
        <f t="shared" si="15"/>
        <v>0</v>
      </c>
      <c r="W50" s="69">
        <f t="shared" si="15"/>
        <v>0</v>
      </c>
      <c r="X50" s="69">
        <f t="shared" si="15"/>
        <v>0</v>
      </c>
      <c r="Y50" s="69">
        <f t="shared" si="15"/>
        <v>0</v>
      </c>
      <c r="Z50" s="194"/>
      <c r="AA50" s="69">
        <f t="shared" si="17"/>
        <v>0</v>
      </c>
      <c r="AB50" s="69">
        <f t="shared" si="17"/>
        <v>0</v>
      </c>
      <c r="AC50" s="69">
        <f t="shared" si="17"/>
        <v>0</v>
      </c>
      <c r="AD50" s="69">
        <f t="shared" si="17"/>
        <v>0</v>
      </c>
      <c r="AE50" s="69">
        <f t="shared" si="17"/>
        <v>0</v>
      </c>
      <c r="AF50" s="69">
        <f t="shared" si="17"/>
        <v>0</v>
      </c>
      <c r="AG50" s="69">
        <f t="shared" si="17"/>
        <v>0</v>
      </c>
      <c r="AH50" s="69">
        <f t="shared" si="17"/>
        <v>0</v>
      </c>
      <c r="AI50" s="69">
        <f t="shared" si="17"/>
        <v>0</v>
      </c>
      <c r="AJ50" s="194"/>
      <c r="AK50" s="79"/>
    </row>
    <row r="51" spans="2:37" x14ac:dyDescent="0.2">
      <c r="B51" s="77"/>
      <c r="C51" s="194"/>
      <c r="D51" s="153"/>
      <c r="E51" s="153"/>
      <c r="F51" s="154"/>
      <c r="G51" s="68"/>
      <c r="H51" s="154"/>
      <c r="I51" s="154"/>
      <c r="J51" s="194"/>
      <c r="K51" s="72">
        <f t="shared" si="18"/>
        <v>0</v>
      </c>
      <c r="L51" s="69">
        <f t="shared" si="19"/>
        <v>0</v>
      </c>
      <c r="M51" s="69">
        <f t="shared" si="20"/>
        <v>0</v>
      </c>
      <c r="N51" s="605" t="str">
        <f t="shared" si="21"/>
        <v>-</v>
      </c>
      <c r="O51" s="69">
        <f t="shared" si="22"/>
        <v>0</v>
      </c>
      <c r="P51" s="194"/>
      <c r="Q51" s="69">
        <f t="shared" si="14"/>
        <v>0</v>
      </c>
      <c r="R51" s="69">
        <f t="shared" si="14"/>
        <v>0</v>
      </c>
      <c r="S51" s="69">
        <f t="shared" si="23"/>
        <v>0</v>
      </c>
      <c r="T51" s="69">
        <f t="shared" si="15"/>
        <v>0</v>
      </c>
      <c r="U51" s="69">
        <f t="shared" si="15"/>
        <v>0</v>
      </c>
      <c r="V51" s="69">
        <f t="shared" si="15"/>
        <v>0</v>
      </c>
      <c r="W51" s="69">
        <f t="shared" si="15"/>
        <v>0</v>
      </c>
      <c r="X51" s="69">
        <f t="shared" si="15"/>
        <v>0</v>
      </c>
      <c r="Y51" s="69">
        <f t="shared" si="15"/>
        <v>0</v>
      </c>
      <c r="Z51" s="194"/>
      <c r="AA51" s="69">
        <f t="shared" si="17"/>
        <v>0</v>
      </c>
      <c r="AB51" s="69">
        <f t="shared" si="17"/>
        <v>0</v>
      </c>
      <c r="AC51" s="69">
        <f t="shared" si="17"/>
        <v>0</v>
      </c>
      <c r="AD51" s="69">
        <f t="shared" si="17"/>
        <v>0</v>
      </c>
      <c r="AE51" s="69">
        <f t="shared" si="17"/>
        <v>0</v>
      </c>
      <c r="AF51" s="69">
        <f t="shared" si="17"/>
        <v>0</v>
      </c>
      <c r="AG51" s="69">
        <f t="shared" si="17"/>
        <v>0</v>
      </c>
      <c r="AH51" s="69">
        <f t="shared" si="17"/>
        <v>0</v>
      </c>
      <c r="AI51" s="69">
        <f t="shared" si="17"/>
        <v>0</v>
      </c>
      <c r="AJ51" s="194"/>
      <c r="AK51" s="79"/>
    </row>
    <row r="52" spans="2:37" x14ac:dyDescent="0.2">
      <c r="B52" s="77"/>
      <c r="C52" s="194"/>
      <c r="D52" s="153"/>
      <c r="E52" s="153"/>
      <c r="F52" s="154"/>
      <c r="G52" s="68"/>
      <c r="H52" s="154"/>
      <c r="I52" s="154"/>
      <c r="J52" s="194"/>
      <c r="K52" s="72">
        <f t="shared" si="18"/>
        <v>0</v>
      </c>
      <c r="L52" s="69">
        <f t="shared" si="19"/>
        <v>0</v>
      </c>
      <c r="M52" s="69">
        <f t="shared" si="20"/>
        <v>0</v>
      </c>
      <c r="N52" s="605" t="str">
        <f t="shared" si="21"/>
        <v>-</v>
      </c>
      <c r="O52" s="69">
        <f t="shared" si="22"/>
        <v>0</v>
      </c>
      <c r="P52" s="194"/>
      <c r="Q52" s="69">
        <f t="shared" si="14"/>
        <v>0</v>
      </c>
      <c r="R52" s="69">
        <f t="shared" si="14"/>
        <v>0</v>
      </c>
      <c r="S52" s="69">
        <f t="shared" si="23"/>
        <v>0</v>
      </c>
      <c r="T52" s="69">
        <f t="shared" si="15"/>
        <v>0</v>
      </c>
      <c r="U52" s="69">
        <f t="shared" si="15"/>
        <v>0</v>
      </c>
      <c r="V52" s="69">
        <f t="shared" si="15"/>
        <v>0</v>
      </c>
      <c r="W52" s="69">
        <f t="shared" si="15"/>
        <v>0</v>
      </c>
      <c r="X52" s="69">
        <f t="shared" si="15"/>
        <v>0</v>
      </c>
      <c r="Y52" s="69">
        <f t="shared" si="15"/>
        <v>0</v>
      </c>
      <c r="Z52" s="194"/>
      <c r="AA52" s="69">
        <f t="shared" si="17"/>
        <v>0</v>
      </c>
      <c r="AB52" s="69">
        <f t="shared" si="17"/>
        <v>0</v>
      </c>
      <c r="AC52" s="69">
        <f t="shared" si="17"/>
        <v>0</v>
      </c>
      <c r="AD52" s="69">
        <f t="shared" si="17"/>
        <v>0</v>
      </c>
      <c r="AE52" s="69">
        <f t="shared" si="17"/>
        <v>0</v>
      </c>
      <c r="AF52" s="69">
        <f t="shared" si="17"/>
        <v>0</v>
      </c>
      <c r="AG52" s="69">
        <f t="shared" si="17"/>
        <v>0</v>
      </c>
      <c r="AH52" s="69">
        <f t="shared" si="17"/>
        <v>0</v>
      </c>
      <c r="AI52" s="69">
        <f t="shared" si="17"/>
        <v>0</v>
      </c>
      <c r="AJ52" s="194"/>
      <c r="AK52" s="79"/>
    </row>
    <row r="53" spans="2:37" x14ac:dyDescent="0.2">
      <c r="B53" s="77"/>
      <c r="C53" s="194"/>
      <c r="D53" s="153"/>
      <c r="E53" s="153"/>
      <c r="F53" s="154"/>
      <c r="G53" s="68"/>
      <c r="H53" s="154"/>
      <c r="I53" s="154"/>
      <c r="J53" s="194"/>
      <c r="K53" s="72">
        <f t="shared" si="18"/>
        <v>0</v>
      </c>
      <c r="L53" s="69">
        <f t="shared" si="19"/>
        <v>0</v>
      </c>
      <c r="M53" s="69">
        <f t="shared" si="20"/>
        <v>0</v>
      </c>
      <c r="N53" s="605" t="str">
        <f t="shared" si="21"/>
        <v>-</v>
      </c>
      <c r="O53" s="69">
        <f t="shared" si="22"/>
        <v>0</v>
      </c>
      <c r="P53" s="194"/>
      <c r="Q53" s="69">
        <f t="shared" si="14"/>
        <v>0</v>
      </c>
      <c r="R53" s="69">
        <f t="shared" si="14"/>
        <v>0</v>
      </c>
      <c r="S53" s="69">
        <f t="shared" si="23"/>
        <v>0</v>
      </c>
      <c r="T53" s="69">
        <f t="shared" si="15"/>
        <v>0</v>
      </c>
      <c r="U53" s="69">
        <f t="shared" si="15"/>
        <v>0</v>
      </c>
      <c r="V53" s="69">
        <f t="shared" si="15"/>
        <v>0</v>
      </c>
      <c r="W53" s="69">
        <f t="shared" si="15"/>
        <v>0</v>
      </c>
      <c r="X53" s="69">
        <f t="shared" si="15"/>
        <v>0</v>
      </c>
      <c r="Y53" s="69">
        <f t="shared" si="15"/>
        <v>0</v>
      </c>
      <c r="Z53" s="194"/>
      <c r="AA53" s="69">
        <f t="shared" si="17"/>
        <v>0</v>
      </c>
      <c r="AB53" s="69">
        <f t="shared" si="17"/>
        <v>0</v>
      </c>
      <c r="AC53" s="69">
        <f t="shared" si="17"/>
        <v>0</v>
      </c>
      <c r="AD53" s="69">
        <f t="shared" si="17"/>
        <v>0</v>
      </c>
      <c r="AE53" s="69">
        <f t="shared" si="17"/>
        <v>0</v>
      </c>
      <c r="AF53" s="69">
        <f t="shared" si="17"/>
        <v>0</v>
      </c>
      <c r="AG53" s="69">
        <f t="shared" si="17"/>
        <v>0</v>
      </c>
      <c r="AH53" s="69">
        <f t="shared" si="17"/>
        <v>0</v>
      </c>
      <c r="AI53" s="69">
        <f t="shared" si="17"/>
        <v>0</v>
      </c>
      <c r="AJ53" s="194"/>
      <c r="AK53" s="79"/>
    </row>
    <row r="54" spans="2:37" x14ac:dyDescent="0.2">
      <c r="B54" s="77"/>
      <c r="C54" s="194"/>
      <c r="D54" s="153"/>
      <c r="E54" s="153"/>
      <c r="F54" s="154"/>
      <c r="G54" s="68"/>
      <c r="H54" s="154"/>
      <c r="I54" s="154"/>
      <c r="J54" s="194"/>
      <c r="K54" s="72">
        <f t="shared" si="18"/>
        <v>0</v>
      </c>
      <c r="L54" s="69">
        <f t="shared" si="19"/>
        <v>0</v>
      </c>
      <c r="M54" s="69">
        <f t="shared" si="20"/>
        <v>0</v>
      </c>
      <c r="N54" s="605" t="str">
        <f t="shared" si="21"/>
        <v>-</v>
      </c>
      <c r="O54" s="69">
        <f t="shared" si="22"/>
        <v>0</v>
      </c>
      <c r="P54" s="194"/>
      <c r="Q54" s="69">
        <f t="shared" ref="Q54:R70" si="24">(IF(Q$8&lt;$H54,0,IF($N54&lt;=Q$8-1,0,$M54)))</f>
        <v>0</v>
      </c>
      <c r="R54" s="69">
        <f t="shared" si="24"/>
        <v>0</v>
      </c>
      <c r="S54" s="69">
        <f t="shared" si="23"/>
        <v>0</v>
      </c>
      <c r="T54" s="69">
        <f t="shared" ref="T54:Y70" si="25">(IF(T$8&lt;$H54,0,IF($N54&lt;=T$8-1,0,$M54)))</f>
        <v>0</v>
      </c>
      <c r="U54" s="69">
        <f t="shared" si="25"/>
        <v>0</v>
      </c>
      <c r="V54" s="69">
        <f t="shared" si="25"/>
        <v>0</v>
      </c>
      <c r="W54" s="69">
        <f t="shared" si="25"/>
        <v>0</v>
      </c>
      <c r="X54" s="69">
        <f t="shared" si="25"/>
        <v>0</v>
      </c>
      <c r="Y54" s="69">
        <f t="shared" si="25"/>
        <v>0</v>
      </c>
      <c r="Z54" s="194"/>
      <c r="AA54" s="69">
        <f t="shared" ref="AA54:AI63" si="26">IF(AA$8=$H54,($F54*$G54),0)</f>
        <v>0</v>
      </c>
      <c r="AB54" s="69">
        <f t="shared" si="26"/>
        <v>0</v>
      </c>
      <c r="AC54" s="69">
        <f t="shared" si="26"/>
        <v>0</v>
      </c>
      <c r="AD54" s="69">
        <f t="shared" si="26"/>
        <v>0</v>
      </c>
      <c r="AE54" s="69">
        <f t="shared" si="26"/>
        <v>0</v>
      </c>
      <c r="AF54" s="69">
        <f t="shared" si="26"/>
        <v>0</v>
      </c>
      <c r="AG54" s="69">
        <f t="shared" si="26"/>
        <v>0</v>
      </c>
      <c r="AH54" s="69">
        <f t="shared" si="26"/>
        <v>0</v>
      </c>
      <c r="AI54" s="69">
        <f t="shared" si="26"/>
        <v>0</v>
      </c>
      <c r="AJ54" s="194"/>
      <c r="AK54" s="79"/>
    </row>
    <row r="55" spans="2:37" x14ac:dyDescent="0.2">
      <c r="B55" s="77"/>
      <c r="C55" s="194"/>
      <c r="D55" s="153"/>
      <c r="E55" s="153"/>
      <c r="F55" s="154"/>
      <c r="G55" s="68"/>
      <c r="H55" s="154"/>
      <c r="I55" s="154"/>
      <c r="J55" s="194"/>
      <c r="K55" s="72">
        <f t="shared" si="18"/>
        <v>0</v>
      </c>
      <c r="L55" s="69">
        <f t="shared" si="19"/>
        <v>0</v>
      </c>
      <c r="M55" s="69">
        <f t="shared" si="20"/>
        <v>0</v>
      </c>
      <c r="N55" s="605" t="str">
        <f t="shared" si="21"/>
        <v>-</v>
      </c>
      <c r="O55" s="69">
        <f t="shared" si="22"/>
        <v>0</v>
      </c>
      <c r="P55" s="194"/>
      <c r="Q55" s="69">
        <f t="shared" si="24"/>
        <v>0</v>
      </c>
      <c r="R55" s="69">
        <f t="shared" si="24"/>
        <v>0</v>
      </c>
      <c r="S55" s="69">
        <f t="shared" si="23"/>
        <v>0</v>
      </c>
      <c r="T55" s="69">
        <f t="shared" si="25"/>
        <v>0</v>
      </c>
      <c r="U55" s="69">
        <f t="shared" si="25"/>
        <v>0</v>
      </c>
      <c r="V55" s="69">
        <f t="shared" si="25"/>
        <v>0</v>
      </c>
      <c r="W55" s="69">
        <f t="shared" si="25"/>
        <v>0</v>
      </c>
      <c r="X55" s="69">
        <f t="shared" si="25"/>
        <v>0</v>
      </c>
      <c r="Y55" s="69">
        <f t="shared" si="25"/>
        <v>0</v>
      </c>
      <c r="Z55" s="194"/>
      <c r="AA55" s="69">
        <f t="shared" si="26"/>
        <v>0</v>
      </c>
      <c r="AB55" s="69">
        <f t="shared" si="26"/>
        <v>0</v>
      </c>
      <c r="AC55" s="69">
        <f t="shared" si="26"/>
        <v>0</v>
      </c>
      <c r="AD55" s="69">
        <f t="shared" si="26"/>
        <v>0</v>
      </c>
      <c r="AE55" s="69">
        <f t="shared" si="26"/>
        <v>0</v>
      </c>
      <c r="AF55" s="69">
        <f t="shared" si="26"/>
        <v>0</v>
      </c>
      <c r="AG55" s="69">
        <f t="shared" si="26"/>
        <v>0</v>
      </c>
      <c r="AH55" s="69">
        <f t="shared" si="26"/>
        <v>0</v>
      </c>
      <c r="AI55" s="69">
        <f t="shared" si="26"/>
        <v>0</v>
      </c>
      <c r="AJ55" s="194"/>
      <c r="AK55" s="79"/>
    </row>
    <row r="56" spans="2:37" x14ac:dyDescent="0.2">
      <c r="B56" s="77"/>
      <c r="C56" s="194"/>
      <c r="D56" s="153"/>
      <c r="E56" s="153"/>
      <c r="F56" s="154"/>
      <c r="G56" s="68"/>
      <c r="H56" s="154"/>
      <c r="I56" s="154"/>
      <c r="J56" s="194"/>
      <c r="K56" s="72">
        <f t="shared" si="18"/>
        <v>0</v>
      </c>
      <c r="L56" s="69">
        <f t="shared" si="19"/>
        <v>0</v>
      </c>
      <c r="M56" s="69">
        <f t="shared" si="20"/>
        <v>0</v>
      </c>
      <c r="N56" s="605" t="str">
        <f t="shared" si="21"/>
        <v>-</v>
      </c>
      <c r="O56" s="69">
        <f t="shared" si="22"/>
        <v>0</v>
      </c>
      <c r="P56" s="194"/>
      <c r="Q56" s="69">
        <f t="shared" si="24"/>
        <v>0</v>
      </c>
      <c r="R56" s="69">
        <f t="shared" si="24"/>
        <v>0</v>
      </c>
      <c r="S56" s="69">
        <f t="shared" si="23"/>
        <v>0</v>
      </c>
      <c r="T56" s="69">
        <f t="shared" si="25"/>
        <v>0</v>
      </c>
      <c r="U56" s="69">
        <f t="shared" si="25"/>
        <v>0</v>
      </c>
      <c r="V56" s="69">
        <f t="shared" si="25"/>
        <v>0</v>
      </c>
      <c r="W56" s="69">
        <f t="shared" si="25"/>
        <v>0</v>
      </c>
      <c r="X56" s="69">
        <f t="shared" si="25"/>
        <v>0</v>
      </c>
      <c r="Y56" s="69">
        <f t="shared" si="25"/>
        <v>0</v>
      </c>
      <c r="Z56" s="194"/>
      <c r="AA56" s="69">
        <f t="shared" si="26"/>
        <v>0</v>
      </c>
      <c r="AB56" s="69">
        <f t="shared" si="26"/>
        <v>0</v>
      </c>
      <c r="AC56" s="69">
        <f t="shared" si="26"/>
        <v>0</v>
      </c>
      <c r="AD56" s="69">
        <f t="shared" si="26"/>
        <v>0</v>
      </c>
      <c r="AE56" s="69">
        <f t="shared" si="26"/>
        <v>0</v>
      </c>
      <c r="AF56" s="69">
        <f t="shared" si="26"/>
        <v>0</v>
      </c>
      <c r="AG56" s="69">
        <f t="shared" si="26"/>
        <v>0</v>
      </c>
      <c r="AH56" s="69">
        <f t="shared" si="26"/>
        <v>0</v>
      </c>
      <c r="AI56" s="69">
        <f t="shared" si="26"/>
        <v>0</v>
      </c>
      <c r="AJ56" s="194"/>
      <c r="AK56" s="79"/>
    </row>
    <row r="57" spans="2:37" x14ac:dyDescent="0.2">
      <c r="B57" s="77"/>
      <c r="C57" s="194"/>
      <c r="D57" s="153"/>
      <c r="E57" s="153"/>
      <c r="F57" s="154"/>
      <c r="G57" s="68"/>
      <c r="H57" s="154"/>
      <c r="I57" s="154"/>
      <c r="J57" s="194"/>
      <c r="K57" s="72">
        <f t="shared" si="18"/>
        <v>0</v>
      </c>
      <c r="L57" s="69">
        <f t="shared" si="19"/>
        <v>0</v>
      </c>
      <c r="M57" s="69">
        <f t="shared" si="20"/>
        <v>0</v>
      </c>
      <c r="N57" s="605" t="str">
        <f t="shared" si="21"/>
        <v>-</v>
      </c>
      <c r="O57" s="69">
        <f t="shared" si="22"/>
        <v>0</v>
      </c>
      <c r="P57" s="194"/>
      <c r="Q57" s="69">
        <f t="shared" si="24"/>
        <v>0</v>
      </c>
      <c r="R57" s="69">
        <f t="shared" si="24"/>
        <v>0</v>
      </c>
      <c r="S57" s="69">
        <f t="shared" si="23"/>
        <v>0</v>
      </c>
      <c r="T57" s="69">
        <f t="shared" si="25"/>
        <v>0</v>
      </c>
      <c r="U57" s="69">
        <f t="shared" si="25"/>
        <v>0</v>
      </c>
      <c r="V57" s="69">
        <f t="shared" si="25"/>
        <v>0</v>
      </c>
      <c r="W57" s="69">
        <f t="shared" si="25"/>
        <v>0</v>
      </c>
      <c r="X57" s="69">
        <f t="shared" si="25"/>
        <v>0</v>
      </c>
      <c r="Y57" s="69">
        <f t="shared" si="25"/>
        <v>0</v>
      </c>
      <c r="Z57" s="194"/>
      <c r="AA57" s="69">
        <f t="shared" si="26"/>
        <v>0</v>
      </c>
      <c r="AB57" s="69">
        <f t="shared" si="26"/>
        <v>0</v>
      </c>
      <c r="AC57" s="69">
        <f t="shared" si="26"/>
        <v>0</v>
      </c>
      <c r="AD57" s="69">
        <f t="shared" si="26"/>
        <v>0</v>
      </c>
      <c r="AE57" s="69">
        <f t="shared" si="26"/>
        <v>0</v>
      </c>
      <c r="AF57" s="69">
        <f t="shared" si="26"/>
        <v>0</v>
      </c>
      <c r="AG57" s="69">
        <f t="shared" si="26"/>
        <v>0</v>
      </c>
      <c r="AH57" s="69">
        <f t="shared" si="26"/>
        <v>0</v>
      </c>
      <c r="AI57" s="69">
        <f t="shared" si="26"/>
        <v>0</v>
      </c>
      <c r="AJ57" s="194"/>
      <c r="AK57" s="79"/>
    </row>
    <row r="58" spans="2:37" x14ac:dyDescent="0.2">
      <c r="B58" s="77"/>
      <c r="C58" s="194"/>
      <c r="D58" s="153"/>
      <c r="E58" s="153"/>
      <c r="F58" s="154"/>
      <c r="G58" s="68"/>
      <c r="H58" s="154"/>
      <c r="I58" s="154"/>
      <c r="J58" s="194"/>
      <c r="K58" s="72">
        <f t="shared" si="18"/>
        <v>0</v>
      </c>
      <c r="L58" s="69">
        <f t="shared" si="19"/>
        <v>0</v>
      </c>
      <c r="M58" s="69">
        <f t="shared" si="20"/>
        <v>0</v>
      </c>
      <c r="N58" s="605" t="str">
        <f t="shared" si="21"/>
        <v>-</v>
      </c>
      <c r="O58" s="69">
        <f t="shared" si="22"/>
        <v>0</v>
      </c>
      <c r="P58" s="194"/>
      <c r="Q58" s="69">
        <f t="shared" si="24"/>
        <v>0</v>
      </c>
      <c r="R58" s="69">
        <f t="shared" si="24"/>
        <v>0</v>
      </c>
      <c r="S58" s="69">
        <f t="shared" si="23"/>
        <v>0</v>
      </c>
      <c r="T58" s="69">
        <f t="shared" si="25"/>
        <v>0</v>
      </c>
      <c r="U58" s="69">
        <f t="shared" si="25"/>
        <v>0</v>
      </c>
      <c r="V58" s="69">
        <f t="shared" si="25"/>
        <v>0</v>
      </c>
      <c r="W58" s="69">
        <f t="shared" si="25"/>
        <v>0</v>
      </c>
      <c r="X58" s="69">
        <f t="shared" si="25"/>
        <v>0</v>
      </c>
      <c r="Y58" s="69">
        <f t="shared" si="25"/>
        <v>0</v>
      </c>
      <c r="Z58" s="194"/>
      <c r="AA58" s="69">
        <f t="shared" si="26"/>
        <v>0</v>
      </c>
      <c r="AB58" s="69">
        <f t="shared" si="26"/>
        <v>0</v>
      </c>
      <c r="AC58" s="69">
        <f t="shared" si="26"/>
        <v>0</v>
      </c>
      <c r="AD58" s="69">
        <f t="shared" si="26"/>
        <v>0</v>
      </c>
      <c r="AE58" s="69">
        <f t="shared" si="26"/>
        <v>0</v>
      </c>
      <c r="AF58" s="69">
        <f t="shared" si="26"/>
        <v>0</v>
      </c>
      <c r="AG58" s="69">
        <f t="shared" si="26"/>
        <v>0</v>
      </c>
      <c r="AH58" s="69">
        <f t="shared" si="26"/>
        <v>0</v>
      </c>
      <c r="AI58" s="69">
        <f t="shared" si="26"/>
        <v>0</v>
      </c>
      <c r="AJ58" s="194"/>
      <c r="AK58" s="79"/>
    </row>
    <row r="59" spans="2:37" x14ac:dyDescent="0.2">
      <c r="B59" s="77"/>
      <c r="C59" s="194"/>
      <c r="D59" s="153"/>
      <c r="E59" s="153"/>
      <c r="F59" s="154"/>
      <c r="G59" s="68"/>
      <c r="H59" s="154"/>
      <c r="I59" s="154"/>
      <c r="J59" s="194"/>
      <c r="K59" s="72">
        <f t="shared" si="18"/>
        <v>0</v>
      </c>
      <c r="L59" s="69">
        <f t="shared" si="19"/>
        <v>0</v>
      </c>
      <c r="M59" s="69">
        <f t="shared" si="20"/>
        <v>0</v>
      </c>
      <c r="N59" s="605" t="str">
        <f t="shared" si="21"/>
        <v>-</v>
      </c>
      <c r="O59" s="69">
        <f t="shared" si="22"/>
        <v>0</v>
      </c>
      <c r="P59" s="194"/>
      <c r="Q59" s="69">
        <f t="shared" si="24"/>
        <v>0</v>
      </c>
      <c r="R59" s="69">
        <f t="shared" si="24"/>
        <v>0</v>
      </c>
      <c r="S59" s="69">
        <f t="shared" si="23"/>
        <v>0</v>
      </c>
      <c r="T59" s="69">
        <f t="shared" si="25"/>
        <v>0</v>
      </c>
      <c r="U59" s="69">
        <f t="shared" si="25"/>
        <v>0</v>
      </c>
      <c r="V59" s="69">
        <f t="shared" si="25"/>
        <v>0</v>
      </c>
      <c r="W59" s="69">
        <f t="shared" si="25"/>
        <v>0</v>
      </c>
      <c r="X59" s="69">
        <f t="shared" si="25"/>
        <v>0</v>
      </c>
      <c r="Y59" s="69">
        <f t="shared" si="25"/>
        <v>0</v>
      </c>
      <c r="Z59" s="194"/>
      <c r="AA59" s="69">
        <f t="shared" si="26"/>
        <v>0</v>
      </c>
      <c r="AB59" s="69">
        <f t="shared" si="26"/>
        <v>0</v>
      </c>
      <c r="AC59" s="69">
        <f t="shared" si="26"/>
        <v>0</v>
      </c>
      <c r="AD59" s="69">
        <f t="shared" si="26"/>
        <v>0</v>
      </c>
      <c r="AE59" s="69">
        <f t="shared" si="26"/>
        <v>0</v>
      </c>
      <c r="AF59" s="69">
        <f t="shared" si="26"/>
        <v>0</v>
      </c>
      <c r="AG59" s="69">
        <f t="shared" si="26"/>
        <v>0</v>
      </c>
      <c r="AH59" s="69">
        <f t="shared" si="26"/>
        <v>0</v>
      </c>
      <c r="AI59" s="69">
        <f t="shared" si="26"/>
        <v>0</v>
      </c>
      <c r="AJ59" s="194"/>
      <c r="AK59" s="79"/>
    </row>
    <row r="60" spans="2:37" x14ac:dyDescent="0.2">
      <c r="B60" s="77"/>
      <c r="C60" s="194"/>
      <c r="D60" s="153"/>
      <c r="E60" s="153"/>
      <c r="F60" s="154"/>
      <c r="G60" s="68"/>
      <c r="H60" s="154"/>
      <c r="I60" s="154"/>
      <c r="J60" s="194"/>
      <c r="K60" s="72">
        <f t="shared" si="18"/>
        <v>0</v>
      </c>
      <c r="L60" s="69">
        <f t="shared" si="19"/>
        <v>0</v>
      </c>
      <c r="M60" s="69">
        <f t="shared" si="20"/>
        <v>0</v>
      </c>
      <c r="N60" s="605" t="str">
        <f t="shared" si="21"/>
        <v>-</v>
      </c>
      <c r="O60" s="69">
        <f t="shared" si="22"/>
        <v>0</v>
      </c>
      <c r="P60" s="194"/>
      <c r="Q60" s="69">
        <f t="shared" si="24"/>
        <v>0</v>
      </c>
      <c r="R60" s="69">
        <f t="shared" si="24"/>
        <v>0</v>
      </c>
      <c r="S60" s="69">
        <f t="shared" si="23"/>
        <v>0</v>
      </c>
      <c r="T60" s="69">
        <f t="shared" si="25"/>
        <v>0</v>
      </c>
      <c r="U60" s="69">
        <f t="shared" si="25"/>
        <v>0</v>
      </c>
      <c r="V60" s="69">
        <f t="shared" si="25"/>
        <v>0</v>
      </c>
      <c r="W60" s="69">
        <f t="shared" si="25"/>
        <v>0</v>
      </c>
      <c r="X60" s="69">
        <f t="shared" si="25"/>
        <v>0</v>
      </c>
      <c r="Y60" s="69">
        <f t="shared" si="25"/>
        <v>0</v>
      </c>
      <c r="Z60" s="194"/>
      <c r="AA60" s="69">
        <f t="shared" si="26"/>
        <v>0</v>
      </c>
      <c r="AB60" s="69">
        <f t="shared" si="26"/>
        <v>0</v>
      </c>
      <c r="AC60" s="69">
        <f t="shared" si="26"/>
        <v>0</v>
      </c>
      <c r="AD60" s="69">
        <f t="shared" si="26"/>
        <v>0</v>
      </c>
      <c r="AE60" s="69">
        <f t="shared" si="26"/>
        <v>0</v>
      </c>
      <c r="AF60" s="69">
        <f t="shared" si="26"/>
        <v>0</v>
      </c>
      <c r="AG60" s="69">
        <f t="shared" si="26"/>
        <v>0</v>
      </c>
      <c r="AH60" s="69">
        <f t="shared" si="26"/>
        <v>0</v>
      </c>
      <c r="AI60" s="69">
        <f t="shared" si="26"/>
        <v>0</v>
      </c>
      <c r="AJ60" s="194"/>
      <c r="AK60" s="79"/>
    </row>
    <row r="61" spans="2:37" x14ac:dyDescent="0.2">
      <c r="B61" s="77"/>
      <c r="C61" s="194"/>
      <c r="D61" s="153"/>
      <c r="E61" s="153"/>
      <c r="F61" s="154"/>
      <c r="G61" s="68"/>
      <c r="H61" s="154"/>
      <c r="I61" s="154"/>
      <c r="J61" s="194"/>
      <c r="K61" s="72">
        <f t="shared" si="18"/>
        <v>0</v>
      </c>
      <c r="L61" s="69">
        <f t="shared" si="19"/>
        <v>0</v>
      </c>
      <c r="M61" s="69">
        <f t="shared" si="20"/>
        <v>0</v>
      </c>
      <c r="N61" s="605" t="str">
        <f t="shared" si="21"/>
        <v>-</v>
      </c>
      <c r="O61" s="69">
        <f t="shared" si="22"/>
        <v>0</v>
      </c>
      <c r="P61" s="194"/>
      <c r="Q61" s="69">
        <f t="shared" si="24"/>
        <v>0</v>
      </c>
      <c r="R61" s="69">
        <f t="shared" si="24"/>
        <v>0</v>
      </c>
      <c r="S61" s="69">
        <f t="shared" si="23"/>
        <v>0</v>
      </c>
      <c r="T61" s="69">
        <f t="shared" si="25"/>
        <v>0</v>
      </c>
      <c r="U61" s="69">
        <f t="shared" si="25"/>
        <v>0</v>
      </c>
      <c r="V61" s="69">
        <f t="shared" si="25"/>
        <v>0</v>
      </c>
      <c r="W61" s="69">
        <f t="shared" si="25"/>
        <v>0</v>
      </c>
      <c r="X61" s="69">
        <f t="shared" si="25"/>
        <v>0</v>
      </c>
      <c r="Y61" s="69">
        <f t="shared" si="25"/>
        <v>0</v>
      </c>
      <c r="Z61" s="194"/>
      <c r="AA61" s="69">
        <f t="shared" si="26"/>
        <v>0</v>
      </c>
      <c r="AB61" s="69">
        <f t="shared" si="26"/>
        <v>0</v>
      </c>
      <c r="AC61" s="69">
        <f t="shared" si="26"/>
        <v>0</v>
      </c>
      <c r="AD61" s="69">
        <f t="shared" si="26"/>
        <v>0</v>
      </c>
      <c r="AE61" s="69">
        <f t="shared" si="26"/>
        <v>0</v>
      </c>
      <c r="AF61" s="69">
        <f t="shared" si="26"/>
        <v>0</v>
      </c>
      <c r="AG61" s="69">
        <f t="shared" si="26"/>
        <v>0</v>
      </c>
      <c r="AH61" s="69">
        <f t="shared" si="26"/>
        <v>0</v>
      </c>
      <c r="AI61" s="69">
        <f t="shared" si="26"/>
        <v>0</v>
      </c>
      <c r="AJ61" s="194"/>
      <c r="AK61" s="79"/>
    </row>
    <row r="62" spans="2:37" x14ac:dyDescent="0.2">
      <c r="B62" s="77"/>
      <c r="C62" s="194"/>
      <c r="D62" s="153"/>
      <c r="E62" s="153"/>
      <c r="F62" s="154"/>
      <c r="G62" s="68"/>
      <c r="H62" s="154"/>
      <c r="I62" s="154"/>
      <c r="J62" s="194"/>
      <c r="K62" s="72">
        <f t="shared" si="18"/>
        <v>0</v>
      </c>
      <c r="L62" s="69">
        <f t="shared" si="19"/>
        <v>0</v>
      </c>
      <c r="M62" s="69">
        <f t="shared" si="20"/>
        <v>0</v>
      </c>
      <c r="N62" s="605" t="str">
        <f t="shared" si="21"/>
        <v>-</v>
      </c>
      <c r="O62" s="69">
        <f t="shared" si="22"/>
        <v>0</v>
      </c>
      <c r="P62" s="194"/>
      <c r="Q62" s="69">
        <f t="shared" si="24"/>
        <v>0</v>
      </c>
      <c r="R62" s="69">
        <f t="shared" si="24"/>
        <v>0</v>
      </c>
      <c r="S62" s="69">
        <f t="shared" si="23"/>
        <v>0</v>
      </c>
      <c r="T62" s="69">
        <f t="shared" si="25"/>
        <v>0</v>
      </c>
      <c r="U62" s="69">
        <f t="shared" si="25"/>
        <v>0</v>
      </c>
      <c r="V62" s="69">
        <f t="shared" si="25"/>
        <v>0</v>
      </c>
      <c r="W62" s="69">
        <f t="shared" si="25"/>
        <v>0</v>
      </c>
      <c r="X62" s="69">
        <f t="shared" si="25"/>
        <v>0</v>
      </c>
      <c r="Y62" s="69">
        <f t="shared" si="25"/>
        <v>0</v>
      </c>
      <c r="Z62" s="194"/>
      <c r="AA62" s="69">
        <f t="shared" si="26"/>
        <v>0</v>
      </c>
      <c r="AB62" s="69">
        <f t="shared" si="26"/>
        <v>0</v>
      </c>
      <c r="AC62" s="69">
        <f t="shared" si="26"/>
        <v>0</v>
      </c>
      <c r="AD62" s="69">
        <f t="shared" si="26"/>
        <v>0</v>
      </c>
      <c r="AE62" s="69">
        <f t="shared" si="26"/>
        <v>0</v>
      </c>
      <c r="AF62" s="69">
        <f t="shared" si="26"/>
        <v>0</v>
      </c>
      <c r="AG62" s="69">
        <f t="shared" si="26"/>
        <v>0</v>
      </c>
      <c r="AH62" s="69">
        <f t="shared" si="26"/>
        <v>0</v>
      </c>
      <c r="AI62" s="69">
        <f t="shared" si="26"/>
        <v>0</v>
      </c>
      <c r="AJ62" s="194"/>
      <c r="AK62" s="79"/>
    </row>
    <row r="63" spans="2:37" x14ac:dyDescent="0.2">
      <c r="B63" s="77"/>
      <c r="C63" s="194"/>
      <c r="D63" s="153"/>
      <c r="E63" s="153"/>
      <c r="F63" s="154"/>
      <c r="G63" s="68"/>
      <c r="H63" s="154"/>
      <c r="I63" s="154"/>
      <c r="J63" s="194"/>
      <c r="K63" s="72">
        <f t="shared" si="18"/>
        <v>0</v>
      </c>
      <c r="L63" s="69">
        <f t="shared" si="19"/>
        <v>0</v>
      </c>
      <c r="M63" s="69">
        <f t="shared" si="20"/>
        <v>0</v>
      </c>
      <c r="N63" s="605" t="str">
        <f t="shared" si="21"/>
        <v>-</v>
      </c>
      <c r="O63" s="69">
        <f t="shared" si="22"/>
        <v>0</v>
      </c>
      <c r="P63" s="194"/>
      <c r="Q63" s="69">
        <f t="shared" si="24"/>
        <v>0</v>
      </c>
      <c r="R63" s="69">
        <f t="shared" si="24"/>
        <v>0</v>
      </c>
      <c r="S63" s="69">
        <f t="shared" si="23"/>
        <v>0</v>
      </c>
      <c r="T63" s="69">
        <f t="shared" si="25"/>
        <v>0</v>
      </c>
      <c r="U63" s="69">
        <f t="shared" si="25"/>
        <v>0</v>
      </c>
      <c r="V63" s="69">
        <f t="shared" si="25"/>
        <v>0</v>
      </c>
      <c r="W63" s="69">
        <f t="shared" si="25"/>
        <v>0</v>
      </c>
      <c r="X63" s="69">
        <f t="shared" si="25"/>
        <v>0</v>
      </c>
      <c r="Y63" s="69">
        <f t="shared" si="25"/>
        <v>0</v>
      </c>
      <c r="Z63" s="194"/>
      <c r="AA63" s="69">
        <f t="shared" si="26"/>
        <v>0</v>
      </c>
      <c r="AB63" s="69">
        <f t="shared" si="26"/>
        <v>0</v>
      </c>
      <c r="AC63" s="69">
        <f t="shared" si="26"/>
        <v>0</v>
      </c>
      <c r="AD63" s="69">
        <f t="shared" si="26"/>
        <v>0</v>
      </c>
      <c r="AE63" s="69">
        <f t="shared" si="26"/>
        <v>0</v>
      </c>
      <c r="AF63" s="69">
        <f t="shared" si="26"/>
        <v>0</v>
      </c>
      <c r="AG63" s="69">
        <f t="shared" si="26"/>
        <v>0</v>
      </c>
      <c r="AH63" s="69">
        <f t="shared" si="26"/>
        <v>0</v>
      </c>
      <c r="AI63" s="69">
        <f t="shared" si="26"/>
        <v>0</v>
      </c>
      <c r="AJ63" s="194"/>
      <c r="AK63" s="79"/>
    </row>
    <row r="64" spans="2:37" x14ac:dyDescent="0.2">
      <c r="B64" s="77"/>
      <c r="C64" s="194"/>
      <c r="D64" s="153"/>
      <c r="E64" s="153"/>
      <c r="F64" s="154"/>
      <c r="G64" s="68"/>
      <c r="H64" s="154"/>
      <c r="I64" s="154"/>
      <c r="J64" s="194"/>
      <c r="K64" s="72">
        <f t="shared" si="18"/>
        <v>0</v>
      </c>
      <c r="L64" s="69">
        <f t="shared" si="19"/>
        <v>0</v>
      </c>
      <c r="M64" s="69">
        <f t="shared" si="20"/>
        <v>0</v>
      </c>
      <c r="N64" s="605" t="str">
        <f t="shared" si="21"/>
        <v>-</v>
      </c>
      <c r="O64" s="69">
        <f t="shared" si="22"/>
        <v>0</v>
      </c>
      <c r="P64" s="194"/>
      <c r="Q64" s="69">
        <f t="shared" si="24"/>
        <v>0</v>
      </c>
      <c r="R64" s="69">
        <f t="shared" si="24"/>
        <v>0</v>
      </c>
      <c r="S64" s="69">
        <f t="shared" si="23"/>
        <v>0</v>
      </c>
      <c r="T64" s="69">
        <f t="shared" si="25"/>
        <v>0</v>
      </c>
      <c r="U64" s="69">
        <f t="shared" si="25"/>
        <v>0</v>
      </c>
      <c r="V64" s="69">
        <f t="shared" si="25"/>
        <v>0</v>
      </c>
      <c r="W64" s="69">
        <f t="shared" si="25"/>
        <v>0</v>
      </c>
      <c r="X64" s="69">
        <f t="shared" si="25"/>
        <v>0</v>
      </c>
      <c r="Y64" s="69">
        <f t="shared" si="25"/>
        <v>0</v>
      </c>
      <c r="Z64" s="194"/>
      <c r="AA64" s="69">
        <f t="shared" ref="AA64:AI70" si="27">IF(AA$8=$H64,($F64*$G64),0)</f>
        <v>0</v>
      </c>
      <c r="AB64" s="69">
        <f t="shared" si="27"/>
        <v>0</v>
      </c>
      <c r="AC64" s="69">
        <f t="shared" si="27"/>
        <v>0</v>
      </c>
      <c r="AD64" s="69">
        <f t="shared" si="27"/>
        <v>0</v>
      </c>
      <c r="AE64" s="69">
        <f t="shared" si="27"/>
        <v>0</v>
      </c>
      <c r="AF64" s="69">
        <f t="shared" si="27"/>
        <v>0</v>
      </c>
      <c r="AG64" s="69">
        <f t="shared" si="27"/>
        <v>0</v>
      </c>
      <c r="AH64" s="69">
        <f t="shared" si="27"/>
        <v>0</v>
      </c>
      <c r="AI64" s="69">
        <f t="shared" si="27"/>
        <v>0</v>
      </c>
      <c r="AJ64" s="194"/>
      <c r="AK64" s="79"/>
    </row>
    <row r="65" spans="2:37" x14ac:dyDescent="0.2">
      <c r="B65" s="77"/>
      <c r="C65" s="194"/>
      <c r="D65" s="153"/>
      <c r="E65" s="153"/>
      <c r="F65" s="154"/>
      <c r="G65" s="68"/>
      <c r="H65" s="154"/>
      <c r="I65" s="154"/>
      <c r="J65" s="194"/>
      <c r="K65" s="72">
        <f t="shared" si="18"/>
        <v>0</v>
      </c>
      <c r="L65" s="69">
        <f t="shared" si="19"/>
        <v>0</v>
      </c>
      <c r="M65" s="69">
        <f t="shared" si="20"/>
        <v>0</v>
      </c>
      <c r="N65" s="605" t="str">
        <f t="shared" si="21"/>
        <v>-</v>
      </c>
      <c r="O65" s="69">
        <f t="shared" si="22"/>
        <v>0</v>
      </c>
      <c r="P65" s="194"/>
      <c r="Q65" s="69">
        <f t="shared" si="24"/>
        <v>0</v>
      </c>
      <c r="R65" s="69">
        <f t="shared" si="24"/>
        <v>0</v>
      </c>
      <c r="S65" s="69">
        <f t="shared" si="23"/>
        <v>0</v>
      </c>
      <c r="T65" s="69">
        <f t="shared" si="25"/>
        <v>0</v>
      </c>
      <c r="U65" s="69">
        <f t="shared" si="25"/>
        <v>0</v>
      </c>
      <c r="V65" s="69">
        <f t="shared" si="25"/>
        <v>0</v>
      </c>
      <c r="W65" s="69">
        <f t="shared" si="25"/>
        <v>0</v>
      </c>
      <c r="X65" s="69">
        <f t="shared" si="25"/>
        <v>0</v>
      </c>
      <c r="Y65" s="69">
        <f t="shared" si="25"/>
        <v>0</v>
      </c>
      <c r="Z65" s="194"/>
      <c r="AA65" s="69">
        <f t="shared" si="27"/>
        <v>0</v>
      </c>
      <c r="AB65" s="69">
        <f t="shared" si="27"/>
        <v>0</v>
      </c>
      <c r="AC65" s="69">
        <f t="shared" si="27"/>
        <v>0</v>
      </c>
      <c r="AD65" s="69">
        <f t="shared" si="27"/>
        <v>0</v>
      </c>
      <c r="AE65" s="69">
        <f t="shared" si="27"/>
        <v>0</v>
      </c>
      <c r="AF65" s="69">
        <f t="shared" si="27"/>
        <v>0</v>
      </c>
      <c r="AG65" s="69">
        <f t="shared" si="27"/>
        <v>0</v>
      </c>
      <c r="AH65" s="69">
        <f t="shared" si="27"/>
        <v>0</v>
      </c>
      <c r="AI65" s="69">
        <f t="shared" si="27"/>
        <v>0</v>
      </c>
      <c r="AJ65" s="194"/>
      <c r="AK65" s="79"/>
    </row>
    <row r="66" spans="2:37" x14ac:dyDescent="0.2">
      <c r="B66" s="77"/>
      <c r="C66" s="194"/>
      <c r="D66" s="153"/>
      <c r="E66" s="153"/>
      <c r="F66" s="154"/>
      <c r="G66" s="68"/>
      <c r="H66" s="154"/>
      <c r="I66" s="154"/>
      <c r="J66" s="194"/>
      <c r="K66" s="72">
        <f t="shared" si="18"/>
        <v>0</v>
      </c>
      <c r="L66" s="69">
        <f t="shared" si="19"/>
        <v>0</v>
      </c>
      <c r="M66" s="69">
        <f t="shared" si="20"/>
        <v>0</v>
      </c>
      <c r="N66" s="605" t="str">
        <f t="shared" si="21"/>
        <v>-</v>
      </c>
      <c r="O66" s="69">
        <f t="shared" si="22"/>
        <v>0</v>
      </c>
      <c r="P66" s="194"/>
      <c r="Q66" s="69">
        <f t="shared" si="24"/>
        <v>0</v>
      </c>
      <c r="R66" s="69">
        <f t="shared" si="24"/>
        <v>0</v>
      </c>
      <c r="S66" s="69">
        <f t="shared" si="23"/>
        <v>0</v>
      </c>
      <c r="T66" s="69">
        <f t="shared" si="25"/>
        <v>0</v>
      </c>
      <c r="U66" s="69">
        <f t="shared" si="25"/>
        <v>0</v>
      </c>
      <c r="V66" s="69">
        <f t="shared" si="25"/>
        <v>0</v>
      </c>
      <c r="W66" s="69">
        <f t="shared" si="25"/>
        <v>0</v>
      </c>
      <c r="X66" s="69">
        <f t="shared" si="25"/>
        <v>0</v>
      </c>
      <c r="Y66" s="69">
        <f t="shared" si="25"/>
        <v>0</v>
      </c>
      <c r="Z66" s="194"/>
      <c r="AA66" s="69">
        <f t="shared" si="27"/>
        <v>0</v>
      </c>
      <c r="AB66" s="69">
        <f t="shared" si="27"/>
        <v>0</v>
      </c>
      <c r="AC66" s="69">
        <f t="shared" si="27"/>
        <v>0</v>
      </c>
      <c r="AD66" s="69">
        <f t="shared" si="27"/>
        <v>0</v>
      </c>
      <c r="AE66" s="69">
        <f t="shared" si="27"/>
        <v>0</v>
      </c>
      <c r="AF66" s="69">
        <f t="shared" si="27"/>
        <v>0</v>
      </c>
      <c r="AG66" s="69">
        <f t="shared" si="27"/>
        <v>0</v>
      </c>
      <c r="AH66" s="69">
        <f t="shared" si="27"/>
        <v>0</v>
      </c>
      <c r="AI66" s="69">
        <f t="shared" si="27"/>
        <v>0</v>
      </c>
      <c r="AJ66" s="194"/>
      <c r="AK66" s="79"/>
    </row>
    <row r="67" spans="2:37" x14ac:dyDescent="0.2">
      <c r="B67" s="77"/>
      <c r="C67" s="194"/>
      <c r="D67" s="153"/>
      <c r="E67" s="153"/>
      <c r="F67" s="154"/>
      <c r="G67" s="68"/>
      <c r="H67" s="154"/>
      <c r="I67" s="154"/>
      <c r="J67" s="194"/>
      <c r="K67" s="72">
        <f t="shared" si="18"/>
        <v>0</v>
      </c>
      <c r="L67" s="69">
        <f t="shared" si="19"/>
        <v>0</v>
      </c>
      <c r="M67" s="69">
        <f t="shared" si="20"/>
        <v>0</v>
      </c>
      <c r="N67" s="605" t="str">
        <f t="shared" si="21"/>
        <v>-</v>
      </c>
      <c r="O67" s="69">
        <f t="shared" si="22"/>
        <v>0</v>
      </c>
      <c r="P67" s="194"/>
      <c r="Q67" s="69">
        <f t="shared" si="24"/>
        <v>0</v>
      </c>
      <c r="R67" s="69">
        <f t="shared" si="24"/>
        <v>0</v>
      </c>
      <c r="S67" s="69">
        <f t="shared" si="23"/>
        <v>0</v>
      </c>
      <c r="T67" s="69">
        <f t="shared" si="25"/>
        <v>0</v>
      </c>
      <c r="U67" s="69">
        <f t="shared" si="25"/>
        <v>0</v>
      </c>
      <c r="V67" s="69">
        <f t="shared" si="25"/>
        <v>0</v>
      </c>
      <c r="W67" s="69">
        <f t="shared" si="25"/>
        <v>0</v>
      </c>
      <c r="X67" s="69">
        <f t="shared" si="25"/>
        <v>0</v>
      </c>
      <c r="Y67" s="69">
        <f t="shared" si="25"/>
        <v>0</v>
      </c>
      <c r="Z67" s="194"/>
      <c r="AA67" s="69">
        <f t="shared" si="27"/>
        <v>0</v>
      </c>
      <c r="AB67" s="69">
        <f t="shared" si="27"/>
        <v>0</v>
      </c>
      <c r="AC67" s="69">
        <f t="shared" si="27"/>
        <v>0</v>
      </c>
      <c r="AD67" s="69">
        <f t="shared" si="27"/>
        <v>0</v>
      </c>
      <c r="AE67" s="69">
        <f t="shared" si="27"/>
        <v>0</v>
      </c>
      <c r="AF67" s="69">
        <f t="shared" si="27"/>
        <v>0</v>
      </c>
      <c r="AG67" s="69">
        <f t="shared" si="27"/>
        <v>0</v>
      </c>
      <c r="AH67" s="69">
        <f t="shared" si="27"/>
        <v>0</v>
      </c>
      <c r="AI67" s="69">
        <f t="shared" si="27"/>
        <v>0</v>
      </c>
      <c r="AJ67" s="194"/>
      <c r="AK67" s="79"/>
    </row>
    <row r="68" spans="2:37" x14ac:dyDescent="0.2">
      <c r="B68" s="77"/>
      <c r="C68" s="194"/>
      <c r="D68" s="153"/>
      <c r="E68" s="153"/>
      <c r="F68" s="154"/>
      <c r="G68" s="68"/>
      <c r="H68" s="154"/>
      <c r="I68" s="154"/>
      <c r="J68" s="194"/>
      <c r="K68" s="72">
        <f t="shared" si="18"/>
        <v>0</v>
      </c>
      <c r="L68" s="69">
        <f t="shared" si="19"/>
        <v>0</v>
      </c>
      <c r="M68" s="69">
        <f t="shared" si="20"/>
        <v>0</v>
      </c>
      <c r="N68" s="605" t="str">
        <f t="shared" si="21"/>
        <v>-</v>
      </c>
      <c r="O68" s="69">
        <f t="shared" si="22"/>
        <v>0</v>
      </c>
      <c r="P68" s="194"/>
      <c r="Q68" s="69">
        <f t="shared" si="24"/>
        <v>0</v>
      </c>
      <c r="R68" s="69">
        <f t="shared" si="24"/>
        <v>0</v>
      </c>
      <c r="S68" s="69">
        <f t="shared" si="23"/>
        <v>0</v>
      </c>
      <c r="T68" s="69">
        <f t="shared" si="25"/>
        <v>0</v>
      </c>
      <c r="U68" s="69">
        <f t="shared" si="25"/>
        <v>0</v>
      </c>
      <c r="V68" s="69">
        <f t="shared" si="25"/>
        <v>0</v>
      </c>
      <c r="W68" s="69">
        <f t="shared" si="25"/>
        <v>0</v>
      </c>
      <c r="X68" s="69">
        <f t="shared" si="25"/>
        <v>0</v>
      </c>
      <c r="Y68" s="69">
        <f t="shared" si="25"/>
        <v>0</v>
      </c>
      <c r="Z68" s="194"/>
      <c r="AA68" s="69">
        <f t="shared" si="27"/>
        <v>0</v>
      </c>
      <c r="AB68" s="69">
        <f t="shared" si="27"/>
        <v>0</v>
      </c>
      <c r="AC68" s="69">
        <f t="shared" si="27"/>
        <v>0</v>
      </c>
      <c r="AD68" s="69">
        <f t="shared" si="27"/>
        <v>0</v>
      </c>
      <c r="AE68" s="69">
        <f t="shared" si="27"/>
        <v>0</v>
      </c>
      <c r="AF68" s="69">
        <f t="shared" si="27"/>
        <v>0</v>
      </c>
      <c r="AG68" s="69">
        <f t="shared" si="27"/>
        <v>0</v>
      </c>
      <c r="AH68" s="69">
        <f t="shared" si="27"/>
        <v>0</v>
      </c>
      <c r="AI68" s="69">
        <f t="shared" si="27"/>
        <v>0</v>
      </c>
      <c r="AJ68" s="194"/>
      <c r="AK68" s="79"/>
    </row>
    <row r="69" spans="2:37" x14ac:dyDescent="0.2">
      <c r="B69" s="77"/>
      <c r="C69" s="194"/>
      <c r="D69" s="153"/>
      <c r="E69" s="153"/>
      <c r="F69" s="154"/>
      <c r="G69" s="68"/>
      <c r="H69" s="154"/>
      <c r="I69" s="154"/>
      <c r="J69" s="194"/>
      <c r="K69" s="72">
        <f t="shared" si="18"/>
        <v>0</v>
      </c>
      <c r="L69" s="69">
        <f t="shared" si="19"/>
        <v>0</v>
      </c>
      <c r="M69" s="69">
        <f t="shared" si="20"/>
        <v>0</v>
      </c>
      <c r="N69" s="605" t="str">
        <f t="shared" si="21"/>
        <v>-</v>
      </c>
      <c r="O69" s="69">
        <f t="shared" si="22"/>
        <v>0</v>
      </c>
      <c r="P69" s="194"/>
      <c r="Q69" s="69">
        <f t="shared" si="24"/>
        <v>0</v>
      </c>
      <c r="R69" s="69">
        <f t="shared" si="24"/>
        <v>0</v>
      </c>
      <c r="S69" s="69">
        <f t="shared" si="23"/>
        <v>0</v>
      </c>
      <c r="T69" s="69">
        <f t="shared" si="25"/>
        <v>0</v>
      </c>
      <c r="U69" s="69">
        <f t="shared" si="25"/>
        <v>0</v>
      </c>
      <c r="V69" s="69">
        <f t="shared" si="25"/>
        <v>0</v>
      </c>
      <c r="W69" s="69">
        <f t="shared" si="25"/>
        <v>0</v>
      </c>
      <c r="X69" s="69">
        <f t="shared" si="25"/>
        <v>0</v>
      </c>
      <c r="Y69" s="69">
        <f t="shared" si="25"/>
        <v>0</v>
      </c>
      <c r="Z69" s="194"/>
      <c r="AA69" s="69">
        <f t="shared" si="27"/>
        <v>0</v>
      </c>
      <c r="AB69" s="69">
        <f t="shared" si="27"/>
        <v>0</v>
      </c>
      <c r="AC69" s="69">
        <f t="shared" si="27"/>
        <v>0</v>
      </c>
      <c r="AD69" s="69">
        <f t="shared" si="27"/>
        <v>0</v>
      </c>
      <c r="AE69" s="69">
        <f t="shared" si="27"/>
        <v>0</v>
      </c>
      <c r="AF69" s="69">
        <f t="shared" si="27"/>
        <v>0</v>
      </c>
      <c r="AG69" s="69">
        <f t="shared" si="27"/>
        <v>0</v>
      </c>
      <c r="AH69" s="69">
        <f t="shared" si="27"/>
        <v>0</v>
      </c>
      <c r="AI69" s="69">
        <f t="shared" si="27"/>
        <v>0</v>
      </c>
      <c r="AJ69" s="194"/>
      <c r="AK69" s="79"/>
    </row>
    <row r="70" spans="2:37" x14ac:dyDescent="0.2">
      <c r="B70" s="77"/>
      <c r="C70" s="194"/>
      <c r="D70" s="72"/>
      <c r="E70" s="72"/>
      <c r="F70" s="72"/>
      <c r="G70" s="72"/>
      <c r="H70" s="72"/>
      <c r="I70" s="72"/>
      <c r="J70" s="194"/>
      <c r="K70" s="72">
        <f t="shared" si="18"/>
        <v>0</v>
      </c>
      <c r="L70" s="606">
        <f t="shared" si="19"/>
        <v>0</v>
      </c>
      <c r="M70" s="606">
        <f t="shared" si="20"/>
        <v>0</v>
      </c>
      <c r="N70" s="607" t="str">
        <f t="shared" si="21"/>
        <v>-</v>
      </c>
      <c r="O70" s="606">
        <f t="shared" si="22"/>
        <v>0</v>
      </c>
      <c r="P70" s="194"/>
      <c r="Q70" s="606">
        <f t="shared" si="24"/>
        <v>0</v>
      </c>
      <c r="R70" s="606">
        <f t="shared" si="24"/>
        <v>0</v>
      </c>
      <c r="S70" s="606">
        <f>(IF(S$8&lt;$H70,0,IF($N70&lt;=S$8-1,0,$M70)))</f>
        <v>0</v>
      </c>
      <c r="T70" s="606">
        <f t="shared" si="25"/>
        <v>0</v>
      </c>
      <c r="U70" s="606">
        <f t="shared" si="25"/>
        <v>0</v>
      </c>
      <c r="V70" s="606">
        <f t="shared" si="25"/>
        <v>0</v>
      </c>
      <c r="W70" s="606">
        <f t="shared" si="25"/>
        <v>0</v>
      </c>
      <c r="X70" s="606">
        <f t="shared" si="25"/>
        <v>0</v>
      </c>
      <c r="Y70" s="606">
        <f t="shared" si="25"/>
        <v>0</v>
      </c>
      <c r="Z70" s="194"/>
      <c r="AA70" s="606">
        <f t="shared" si="27"/>
        <v>0</v>
      </c>
      <c r="AB70" s="606">
        <f t="shared" si="27"/>
        <v>0</v>
      </c>
      <c r="AC70" s="606">
        <f t="shared" si="27"/>
        <v>0</v>
      </c>
      <c r="AD70" s="606">
        <f t="shared" si="27"/>
        <v>0</v>
      </c>
      <c r="AE70" s="606">
        <f t="shared" si="27"/>
        <v>0</v>
      </c>
      <c r="AF70" s="606">
        <f t="shared" si="27"/>
        <v>0</v>
      </c>
      <c r="AG70" s="606">
        <f t="shared" si="27"/>
        <v>0</v>
      </c>
      <c r="AH70" s="606">
        <f t="shared" si="27"/>
        <v>0</v>
      </c>
      <c r="AI70" s="606">
        <f t="shared" si="27"/>
        <v>0</v>
      </c>
      <c r="AJ70" s="194"/>
      <c r="AK70" s="79"/>
    </row>
    <row r="71" spans="2:37" x14ac:dyDescent="0.2">
      <c r="B71" s="77"/>
      <c r="C71" s="194"/>
      <c r="D71" s="51"/>
      <c r="E71" s="51"/>
      <c r="F71" s="72"/>
      <c r="G71" s="225"/>
      <c r="H71" s="72"/>
      <c r="I71" s="72"/>
      <c r="J71" s="194"/>
      <c r="K71" s="72"/>
      <c r="L71" s="225"/>
      <c r="M71" s="225"/>
      <c r="N71" s="480"/>
      <c r="O71" s="225"/>
      <c r="P71" s="194"/>
      <c r="Q71" s="225"/>
      <c r="R71" s="225"/>
      <c r="S71" s="225"/>
      <c r="T71" s="225"/>
      <c r="U71" s="225"/>
      <c r="V71" s="225"/>
      <c r="W71" s="225"/>
      <c r="X71" s="225"/>
      <c r="Y71" s="225"/>
      <c r="Z71" s="194"/>
      <c r="AA71" s="402"/>
      <c r="AB71" s="225"/>
      <c r="AC71" s="225"/>
      <c r="AD71" s="225"/>
      <c r="AE71" s="225"/>
      <c r="AF71" s="225"/>
      <c r="AG71" s="225"/>
      <c r="AH71" s="225"/>
      <c r="AI71" s="225"/>
      <c r="AJ71" s="194"/>
      <c r="AK71" s="79"/>
    </row>
    <row r="72" spans="2:37" x14ac:dyDescent="0.2">
      <c r="B72" s="87"/>
      <c r="C72" s="84"/>
      <c r="D72" s="136"/>
      <c r="E72" s="136"/>
      <c r="F72" s="85"/>
      <c r="G72" s="85"/>
      <c r="H72" s="85"/>
      <c r="I72" s="85"/>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6"/>
    </row>
  </sheetData>
  <sheetProtection password="DFBD" sheet="1" objects="1" scenarios="1"/>
  <phoneticPr fontId="0" type="noConversion"/>
  <dataValidations count="3">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formula1>"gebouwen en terreinen, inventaris en apparatuur, leermiddelen PO, overige materiële vaste activa"</formula1>
    </dataValidation>
    <dataValidation type="list" allowBlank="1" showInputMessage="1" showErrorMessage="1" sqref="D14:D69">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6"/>
  <sheetViews>
    <sheetView showGridLines="0" zoomScale="85" zoomScaleNormal="85" workbookViewId="0">
      <selection activeCell="B2" sqref="B2"/>
    </sheetView>
  </sheetViews>
  <sheetFormatPr defaultRowHeight="12.75" x14ac:dyDescent="0.2"/>
  <cols>
    <col min="1" max="1" width="3.7109375" style="111" customWidth="1"/>
    <col min="2" max="2" width="2.7109375" style="111" customWidth="1"/>
    <col min="3" max="3" width="2.5703125" style="111" customWidth="1"/>
    <col min="4" max="4" width="33.28515625" style="111" customWidth="1"/>
    <col min="5" max="5" width="2.7109375" style="111" customWidth="1"/>
    <col min="6" max="14" width="15.7109375" style="111" customWidth="1"/>
    <col min="15" max="16" width="2.7109375" style="111" customWidth="1"/>
    <col min="17" max="17" width="5.7109375" style="111" customWidth="1"/>
    <col min="18" max="18" width="2.7109375" style="111" customWidth="1"/>
    <col min="19" max="19" width="12.7109375" style="481" customWidth="1"/>
    <col min="20" max="21" width="12.7109375" style="482" customWidth="1"/>
    <col min="22" max="23" width="10.7109375" style="482" customWidth="1"/>
    <col min="24" max="24" width="2.7109375" style="111" customWidth="1"/>
    <col min="25" max="16384" width="9.140625" style="111"/>
  </cols>
  <sheetData>
    <row r="2" spans="2:25" x14ac:dyDescent="0.2">
      <c r="B2" s="73"/>
      <c r="C2" s="74"/>
      <c r="D2" s="74"/>
      <c r="E2" s="74"/>
      <c r="F2" s="74"/>
      <c r="G2" s="74"/>
      <c r="H2" s="74"/>
      <c r="I2" s="74"/>
      <c r="J2" s="74"/>
      <c r="K2" s="74"/>
      <c r="L2" s="74"/>
      <c r="M2" s="74"/>
      <c r="N2" s="74"/>
      <c r="O2" s="74"/>
      <c r="P2" s="76"/>
    </row>
    <row r="3" spans="2:25" x14ac:dyDescent="0.2">
      <c r="B3" s="77"/>
      <c r="C3" s="78"/>
      <c r="D3" s="78"/>
      <c r="E3" s="78"/>
      <c r="F3" s="78"/>
      <c r="G3" s="78"/>
      <c r="H3" s="78"/>
      <c r="I3" s="78"/>
      <c r="J3" s="78"/>
      <c r="K3" s="78"/>
      <c r="L3" s="78"/>
      <c r="M3" s="78"/>
      <c r="N3" s="78"/>
      <c r="O3" s="78"/>
      <c r="P3" s="79"/>
    </row>
    <row r="4" spans="2:25" s="171" customFormat="1" ht="18" customHeight="1" x14ac:dyDescent="0.3">
      <c r="B4" s="465"/>
      <c r="C4" s="702" t="s">
        <v>87</v>
      </c>
      <c r="D4" s="179"/>
      <c r="E4" s="180"/>
      <c r="F4" s="180"/>
      <c r="G4" s="180"/>
      <c r="H4" s="180"/>
      <c r="I4" s="180"/>
      <c r="J4" s="180"/>
      <c r="K4" s="180"/>
      <c r="L4" s="180"/>
      <c r="M4" s="180"/>
      <c r="N4" s="180"/>
      <c r="O4" s="180"/>
      <c r="P4" s="182"/>
    </row>
    <row r="5" spans="2:25" s="483" customFormat="1" ht="18" customHeight="1" x14ac:dyDescent="0.3">
      <c r="B5" s="486"/>
      <c r="C5" s="487" t="str">
        <f>'geg LO'!C5</f>
        <v>SWV VO Passend Onderwijs</v>
      </c>
      <c r="D5" s="488"/>
      <c r="E5" s="49"/>
      <c r="F5" s="49"/>
      <c r="G5" s="49"/>
      <c r="H5" s="49"/>
      <c r="I5" s="49"/>
      <c r="J5" s="49"/>
      <c r="K5" s="49"/>
      <c r="L5" s="49"/>
      <c r="M5" s="49"/>
      <c r="N5" s="49"/>
      <c r="O5" s="49"/>
      <c r="P5" s="50"/>
    </row>
    <row r="6" spans="2:25" s="215" customFormat="1" x14ac:dyDescent="0.2">
      <c r="B6" s="218"/>
      <c r="C6" s="219"/>
      <c r="D6" s="219"/>
      <c r="E6" s="219"/>
      <c r="F6" s="219"/>
      <c r="G6" s="219"/>
      <c r="H6" s="219"/>
      <c r="I6" s="219"/>
      <c r="J6" s="219"/>
      <c r="K6" s="219"/>
      <c r="L6" s="219"/>
      <c r="M6" s="219"/>
      <c r="N6" s="219"/>
      <c r="O6" s="219"/>
      <c r="P6" s="220"/>
      <c r="S6" s="484"/>
    </row>
    <row r="7" spans="2:25" s="215" customFormat="1" x14ac:dyDescent="0.2">
      <c r="B7" s="218"/>
      <c r="C7" s="219"/>
      <c r="D7" s="219"/>
      <c r="E7" s="219"/>
      <c r="F7" s="219"/>
      <c r="G7" s="219"/>
      <c r="H7" s="489"/>
      <c r="I7" s="219"/>
      <c r="J7" s="219"/>
      <c r="K7" s="219"/>
      <c r="L7" s="219"/>
      <c r="M7" s="219"/>
      <c r="N7" s="219"/>
      <c r="O7" s="219"/>
      <c r="P7" s="220"/>
      <c r="S7" s="484"/>
    </row>
    <row r="8" spans="2:25" s="215" customFormat="1" x14ac:dyDescent="0.2">
      <c r="B8" s="218"/>
      <c r="C8" s="219"/>
      <c r="D8" s="219"/>
      <c r="E8" s="219"/>
      <c r="F8" s="670">
        <f>mip!Q8</f>
        <v>2012</v>
      </c>
      <c r="G8" s="650">
        <f>mip!R8</f>
        <v>2013</v>
      </c>
      <c r="H8" s="650">
        <f>mip!S8</f>
        <v>2014</v>
      </c>
      <c r="I8" s="650">
        <f>mip!T8</f>
        <v>2015</v>
      </c>
      <c r="J8" s="650">
        <f>mip!U8</f>
        <v>2016</v>
      </c>
      <c r="K8" s="650">
        <f>mip!V8</f>
        <v>2017</v>
      </c>
      <c r="L8" s="650">
        <f>mip!W8</f>
        <v>2018</v>
      </c>
      <c r="M8" s="650">
        <f>mip!X8</f>
        <v>2019</v>
      </c>
      <c r="N8" s="650">
        <f>mip!Y8</f>
        <v>2020</v>
      </c>
      <c r="O8" s="219"/>
      <c r="P8" s="220"/>
      <c r="S8" s="484"/>
    </row>
    <row r="9" spans="2:25" x14ac:dyDescent="0.2">
      <c r="B9" s="77"/>
      <c r="C9" s="78"/>
      <c r="D9" s="78"/>
      <c r="E9" s="78"/>
      <c r="F9" s="78"/>
      <c r="G9" s="78"/>
      <c r="H9" s="78"/>
      <c r="I9" s="78"/>
      <c r="J9" s="78"/>
      <c r="K9" s="78"/>
      <c r="L9" s="78"/>
      <c r="M9" s="78"/>
      <c r="N9" s="78"/>
      <c r="O9" s="78"/>
      <c r="P9" s="79"/>
    </row>
    <row r="10" spans="2:25" x14ac:dyDescent="0.2">
      <c r="B10" s="77"/>
      <c r="C10" s="194"/>
      <c r="D10" s="194"/>
      <c r="E10" s="194"/>
      <c r="F10" s="194"/>
      <c r="G10" s="194"/>
      <c r="H10" s="194"/>
      <c r="I10" s="194"/>
      <c r="J10" s="194"/>
      <c r="K10" s="194"/>
      <c r="L10" s="194"/>
      <c r="M10" s="194"/>
      <c r="N10" s="194"/>
      <c r="O10" s="194"/>
      <c r="P10" s="79"/>
      <c r="T10" s="481"/>
      <c r="U10" s="481"/>
      <c r="V10" s="481"/>
      <c r="X10" s="481"/>
      <c r="Y10" s="481"/>
    </row>
    <row r="11" spans="2:25" x14ac:dyDescent="0.2">
      <c r="B11" s="77"/>
      <c r="C11" s="194"/>
      <c r="D11" s="490" t="s">
        <v>712</v>
      </c>
      <c r="E11" s="194"/>
      <c r="F11" s="194"/>
      <c r="G11" s="194"/>
      <c r="H11" s="194"/>
      <c r="I11" s="194"/>
      <c r="J11" s="194"/>
      <c r="K11" s="194"/>
      <c r="L11" s="194"/>
      <c r="M11" s="194"/>
      <c r="N11" s="194"/>
      <c r="O11" s="194"/>
      <c r="P11" s="79"/>
      <c r="T11" s="481"/>
      <c r="U11" s="481"/>
      <c r="V11" s="481"/>
      <c r="X11" s="481"/>
      <c r="Y11" s="481"/>
    </row>
    <row r="12" spans="2:25" x14ac:dyDescent="0.2">
      <c r="B12" s="77"/>
      <c r="C12" s="194"/>
      <c r="D12" s="51" t="s">
        <v>144</v>
      </c>
      <c r="E12" s="194"/>
      <c r="F12" s="588">
        <v>0</v>
      </c>
      <c r="G12" s="593">
        <f>+F39</f>
        <v>0</v>
      </c>
      <c r="H12" s="593">
        <f t="shared" ref="H12:J15" si="0">G39</f>
        <v>0</v>
      </c>
      <c r="I12" s="593">
        <f t="shared" si="0"/>
        <v>0</v>
      </c>
      <c r="J12" s="593">
        <f t="shared" si="0"/>
        <v>0</v>
      </c>
      <c r="K12" s="593">
        <f t="shared" ref="K12:N15" si="1">J39</f>
        <v>0</v>
      </c>
      <c r="L12" s="593">
        <f t="shared" si="1"/>
        <v>0</v>
      </c>
      <c r="M12" s="593">
        <f t="shared" si="1"/>
        <v>0</v>
      </c>
      <c r="N12" s="593">
        <f t="shared" si="1"/>
        <v>0</v>
      </c>
      <c r="O12" s="194"/>
      <c r="P12" s="79"/>
      <c r="T12" s="481"/>
      <c r="U12" s="481"/>
      <c r="V12" s="481"/>
      <c r="X12" s="481"/>
      <c r="Y12" s="481"/>
    </row>
    <row r="13" spans="2:25" x14ac:dyDescent="0.2">
      <c r="B13" s="77"/>
      <c r="C13" s="194"/>
      <c r="D13" s="51" t="s">
        <v>147</v>
      </c>
      <c r="E13" s="194"/>
      <c r="F13" s="588">
        <v>0</v>
      </c>
      <c r="G13" s="593">
        <f>F40</f>
        <v>0</v>
      </c>
      <c r="H13" s="593">
        <f t="shared" si="0"/>
        <v>0</v>
      </c>
      <c r="I13" s="593">
        <f t="shared" si="0"/>
        <v>0</v>
      </c>
      <c r="J13" s="593">
        <f t="shared" si="0"/>
        <v>0</v>
      </c>
      <c r="K13" s="593">
        <f t="shared" si="1"/>
        <v>0</v>
      </c>
      <c r="L13" s="593">
        <f t="shared" si="1"/>
        <v>0</v>
      </c>
      <c r="M13" s="593">
        <f t="shared" si="1"/>
        <v>0</v>
      </c>
      <c r="N13" s="593">
        <f t="shared" si="1"/>
        <v>0</v>
      </c>
      <c r="O13" s="194"/>
      <c r="P13" s="79"/>
      <c r="T13" s="481"/>
      <c r="U13" s="481"/>
      <c r="V13" s="481"/>
      <c r="X13" s="481"/>
      <c r="Y13" s="481"/>
    </row>
    <row r="14" spans="2:25" x14ac:dyDescent="0.2">
      <c r="B14" s="77"/>
      <c r="C14" s="194"/>
      <c r="D14" s="51" t="s">
        <v>140</v>
      </c>
      <c r="E14" s="194"/>
      <c r="F14" s="588">
        <v>0</v>
      </c>
      <c r="G14" s="593">
        <f>F41</f>
        <v>0</v>
      </c>
      <c r="H14" s="593">
        <f t="shared" si="0"/>
        <v>0</v>
      </c>
      <c r="I14" s="593">
        <f t="shared" si="0"/>
        <v>0</v>
      </c>
      <c r="J14" s="593">
        <f t="shared" si="0"/>
        <v>0</v>
      </c>
      <c r="K14" s="593">
        <f t="shared" si="1"/>
        <v>0</v>
      </c>
      <c r="L14" s="593">
        <f t="shared" si="1"/>
        <v>0</v>
      </c>
      <c r="M14" s="593">
        <f t="shared" si="1"/>
        <v>0</v>
      </c>
      <c r="N14" s="593">
        <f t="shared" si="1"/>
        <v>0</v>
      </c>
      <c r="O14" s="194"/>
      <c r="P14" s="79"/>
      <c r="T14" s="481"/>
      <c r="U14" s="481"/>
      <c r="V14" s="481"/>
      <c r="X14" s="481"/>
      <c r="Y14" s="481"/>
    </row>
    <row r="15" spans="2:25" x14ac:dyDescent="0.2">
      <c r="B15" s="77"/>
      <c r="C15" s="194"/>
      <c r="D15" s="51" t="s">
        <v>148</v>
      </c>
      <c r="E15" s="194"/>
      <c r="F15" s="588">
        <v>0</v>
      </c>
      <c r="G15" s="593">
        <f>F42</f>
        <v>0</v>
      </c>
      <c r="H15" s="593">
        <f t="shared" si="0"/>
        <v>0</v>
      </c>
      <c r="I15" s="593">
        <f t="shared" si="0"/>
        <v>0</v>
      </c>
      <c r="J15" s="593">
        <f t="shared" si="0"/>
        <v>0</v>
      </c>
      <c r="K15" s="593">
        <f t="shared" si="1"/>
        <v>0</v>
      </c>
      <c r="L15" s="593">
        <f t="shared" si="1"/>
        <v>0</v>
      </c>
      <c r="M15" s="593">
        <f t="shared" si="1"/>
        <v>0</v>
      </c>
      <c r="N15" s="593">
        <f t="shared" si="1"/>
        <v>0</v>
      </c>
      <c r="O15" s="194"/>
      <c r="P15" s="79"/>
      <c r="T15" s="481"/>
      <c r="U15" s="481"/>
      <c r="V15" s="481"/>
      <c r="X15" s="481"/>
      <c r="Y15" s="481"/>
    </row>
    <row r="16" spans="2:25" x14ac:dyDescent="0.2">
      <c r="B16" s="77"/>
      <c r="C16" s="194"/>
      <c r="D16" s="491"/>
      <c r="E16" s="194"/>
      <c r="F16" s="608">
        <f t="shared" ref="F16:N16" si="2">SUM(F12:F15)</f>
        <v>0</v>
      </c>
      <c r="G16" s="608">
        <f t="shared" si="2"/>
        <v>0</v>
      </c>
      <c r="H16" s="608">
        <f t="shared" si="2"/>
        <v>0</v>
      </c>
      <c r="I16" s="608">
        <f t="shared" si="2"/>
        <v>0</v>
      </c>
      <c r="J16" s="608">
        <f t="shared" si="2"/>
        <v>0</v>
      </c>
      <c r="K16" s="608">
        <f t="shared" si="2"/>
        <v>0</v>
      </c>
      <c r="L16" s="608">
        <f t="shared" si="2"/>
        <v>0</v>
      </c>
      <c r="M16" s="608">
        <f t="shared" si="2"/>
        <v>0</v>
      </c>
      <c r="N16" s="608">
        <f t="shared" si="2"/>
        <v>0</v>
      </c>
      <c r="O16" s="194"/>
      <c r="P16" s="79"/>
      <c r="S16" s="482"/>
      <c r="X16" s="482"/>
      <c r="Y16" s="482"/>
    </row>
    <row r="17" spans="2:25" x14ac:dyDescent="0.2">
      <c r="B17" s="77"/>
      <c r="C17" s="194"/>
      <c r="D17" s="94"/>
      <c r="E17" s="194"/>
      <c r="F17" s="194"/>
      <c r="G17" s="194"/>
      <c r="H17" s="194"/>
      <c r="I17" s="194"/>
      <c r="J17" s="194"/>
      <c r="K17" s="194"/>
      <c r="L17" s="194"/>
      <c r="M17" s="194"/>
      <c r="N17" s="194"/>
      <c r="O17" s="194"/>
      <c r="P17" s="79"/>
      <c r="T17" s="481"/>
      <c r="U17" s="481"/>
      <c r="V17" s="481"/>
      <c r="X17" s="481"/>
      <c r="Y17" s="481"/>
    </row>
    <row r="18" spans="2:25" x14ac:dyDescent="0.2">
      <c r="B18" s="77"/>
      <c r="C18" s="78"/>
      <c r="D18" s="78"/>
      <c r="E18" s="78"/>
      <c r="F18" s="78"/>
      <c r="G18" s="78"/>
      <c r="H18" s="78"/>
      <c r="I18" s="78"/>
      <c r="J18" s="78"/>
      <c r="K18" s="78"/>
      <c r="L18" s="78"/>
      <c r="M18" s="78"/>
      <c r="N18" s="78"/>
      <c r="O18" s="78"/>
      <c r="P18" s="79"/>
      <c r="T18" s="481"/>
      <c r="U18" s="481"/>
      <c r="V18" s="481"/>
      <c r="X18" s="481"/>
      <c r="Y18" s="481"/>
    </row>
    <row r="19" spans="2:25" x14ac:dyDescent="0.2">
      <c r="B19" s="77"/>
      <c r="C19" s="194"/>
      <c r="D19" s="194"/>
      <c r="E19" s="194"/>
      <c r="F19" s="194"/>
      <c r="G19" s="194"/>
      <c r="H19" s="194"/>
      <c r="I19" s="194"/>
      <c r="J19" s="194"/>
      <c r="K19" s="194"/>
      <c r="L19" s="194"/>
      <c r="M19" s="194"/>
      <c r="N19" s="194"/>
      <c r="O19" s="194"/>
      <c r="P19" s="79"/>
      <c r="T19" s="481"/>
      <c r="U19" s="481"/>
      <c r="V19" s="481"/>
      <c r="X19" s="481"/>
      <c r="Y19" s="481"/>
    </row>
    <row r="20" spans="2:25" x14ac:dyDescent="0.2">
      <c r="B20" s="77"/>
      <c r="C20" s="194"/>
      <c r="D20" s="700" t="s">
        <v>206</v>
      </c>
      <c r="E20" s="194"/>
      <c r="F20" s="194"/>
      <c r="G20" s="194"/>
      <c r="H20" s="194"/>
      <c r="I20" s="194"/>
      <c r="J20" s="194"/>
      <c r="K20" s="194"/>
      <c r="L20" s="194"/>
      <c r="M20" s="194"/>
      <c r="N20" s="194"/>
      <c r="O20" s="194"/>
      <c r="P20" s="79"/>
      <c r="T20" s="481"/>
      <c r="U20" s="481"/>
      <c r="V20" s="481"/>
      <c r="X20" s="481"/>
      <c r="Y20" s="481"/>
    </row>
    <row r="21" spans="2:25" x14ac:dyDescent="0.2">
      <c r="B21" s="77"/>
      <c r="C21" s="194"/>
      <c r="D21" s="51" t="s">
        <v>144</v>
      </c>
      <c r="E21" s="194"/>
      <c r="F21" s="593">
        <f>SUMIF(mip!$D$14:$D$70,"gebouwen en terreinen",mip!AA$14:AA$70)</f>
        <v>0</v>
      </c>
      <c r="G21" s="593">
        <f>SUMIF(mip!$D$14:$D$70,"gebouwen en terreinen",mip!AB$14:AB$70)</f>
        <v>0</v>
      </c>
      <c r="H21" s="593">
        <f>SUMIF(mip!$D$14:$D$70,"gebouwen en terreinen",mip!AC$14:AC$70)</f>
        <v>0</v>
      </c>
      <c r="I21" s="593">
        <f>SUMIF(mip!$D$14:$D$70,"gebouwen en terreinen",mip!AD$14:AD$70)</f>
        <v>0</v>
      </c>
      <c r="J21" s="593">
        <f>SUMIF(mip!$D$14:$D$70,"gebouwen en terreinen",mip!AE$14:AE$70)</f>
        <v>0</v>
      </c>
      <c r="K21" s="593">
        <f>SUMIF(mip!$D$14:$D$70,"gebouwen en terreinen",mip!AF$14:AF$70)</f>
        <v>0</v>
      </c>
      <c r="L21" s="593">
        <f>SUMIF(mip!$D$14:$D$70,"gebouwen en terreinen",mip!AG$14:AG$70)</f>
        <v>0</v>
      </c>
      <c r="M21" s="593">
        <f>SUMIF(mip!$D$14:$D$70,"gebouwen en terreinen",mip!AH$14:AH$70)</f>
        <v>0</v>
      </c>
      <c r="N21" s="593">
        <f>SUMIF(mip!$D$14:$D$70,"gebouwen en terreinen",mip!AI$14:AI$70)</f>
        <v>0</v>
      </c>
      <c r="O21" s="194"/>
      <c r="P21" s="79"/>
      <c r="T21" s="481"/>
      <c r="U21" s="481"/>
      <c r="V21" s="481"/>
      <c r="X21" s="481"/>
      <c r="Y21" s="481"/>
    </row>
    <row r="22" spans="2:25" x14ac:dyDescent="0.2">
      <c r="B22" s="77"/>
      <c r="C22" s="194"/>
      <c r="D22" s="51" t="s">
        <v>147</v>
      </c>
      <c r="E22" s="194"/>
      <c r="F22" s="593">
        <f>SUMIF(mip!$D$14:$D$70,"inventaris en apparatuur",mip!AA$14:AA$70)</f>
        <v>0</v>
      </c>
      <c r="G22" s="593">
        <f>SUMIF(mip!$D$14:$D$70,"inventaris en apparatuur",mip!AB$14:AB$70)</f>
        <v>0</v>
      </c>
      <c r="H22" s="593">
        <f>SUMIF(mip!$D$14:$D$70,"inventaris en apparatuur",mip!AC$14:AC$70)</f>
        <v>0</v>
      </c>
      <c r="I22" s="593">
        <f>SUMIF(mip!$D$14:$D$70,"inventaris en apparatuur",mip!AD$14:AD$70)</f>
        <v>0</v>
      </c>
      <c r="J22" s="593">
        <f>SUMIF(mip!$D$14:$D$70,"inventaris en apparatuur",mip!AE$14:AE$70)</f>
        <v>0</v>
      </c>
      <c r="K22" s="593">
        <f>SUMIF(mip!$D$14:$D$70,"inventaris en apparatuur",mip!AF$14:AF$70)</f>
        <v>0</v>
      </c>
      <c r="L22" s="593">
        <f>SUMIF(mip!$D$14:$D$70,"inventaris en apparatuur",mip!AG$14:AG$70)</f>
        <v>0</v>
      </c>
      <c r="M22" s="593">
        <f>SUMIF(mip!$D$14:$D$70,"inventaris en apparatuur",mip!AH$14:AH$70)</f>
        <v>0</v>
      </c>
      <c r="N22" s="593">
        <f>SUMIF(mip!$D$14:$D$70,"inventaris en apparatuur",mip!AI$14:AI$70)</f>
        <v>0</v>
      </c>
      <c r="O22" s="194"/>
      <c r="P22" s="79"/>
      <c r="T22" s="481"/>
      <c r="U22" s="481"/>
      <c r="V22" s="481"/>
      <c r="X22" s="481"/>
      <c r="Y22" s="481"/>
    </row>
    <row r="23" spans="2:25" x14ac:dyDescent="0.2">
      <c r="B23" s="77"/>
      <c r="C23" s="194"/>
      <c r="D23" s="51" t="s">
        <v>140</v>
      </c>
      <c r="E23" s="194"/>
      <c r="F23" s="593">
        <f>SUMIF(mip!$D$14:$D$70,"leermiddelen",mip!AA$14:AA$70)</f>
        <v>0</v>
      </c>
      <c r="G23" s="593">
        <f>SUMIF(mip!$D$14:$D$70,"leermiddelen",mip!AB$14:AB$70)</f>
        <v>0</v>
      </c>
      <c r="H23" s="593">
        <f>SUMIF(mip!$D$14:$D$70,"leermiddelen",mip!AC$14:AC$70)</f>
        <v>0</v>
      </c>
      <c r="I23" s="593">
        <f>SUMIF(mip!$D$14:$D$70,"leermiddelen",mip!AD$14:AD$70)</f>
        <v>0</v>
      </c>
      <c r="J23" s="593">
        <f>SUMIF(mip!$D$14:$D$70,"leermiddelen",mip!AE$14:AE$70)</f>
        <v>0</v>
      </c>
      <c r="K23" s="593">
        <f>SUMIF(mip!$D$14:$D$70,"leermiddelen",mip!AF$14:AF$70)</f>
        <v>0</v>
      </c>
      <c r="L23" s="593">
        <f>SUMIF(mip!$D$14:$D$70,"leermiddelen",mip!AG$14:AG$70)</f>
        <v>0</v>
      </c>
      <c r="M23" s="593">
        <f>SUMIF(mip!$D$14:$D$70,"leermiddelen",mip!AH$14:AH$70)</f>
        <v>0</v>
      </c>
      <c r="N23" s="593">
        <f>SUMIF(mip!$D$14:$D$70,"leermiddelen",mip!AI$14:AI$70)</f>
        <v>0</v>
      </c>
      <c r="O23" s="194"/>
      <c r="P23" s="79"/>
      <c r="T23" s="481"/>
      <c r="U23" s="481"/>
      <c r="V23" s="481"/>
      <c r="X23" s="481"/>
      <c r="Y23" s="481"/>
    </row>
    <row r="24" spans="2:25" x14ac:dyDescent="0.2">
      <c r="B24" s="77"/>
      <c r="C24" s="194"/>
      <c r="D24" s="51" t="s">
        <v>148</v>
      </c>
      <c r="E24" s="194"/>
      <c r="F24" s="593">
        <f>SUMIF(mip!$D$14:$D$70,"overige materiële vaste activa",mip!AA$14:AA$70)</f>
        <v>0</v>
      </c>
      <c r="G24" s="593">
        <f>SUMIF(mip!$D$14:$D$70,"overige materiële vaste activa",mip!AB$14:AB$70)</f>
        <v>0</v>
      </c>
      <c r="H24" s="593">
        <f>SUMIF(mip!$D$14:$D$70,"overige materiële vaste activa",mip!AC$14:AC$70)</f>
        <v>0</v>
      </c>
      <c r="I24" s="593">
        <f>SUMIF(mip!$D$14:$D$70,"overige materiële vaste activa",mip!AD$14:AD$70)</f>
        <v>0</v>
      </c>
      <c r="J24" s="593">
        <f>SUMIF(mip!$D$14:$D$70,"overige materiële vaste activa",mip!AE$14:AE$70)</f>
        <v>0</v>
      </c>
      <c r="K24" s="593">
        <f>SUMIF(mip!$D$14:$D$70,"overige materiële vaste activa",mip!AF$14:AF$70)</f>
        <v>0</v>
      </c>
      <c r="L24" s="593">
        <f>SUMIF(mip!$D$14:$D$70,"overige materiële vaste activa",mip!AG$14:AG$70)</f>
        <v>0</v>
      </c>
      <c r="M24" s="593">
        <f>SUMIF(mip!$D$14:$D$70,"overige materiële vaste activa",mip!AH$14:AH$70)</f>
        <v>0</v>
      </c>
      <c r="N24" s="593">
        <f>SUMIF(mip!$D$14:$D$70,"overige materiële vaste activa",mip!AI$14:AI$70)</f>
        <v>0</v>
      </c>
      <c r="O24" s="194"/>
      <c r="P24" s="79"/>
      <c r="T24" s="481"/>
      <c r="U24" s="481"/>
      <c r="V24" s="481"/>
      <c r="X24" s="481"/>
      <c r="Y24" s="481"/>
    </row>
    <row r="25" spans="2:25" x14ac:dyDescent="0.2">
      <c r="B25" s="77"/>
      <c r="C25" s="194"/>
      <c r="D25" s="491"/>
      <c r="E25" s="194"/>
      <c r="F25" s="608">
        <f t="shared" ref="F25:N25" si="3">SUM(F21:F24)</f>
        <v>0</v>
      </c>
      <c r="G25" s="608">
        <f t="shared" si="3"/>
        <v>0</v>
      </c>
      <c r="H25" s="608">
        <f t="shared" si="3"/>
        <v>0</v>
      </c>
      <c r="I25" s="608">
        <f t="shared" si="3"/>
        <v>0</v>
      </c>
      <c r="J25" s="608">
        <f t="shared" si="3"/>
        <v>0</v>
      </c>
      <c r="K25" s="608">
        <f t="shared" si="3"/>
        <v>0</v>
      </c>
      <c r="L25" s="608">
        <f t="shared" si="3"/>
        <v>0</v>
      </c>
      <c r="M25" s="608">
        <f t="shared" si="3"/>
        <v>0</v>
      </c>
      <c r="N25" s="608">
        <f t="shared" si="3"/>
        <v>0</v>
      </c>
      <c r="O25" s="194"/>
      <c r="P25" s="79"/>
      <c r="S25" s="482"/>
      <c r="X25" s="482"/>
      <c r="Y25" s="482"/>
    </row>
    <row r="26" spans="2:25" x14ac:dyDescent="0.2">
      <c r="B26" s="77"/>
      <c r="C26" s="194"/>
      <c r="D26" s="94"/>
      <c r="E26" s="194"/>
      <c r="F26" s="194"/>
      <c r="G26" s="194"/>
      <c r="H26" s="194"/>
      <c r="I26" s="194"/>
      <c r="J26" s="194"/>
      <c r="K26" s="194"/>
      <c r="L26" s="194"/>
      <c r="M26" s="194"/>
      <c r="N26" s="194"/>
      <c r="O26" s="194"/>
      <c r="P26" s="79"/>
      <c r="T26" s="481"/>
      <c r="U26" s="481"/>
      <c r="V26" s="481"/>
      <c r="X26" s="481"/>
      <c r="Y26" s="481"/>
    </row>
    <row r="27" spans="2:25" x14ac:dyDescent="0.2">
      <c r="B27" s="77"/>
      <c r="C27" s="78"/>
      <c r="D27" s="78"/>
      <c r="E27" s="78"/>
      <c r="F27" s="78"/>
      <c r="G27" s="78"/>
      <c r="H27" s="78"/>
      <c r="I27" s="78"/>
      <c r="J27" s="78"/>
      <c r="K27" s="78"/>
      <c r="L27" s="78"/>
      <c r="M27" s="78"/>
      <c r="N27" s="78"/>
      <c r="O27" s="78"/>
      <c r="P27" s="79"/>
      <c r="T27" s="481"/>
      <c r="U27" s="481"/>
      <c r="V27" s="481"/>
      <c r="X27" s="481"/>
      <c r="Y27" s="481"/>
    </row>
    <row r="28" spans="2:25" x14ac:dyDescent="0.2">
      <c r="B28" s="77"/>
      <c r="C28" s="194"/>
      <c r="D28" s="194"/>
      <c r="E28" s="194"/>
      <c r="F28" s="224"/>
      <c r="G28" s="224"/>
      <c r="H28" s="224"/>
      <c r="I28" s="224"/>
      <c r="J28" s="224"/>
      <c r="K28" s="224"/>
      <c r="L28" s="224"/>
      <c r="M28" s="224"/>
      <c r="N28" s="224"/>
      <c r="O28" s="194"/>
      <c r="P28" s="79"/>
      <c r="T28" s="481"/>
      <c r="U28" s="481"/>
      <c r="V28" s="481"/>
      <c r="X28" s="481"/>
      <c r="Y28" s="481"/>
    </row>
    <row r="29" spans="2:25" x14ac:dyDescent="0.2">
      <c r="B29" s="77"/>
      <c r="C29" s="194"/>
      <c r="D29" s="700" t="s">
        <v>138</v>
      </c>
      <c r="E29" s="194"/>
      <c r="F29" s="224"/>
      <c r="G29" s="224"/>
      <c r="H29" s="224"/>
      <c r="I29" s="224"/>
      <c r="J29" s="224"/>
      <c r="K29" s="224"/>
      <c r="L29" s="224"/>
      <c r="M29" s="224"/>
      <c r="N29" s="224"/>
      <c r="O29" s="194"/>
      <c r="P29" s="79"/>
      <c r="T29" s="481"/>
      <c r="U29" s="481"/>
      <c r="V29" s="481"/>
      <c r="X29" s="481"/>
      <c r="Y29" s="481"/>
    </row>
    <row r="30" spans="2:25" x14ac:dyDescent="0.2">
      <c r="B30" s="77"/>
      <c r="C30" s="194"/>
      <c r="D30" s="51" t="s">
        <v>144</v>
      </c>
      <c r="E30" s="194"/>
      <c r="F30" s="593">
        <f>SUMIF(mip!$D$14:$D$70,"gebouwen en terreinen",mip!Q$14:Q$70)</f>
        <v>0</v>
      </c>
      <c r="G30" s="593">
        <f>SUMIF(mip!$D$14:$D$70,"gebouwen en terreinen",mip!R$14:R$70)</f>
        <v>0</v>
      </c>
      <c r="H30" s="593">
        <f>SUMIF(mip!$D$14:$D$70,"gebouwen en terreinen",mip!S$14:S$70)</f>
        <v>0</v>
      </c>
      <c r="I30" s="593">
        <f>SUMIF(mip!$D$14:$D$70,"gebouwen en terreinen",mip!T$14:T$70)</f>
        <v>0</v>
      </c>
      <c r="J30" s="593">
        <f>SUMIF(mip!$D$14:$D$70,"gebouwen en terreinen",mip!U$14:U$70)</f>
        <v>0</v>
      </c>
      <c r="K30" s="593">
        <f>SUMIF(mip!$D$14:$D$70,"gebouwen en terreinen",mip!V$14:V$70)</f>
        <v>0</v>
      </c>
      <c r="L30" s="593">
        <f>SUMIF(mip!$D$14:$D$70,"gebouwen en terreinen",mip!W$14:W$70)</f>
        <v>0</v>
      </c>
      <c r="M30" s="593">
        <f>SUMIF(mip!$D$14:$D$70,"gebouwen en terreinen",mip!X$14:X$70)</f>
        <v>0</v>
      </c>
      <c r="N30" s="593">
        <f>SUMIF(mip!$D$14:$D$70,"gebouwen en terreinen",mip!Y$14:Y$70)</f>
        <v>0</v>
      </c>
      <c r="O30" s="194"/>
      <c r="P30" s="79"/>
      <c r="T30" s="481"/>
      <c r="U30" s="481"/>
      <c r="V30" s="481"/>
      <c r="X30" s="481"/>
      <c r="Y30" s="481"/>
    </row>
    <row r="31" spans="2:25" x14ac:dyDescent="0.2">
      <c r="B31" s="77"/>
      <c r="C31" s="194"/>
      <c r="D31" s="51" t="s">
        <v>147</v>
      </c>
      <c r="E31" s="194"/>
      <c r="F31" s="593">
        <f>SUMIF(mip!$D$14:$D$70,"inventaris en apparatuur",mip!Q$14:Q$70)</f>
        <v>0</v>
      </c>
      <c r="G31" s="593">
        <f>SUMIF(mip!$D$14:$D$70,"inventaris en apparatuur",mip!R$14:R$70)</f>
        <v>0</v>
      </c>
      <c r="H31" s="593">
        <f>SUMIF(mip!$D$14:$D$70,"inventaris en apparatuur",mip!S$14:S$70)</f>
        <v>0</v>
      </c>
      <c r="I31" s="593">
        <f>SUMIF(mip!$D$14:$D$70,"inventaris en apparatuur",mip!T$14:T$70)</f>
        <v>0</v>
      </c>
      <c r="J31" s="593">
        <f>SUMIF(mip!$D$14:$D$70,"inventaris en apparatuur",mip!U$14:U$70)</f>
        <v>0</v>
      </c>
      <c r="K31" s="593">
        <f>SUMIF(mip!$D$14:$D$70,"inventaris en apparatuur",mip!V$14:V$70)</f>
        <v>0</v>
      </c>
      <c r="L31" s="593">
        <f>SUMIF(mip!$D$14:$D$70,"inventaris en apparatuur",mip!W$14:W$70)</f>
        <v>0</v>
      </c>
      <c r="M31" s="593">
        <f>SUMIF(mip!$D$14:$D$70,"inventaris en apparatuur",mip!X$14:X$70)</f>
        <v>0</v>
      </c>
      <c r="N31" s="593">
        <f>SUMIF(mip!$D$14:$D$70,"inventaris en apparatuur",mip!Y$14:Y$70)</f>
        <v>0</v>
      </c>
      <c r="O31" s="194"/>
      <c r="P31" s="79"/>
      <c r="T31" s="481"/>
      <c r="U31" s="481"/>
      <c r="V31" s="481"/>
      <c r="X31" s="481"/>
      <c r="Y31" s="481"/>
    </row>
    <row r="32" spans="2:25" x14ac:dyDescent="0.2">
      <c r="B32" s="77"/>
      <c r="C32" s="194"/>
      <c r="D32" s="51" t="s">
        <v>140</v>
      </c>
      <c r="E32" s="194"/>
      <c r="F32" s="593">
        <f>SUMIF(mip!$D$14:$D$70,"leermiddelen",mip!Q$14:Q$70)</f>
        <v>0</v>
      </c>
      <c r="G32" s="593">
        <f>SUMIF(mip!$D$14:$D$70,"leermiddelen",mip!R$14:R$70)</f>
        <v>0</v>
      </c>
      <c r="H32" s="593">
        <f>SUMIF(mip!$D$14:$D$70,"leermiddelen",mip!S$14:S$70)</f>
        <v>0</v>
      </c>
      <c r="I32" s="593">
        <f>SUMIF(mip!$D$14:$D$70,"leermiddelen",mip!T$14:T$70)</f>
        <v>0</v>
      </c>
      <c r="J32" s="593">
        <f>SUMIF(mip!$D$14:$D$70,"leermiddelen",mip!U$14:U$70)</f>
        <v>0</v>
      </c>
      <c r="K32" s="593">
        <f>SUMIF(mip!$D$14:$D$70,"leermiddelen",mip!V$14:V$70)</f>
        <v>0</v>
      </c>
      <c r="L32" s="593">
        <f>SUMIF(mip!$D$14:$D$70,"leermiddelen",mip!W$14:W$70)</f>
        <v>0</v>
      </c>
      <c r="M32" s="593">
        <f>SUMIF(mip!$D$14:$D$70,"leermiddelen",mip!X$14:X$70)</f>
        <v>0</v>
      </c>
      <c r="N32" s="593">
        <f>SUMIF(mip!$D$14:$D$70,"leermiddelen",mip!Y$14:Y$70)</f>
        <v>0</v>
      </c>
      <c r="O32" s="194"/>
      <c r="P32" s="79"/>
      <c r="T32" s="481"/>
      <c r="U32" s="481"/>
      <c r="V32" s="481"/>
      <c r="X32" s="481"/>
      <c r="Y32" s="481"/>
    </row>
    <row r="33" spans="2:25" x14ac:dyDescent="0.2">
      <c r="B33" s="77"/>
      <c r="C33" s="194"/>
      <c r="D33" s="51" t="s">
        <v>148</v>
      </c>
      <c r="E33" s="194"/>
      <c r="F33" s="593">
        <f>SUMIF(mip!$D$14:$D$70,"overige materiële vaste activa",mip!Q$14:Q$70)</f>
        <v>0</v>
      </c>
      <c r="G33" s="593">
        <f>SUMIF(mip!$D$14:$D$70,"overige materiële vaste activa",mip!R$14:R$70)</f>
        <v>0</v>
      </c>
      <c r="H33" s="593">
        <f>SUMIF(mip!$D$14:$D$70,"overige materiële vaste activa",mip!S$14:S$70)</f>
        <v>0</v>
      </c>
      <c r="I33" s="593">
        <f>SUMIF(mip!$D$14:$D$70,"overige materiële vaste activa",mip!T$14:T$70)</f>
        <v>0</v>
      </c>
      <c r="J33" s="593">
        <f>SUMIF(mip!$D$14:$D$70,"overige materiële vaste activa",mip!U$14:U$70)</f>
        <v>0</v>
      </c>
      <c r="K33" s="593">
        <f>SUMIF(mip!$D$14:$D$70,"overige materiële vaste activa",mip!V$14:V$70)</f>
        <v>0</v>
      </c>
      <c r="L33" s="593">
        <f>SUMIF(mip!$D$14:$D$70,"overige materiële vaste activa",mip!W$14:W$70)</f>
        <v>0</v>
      </c>
      <c r="M33" s="593">
        <f>SUMIF(mip!$D$14:$D$70,"overige materiële vaste activa",mip!X$14:X$70)</f>
        <v>0</v>
      </c>
      <c r="N33" s="593">
        <f>SUMIF(mip!$D$14:$D$70,"overige materiële vaste activa",mip!Y$14:Y$70)</f>
        <v>0</v>
      </c>
      <c r="O33" s="194"/>
      <c r="P33" s="79"/>
      <c r="T33" s="481"/>
      <c r="U33" s="481"/>
      <c r="V33" s="481"/>
      <c r="X33" s="481"/>
      <c r="Y33" s="481"/>
    </row>
    <row r="34" spans="2:25" s="115" customFormat="1" x14ac:dyDescent="0.2">
      <c r="B34" s="81"/>
      <c r="C34" s="202"/>
      <c r="D34" s="202"/>
      <c r="E34" s="202"/>
      <c r="F34" s="608">
        <f t="shared" ref="F34:N34" si="4">SUM(F30:F33)</f>
        <v>0</v>
      </c>
      <c r="G34" s="608">
        <f t="shared" si="4"/>
        <v>0</v>
      </c>
      <c r="H34" s="608">
        <f t="shared" si="4"/>
        <v>0</v>
      </c>
      <c r="I34" s="608">
        <f t="shared" si="4"/>
        <v>0</v>
      </c>
      <c r="J34" s="608">
        <f t="shared" si="4"/>
        <v>0</v>
      </c>
      <c r="K34" s="608">
        <f t="shared" si="4"/>
        <v>0</v>
      </c>
      <c r="L34" s="608">
        <f t="shared" si="4"/>
        <v>0</v>
      </c>
      <c r="M34" s="608">
        <f t="shared" si="4"/>
        <v>0</v>
      </c>
      <c r="N34" s="608">
        <f t="shared" si="4"/>
        <v>0</v>
      </c>
      <c r="O34" s="202"/>
      <c r="P34" s="92"/>
      <c r="S34" s="485"/>
      <c r="T34" s="485"/>
      <c r="U34" s="485"/>
      <c r="V34" s="485"/>
      <c r="W34" s="485"/>
      <c r="X34" s="485"/>
      <c r="Y34" s="485"/>
    </row>
    <row r="35" spans="2:25" x14ac:dyDescent="0.2">
      <c r="B35" s="77"/>
      <c r="C35" s="194"/>
      <c r="D35" s="194"/>
      <c r="E35" s="194"/>
      <c r="F35" s="194"/>
      <c r="G35" s="194"/>
      <c r="H35" s="194"/>
      <c r="I35" s="194"/>
      <c r="J35" s="194"/>
      <c r="K35" s="194"/>
      <c r="L35" s="194"/>
      <c r="M35" s="194"/>
      <c r="N35" s="194"/>
      <c r="O35" s="194"/>
      <c r="P35" s="79"/>
      <c r="T35" s="481"/>
      <c r="U35" s="481"/>
      <c r="V35" s="481"/>
      <c r="X35" s="481"/>
      <c r="Y35" s="481"/>
    </row>
    <row r="36" spans="2:25" x14ac:dyDescent="0.2">
      <c r="B36" s="77"/>
      <c r="C36" s="78"/>
      <c r="D36" s="78"/>
      <c r="E36" s="78"/>
      <c r="F36" s="78"/>
      <c r="G36" s="78"/>
      <c r="H36" s="78"/>
      <c r="I36" s="78"/>
      <c r="J36" s="78"/>
      <c r="K36" s="78"/>
      <c r="L36" s="78"/>
      <c r="M36" s="78"/>
      <c r="N36" s="78"/>
      <c r="O36" s="78"/>
      <c r="P36" s="79"/>
      <c r="T36" s="481"/>
      <c r="U36" s="481"/>
      <c r="V36" s="481"/>
      <c r="X36" s="481"/>
      <c r="Y36" s="481"/>
    </row>
    <row r="37" spans="2:25" x14ac:dyDescent="0.2">
      <c r="B37" s="77"/>
      <c r="C37" s="194"/>
      <c r="D37" s="194"/>
      <c r="E37" s="194"/>
      <c r="F37" s="194"/>
      <c r="G37" s="194"/>
      <c r="H37" s="194"/>
      <c r="I37" s="194"/>
      <c r="J37" s="194"/>
      <c r="K37" s="194"/>
      <c r="L37" s="194"/>
      <c r="M37" s="194"/>
      <c r="N37" s="194"/>
      <c r="O37" s="194"/>
      <c r="P37" s="79"/>
      <c r="T37" s="481"/>
      <c r="U37" s="481"/>
      <c r="V37" s="481"/>
      <c r="X37" s="481"/>
      <c r="Y37" s="481"/>
    </row>
    <row r="38" spans="2:25" x14ac:dyDescent="0.2">
      <c r="B38" s="77"/>
      <c r="C38" s="194"/>
      <c r="D38" s="700" t="s">
        <v>207</v>
      </c>
      <c r="E38" s="194"/>
      <c r="F38" s="194"/>
      <c r="G38" s="194"/>
      <c r="H38" s="194"/>
      <c r="I38" s="194"/>
      <c r="J38" s="194"/>
      <c r="K38" s="194"/>
      <c r="L38" s="194"/>
      <c r="M38" s="194"/>
      <c r="N38" s="194"/>
      <c r="O38" s="194"/>
      <c r="P38" s="79"/>
      <c r="T38" s="481"/>
      <c r="U38" s="481"/>
      <c r="V38" s="481"/>
      <c r="X38" s="481"/>
      <c r="Y38" s="481"/>
    </row>
    <row r="39" spans="2:25" x14ac:dyDescent="0.2">
      <c r="B39" s="77"/>
      <c r="C39" s="194"/>
      <c r="D39" s="51" t="s">
        <v>144</v>
      </c>
      <c r="E39" s="194"/>
      <c r="F39" s="592">
        <f t="shared" ref="F39:N39" si="5">F12+F21-F30</f>
        <v>0</v>
      </c>
      <c r="G39" s="592">
        <f t="shared" si="5"/>
        <v>0</v>
      </c>
      <c r="H39" s="592">
        <f t="shared" si="5"/>
        <v>0</v>
      </c>
      <c r="I39" s="592">
        <f t="shared" si="5"/>
        <v>0</v>
      </c>
      <c r="J39" s="592">
        <f t="shared" si="5"/>
        <v>0</v>
      </c>
      <c r="K39" s="592">
        <f t="shared" si="5"/>
        <v>0</v>
      </c>
      <c r="L39" s="592">
        <f t="shared" si="5"/>
        <v>0</v>
      </c>
      <c r="M39" s="592">
        <f t="shared" si="5"/>
        <v>0</v>
      </c>
      <c r="N39" s="592">
        <f t="shared" si="5"/>
        <v>0</v>
      </c>
      <c r="O39" s="194"/>
      <c r="P39" s="79"/>
      <c r="T39" s="481"/>
      <c r="U39" s="481"/>
      <c r="V39" s="481"/>
      <c r="X39" s="481"/>
      <c r="Y39" s="481"/>
    </row>
    <row r="40" spans="2:25" x14ac:dyDescent="0.2">
      <c r="B40" s="77"/>
      <c r="C40" s="194"/>
      <c r="D40" s="51" t="s">
        <v>147</v>
      </c>
      <c r="E40" s="194"/>
      <c r="F40" s="592">
        <f t="shared" ref="F40:J42" si="6">F13+F22-F31</f>
        <v>0</v>
      </c>
      <c r="G40" s="592">
        <f t="shared" si="6"/>
        <v>0</v>
      </c>
      <c r="H40" s="592">
        <f t="shared" si="6"/>
        <v>0</v>
      </c>
      <c r="I40" s="592">
        <f t="shared" si="6"/>
        <v>0</v>
      </c>
      <c r="J40" s="592">
        <f t="shared" si="6"/>
        <v>0</v>
      </c>
      <c r="K40" s="592">
        <f t="shared" ref="K40:N42" si="7">K13+K22-K31</f>
        <v>0</v>
      </c>
      <c r="L40" s="592">
        <f t="shared" si="7"/>
        <v>0</v>
      </c>
      <c r="M40" s="592">
        <f t="shared" si="7"/>
        <v>0</v>
      </c>
      <c r="N40" s="592">
        <f t="shared" si="7"/>
        <v>0</v>
      </c>
      <c r="O40" s="194"/>
      <c r="P40" s="79"/>
      <c r="T40" s="481"/>
      <c r="U40" s="481"/>
      <c r="V40" s="481"/>
      <c r="X40" s="481"/>
      <c r="Y40" s="481"/>
    </row>
    <row r="41" spans="2:25" x14ac:dyDescent="0.2">
      <c r="B41" s="77"/>
      <c r="C41" s="194"/>
      <c r="D41" s="51" t="s">
        <v>140</v>
      </c>
      <c r="E41" s="194"/>
      <c r="F41" s="592">
        <f t="shared" si="6"/>
        <v>0</v>
      </c>
      <c r="G41" s="592">
        <f t="shared" si="6"/>
        <v>0</v>
      </c>
      <c r="H41" s="592">
        <f t="shared" si="6"/>
        <v>0</v>
      </c>
      <c r="I41" s="592">
        <f t="shared" si="6"/>
        <v>0</v>
      </c>
      <c r="J41" s="592">
        <f t="shared" si="6"/>
        <v>0</v>
      </c>
      <c r="K41" s="592">
        <f t="shared" si="7"/>
        <v>0</v>
      </c>
      <c r="L41" s="592">
        <f t="shared" si="7"/>
        <v>0</v>
      </c>
      <c r="M41" s="592">
        <f t="shared" si="7"/>
        <v>0</v>
      </c>
      <c r="N41" s="592">
        <f t="shared" si="7"/>
        <v>0</v>
      </c>
      <c r="O41" s="194"/>
      <c r="P41" s="79"/>
      <c r="T41" s="481"/>
      <c r="U41" s="481"/>
      <c r="V41" s="481"/>
      <c r="X41" s="481"/>
      <c r="Y41" s="481"/>
    </row>
    <row r="42" spans="2:25" x14ac:dyDescent="0.2">
      <c r="B42" s="77"/>
      <c r="C42" s="194"/>
      <c r="D42" s="51" t="s">
        <v>148</v>
      </c>
      <c r="E42" s="194"/>
      <c r="F42" s="592">
        <f t="shared" si="6"/>
        <v>0</v>
      </c>
      <c r="G42" s="592">
        <f t="shared" si="6"/>
        <v>0</v>
      </c>
      <c r="H42" s="592">
        <f t="shared" si="6"/>
        <v>0</v>
      </c>
      <c r="I42" s="592">
        <f t="shared" si="6"/>
        <v>0</v>
      </c>
      <c r="J42" s="592">
        <f t="shared" si="6"/>
        <v>0</v>
      </c>
      <c r="K42" s="592">
        <f t="shared" si="7"/>
        <v>0</v>
      </c>
      <c r="L42" s="592">
        <f t="shared" si="7"/>
        <v>0</v>
      </c>
      <c r="M42" s="592">
        <f t="shared" si="7"/>
        <v>0</v>
      </c>
      <c r="N42" s="592">
        <f t="shared" si="7"/>
        <v>0</v>
      </c>
      <c r="O42" s="194"/>
      <c r="P42" s="79"/>
      <c r="T42" s="481"/>
      <c r="U42" s="481"/>
      <c r="V42" s="481"/>
      <c r="X42" s="481"/>
      <c r="Y42" s="481"/>
    </row>
    <row r="43" spans="2:25" s="11" customFormat="1" x14ac:dyDescent="0.2">
      <c r="B43" s="63"/>
      <c r="C43" s="39"/>
      <c r="D43" s="94"/>
      <c r="E43" s="39"/>
      <c r="F43" s="608">
        <f t="shared" ref="F43:N43" si="8">SUM(F39:F42)</f>
        <v>0</v>
      </c>
      <c r="G43" s="608">
        <f t="shared" si="8"/>
        <v>0</v>
      </c>
      <c r="H43" s="608">
        <f t="shared" si="8"/>
        <v>0</v>
      </c>
      <c r="I43" s="608">
        <f t="shared" si="8"/>
        <v>0</v>
      </c>
      <c r="J43" s="608">
        <f t="shared" si="8"/>
        <v>0</v>
      </c>
      <c r="K43" s="608">
        <f t="shared" si="8"/>
        <v>0</v>
      </c>
      <c r="L43" s="608">
        <f t="shared" si="8"/>
        <v>0</v>
      </c>
      <c r="M43" s="608">
        <f t="shared" si="8"/>
        <v>0</v>
      </c>
      <c r="N43" s="608">
        <f t="shared" si="8"/>
        <v>0</v>
      </c>
      <c r="O43" s="39"/>
      <c r="P43" s="64"/>
      <c r="S43" s="481"/>
      <c r="T43" s="481"/>
      <c r="U43" s="481"/>
      <c r="V43" s="481"/>
      <c r="W43" s="481"/>
      <c r="X43" s="481"/>
      <c r="Y43" s="481"/>
    </row>
    <row r="44" spans="2:25" x14ac:dyDescent="0.2">
      <c r="B44" s="77"/>
      <c r="C44" s="194"/>
      <c r="D44" s="194"/>
      <c r="E44" s="194"/>
      <c r="F44" s="194"/>
      <c r="G44" s="194"/>
      <c r="H44" s="194"/>
      <c r="I44" s="194"/>
      <c r="J44" s="194"/>
      <c r="K44" s="194"/>
      <c r="L44" s="194"/>
      <c r="M44" s="194"/>
      <c r="N44" s="194"/>
      <c r="O44" s="194"/>
      <c r="P44" s="79"/>
      <c r="T44" s="481"/>
      <c r="U44" s="481"/>
      <c r="V44" s="481"/>
      <c r="X44" s="481"/>
      <c r="Y44" s="481"/>
    </row>
    <row r="45" spans="2:25" x14ac:dyDescent="0.2">
      <c r="B45" s="77"/>
      <c r="C45" s="78"/>
      <c r="D45" s="78"/>
      <c r="E45" s="78"/>
      <c r="F45" s="78"/>
      <c r="G45" s="78"/>
      <c r="H45" s="78"/>
      <c r="I45" s="78"/>
      <c r="J45" s="78"/>
      <c r="K45" s="78"/>
      <c r="L45" s="78"/>
      <c r="M45" s="78"/>
      <c r="N45" s="78"/>
      <c r="O45" s="78"/>
      <c r="P45" s="79"/>
      <c r="T45" s="481"/>
      <c r="U45" s="481"/>
      <c r="V45" s="481"/>
      <c r="X45" s="481"/>
      <c r="Y45" s="481"/>
    </row>
    <row r="46" spans="2:25" x14ac:dyDescent="0.2">
      <c r="B46" s="87"/>
      <c r="C46" s="84"/>
      <c r="D46" s="84"/>
      <c r="E46" s="84"/>
      <c r="F46" s="84"/>
      <c r="G46" s="84"/>
      <c r="H46" s="84"/>
      <c r="I46" s="84"/>
      <c r="J46" s="84"/>
      <c r="K46" s="84"/>
      <c r="L46" s="84"/>
      <c r="M46" s="84"/>
      <c r="N46" s="84"/>
      <c r="O46" s="765" t="s">
        <v>479</v>
      </c>
      <c r="P46" s="86"/>
    </row>
  </sheetData>
  <sheetProtection password="DFBD" sheet="1" objects="1" scenarios="1"/>
  <phoneticPr fontId="0" type="noConversion"/>
  <hyperlinks>
    <hyperlink ref="O46"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3"/>
  <sheetViews>
    <sheetView zoomScale="80" zoomScaleNormal="80" workbookViewId="0">
      <selection activeCell="B2" sqref="B2"/>
    </sheetView>
  </sheetViews>
  <sheetFormatPr defaultRowHeight="12.75" x14ac:dyDescent="0.2"/>
  <cols>
    <col min="1" max="1" width="3.7109375" style="111" customWidth="1"/>
    <col min="2" max="3" width="2.7109375" style="111" customWidth="1"/>
    <col min="4" max="4" width="45.7109375" style="111" customWidth="1"/>
    <col min="5" max="5" width="2.7109375" style="111" customWidth="1"/>
    <col min="6" max="14" width="16.85546875" style="111" customWidth="1"/>
    <col min="15" max="15" width="2.7109375" style="111" customWidth="1"/>
    <col min="16" max="16" width="3.140625" style="111" customWidth="1"/>
    <col min="17" max="18" width="5.7109375" style="111" customWidth="1"/>
    <col min="19" max="16384" width="9.140625" style="111"/>
  </cols>
  <sheetData>
    <row r="1" spans="2:17" ht="12.75" customHeight="1" x14ac:dyDescent="0.2"/>
    <row r="2" spans="2:17" x14ac:dyDescent="0.2">
      <c r="B2" s="73"/>
      <c r="C2" s="74"/>
      <c r="D2" s="74"/>
      <c r="E2" s="74"/>
      <c r="F2" s="74"/>
      <c r="G2" s="74"/>
      <c r="H2" s="74"/>
      <c r="I2" s="74"/>
      <c r="J2" s="74"/>
      <c r="K2" s="74"/>
      <c r="L2" s="74"/>
      <c r="M2" s="74"/>
      <c r="N2" s="74"/>
      <c r="O2" s="74"/>
      <c r="P2" s="76"/>
    </row>
    <row r="3" spans="2:17" x14ac:dyDescent="0.2">
      <c r="B3" s="77"/>
      <c r="C3" s="78"/>
      <c r="D3" s="78"/>
      <c r="E3" s="78"/>
      <c r="F3" s="78"/>
      <c r="G3" s="78"/>
      <c r="H3" s="78"/>
      <c r="I3" s="78"/>
      <c r="J3" s="78"/>
      <c r="K3" s="78"/>
      <c r="L3" s="78"/>
      <c r="M3" s="78"/>
      <c r="N3" s="78"/>
      <c r="O3" s="78"/>
      <c r="P3" s="79"/>
    </row>
    <row r="4" spans="2:17" s="198" customFormat="1" ht="18.75" x14ac:dyDescent="0.3">
      <c r="B4" s="465"/>
      <c r="C4" s="702" t="s">
        <v>81</v>
      </c>
      <c r="D4" s="179"/>
      <c r="E4" s="207"/>
      <c r="F4" s="207"/>
      <c r="G4" s="207"/>
      <c r="H4" s="207"/>
      <c r="I4" s="495"/>
      <c r="J4" s="207"/>
      <c r="K4" s="207"/>
      <c r="L4" s="207"/>
      <c r="M4" s="207"/>
      <c r="N4" s="207"/>
      <c r="O4" s="207"/>
      <c r="P4" s="496"/>
    </row>
    <row r="5" spans="2:17" ht="18.75" x14ac:dyDescent="0.3">
      <c r="B5" s="77"/>
      <c r="C5" s="487" t="str">
        <f>+'geg LO'!C5</f>
        <v>SWV VO Passend Onderwijs</v>
      </c>
      <c r="D5" s="78"/>
      <c r="E5" s="78"/>
      <c r="F5" s="78"/>
      <c r="G5" s="78"/>
      <c r="H5" s="78"/>
      <c r="I5" s="78"/>
      <c r="J5" s="78"/>
      <c r="K5" s="78"/>
      <c r="L5" s="78"/>
      <c r="M5" s="78"/>
      <c r="N5" s="78"/>
      <c r="O5" s="78"/>
      <c r="P5" s="79"/>
    </row>
    <row r="6" spans="2:17" x14ac:dyDescent="0.2">
      <c r="B6" s="77"/>
      <c r="C6" s="78"/>
      <c r="D6" s="78"/>
      <c r="E6" s="497"/>
      <c r="F6" s="497"/>
      <c r="G6" s="497"/>
      <c r="H6" s="497"/>
      <c r="I6" s="55"/>
      <c r="J6" s="55"/>
      <c r="K6" s="55"/>
      <c r="L6" s="55"/>
      <c r="M6" s="55"/>
      <c r="N6" s="55"/>
      <c r="O6" s="498"/>
      <c r="P6" s="499"/>
      <c r="Q6" s="492"/>
    </row>
    <row r="7" spans="2:17" x14ac:dyDescent="0.2">
      <c r="B7" s="77"/>
      <c r="C7" s="78"/>
      <c r="D7" s="78"/>
      <c r="E7" s="497"/>
      <c r="F7" s="648"/>
      <c r="G7" s="648"/>
      <c r="H7" s="648"/>
      <c r="I7" s="55"/>
      <c r="J7" s="500"/>
      <c r="K7" s="55"/>
      <c r="L7" s="55"/>
      <c r="M7" s="55"/>
      <c r="N7" s="55"/>
      <c r="O7" s="498"/>
      <c r="P7" s="499"/>
      <c r="Q7" s="492"/>
    </row>
    <row r="8" spans="2:17" s="215" customFormat="1" ht="15.75" x14ac:dyDescent="0.25">
      <c r="B8" s="218"/>
      <c r="C8" s="219"/>
      <c r="D8" s="978" t="s">
        <v>188</v>
      </c>
      <c r="E8" s="501"/>
      <c r="F8" s="670">
        <f>tab!C4</f>
        <v>2012</v>
      </c>
      <c r="G8" s="670">
        <f>tab!D4</f>
        <v>2013</v>
      </c>
      <c r="H8" s="670">
        <f>tab!E4</f>
        <v>2014</v>
      </c>
      <c r="I8" s="670">
        <f>tab!F4</f>
        <v>2015</v>
      </c>
      <c r="J8" s="670">
        <f>tab!G4</f>
        <v>2016</v>
      </c>
      <c r="K8" s="670">
        <f>tab!H4</f>
        <v>2017</v>
      </c>
      <c r="L8" s="670">
        <f>tab!I4</f>
        <v>2018</v>
      </c>
      <c r="M8" s="670">
        <f>tab!J4</f>
        <v>2019</v>
      </c>
      <c r="N8" s="670">
        <f>tab!K4</f>
        <v>2020</v>
      </c>
      <c r="O8" s="502"/>
      <c r="P8" s="503"/>
      <c r="Q8" s="493"/>
    </row>
    <row r="9" spans="2:17" x14ac:dyDescent="0.2">
      <c r="B9" s="77"/>
      <c r="C9" s="78"/>
      <c r="D9" s="78"/>
      <c r="E9" s="497"/>
      <c r="F9" s="497"/>
      <c r="G9" s="497"/>
      <c r="H9" s="497"/>
      <c r="I9" s="78"/>
      <c r="J9" s="78"/>
      <c r="K9" s="78"/>
      <c r="L9" s="78"/>
      <c r="M9" s="78"/>
      <c r="N9" s="78"/>
      <c r="O9" s="498"/>
      <c r="P9" s="499"/>
      <c r="Q9" s="492"/>
    </row>
    <row r="10" spans="2:17" x14ac:dyDescent="0.2">
      <c r="B10" s="77"/>
      <c r="C10" s="194"/>
      <c r="D10" s="194"/>
      <c r="E10" s="509"/>
      <c r="F10" s="509"/>
      <c r="G10" s="509"/>
      <c r="H10" s="509"/>
      <c r="I10" s="194"/>
      <c r="J10" s="194"/>
      <c r="K10" s="194"/>
      <c r="L10" s="194"/>
      <c r="M10" s="194"/>
      <c r="N10" s="194"/>
      <c r="O10" s="510"/>
      <c r="P10" s="499"/>
      <c r="Q10" s="492"/>
    </row>
    <row r="11" spans="2:17" x14ac:dyDescent="0.2">
      <c r="B11" s="77"/>
      <c r="C11" s="194"/>
      <c r="D11" s="658" t="s">
        <v>322</v>
      </c>
      <c r="E11" s="509"/>
      <c r="F11" s="509"/>
      <c r="G11" s="509"/>
      <c r="H11" s="509"/>
      <c r="I11" s="194"/>
      <c r="J11" s="194"/>
      <c r="K11" s="194"/>
      <c r="L11" s="194"/>
      <c r="M11" s="194"/>
      <c r="N11" s="194"/>
      <c r="O11" s="510"/>
      <c r="P11" s="499"/>
      <c r="Q11" s="492"/>
    </row>
    <row r="12" spans="2:17" x14ac:dyDescent="0.2">
      <c r="B12" s="77"/>
      <c r="C12" s="194"/>
      <c r="D12" s="194"/>
      <c r="E12" s="509"/>
      <c r="F12" s="509"/>
      <c r="G12" s="509"/>
      <c r="H12" s="509"/>
      <c r="I12" s="194"/>
      <c r="J12" s="194"/>
      <c r="K12" s="194"/>
      <c r="L12" s="194"/>
      <c r="M12" s="194"/>
      <c r="N12" s="194"/>
      <c r="O12" s="510"/>
      <c r="P12" s="499"/>
      <c r="Q12" s="492"/>
    </row>
    <row r="13" spans="2:17" x14ac:dyDescent="0.2">
      <c r="B13" s="77"/>
      <c r="C13" s="194"/>
      <c r="D13" s="202" t="s">
        <v>294</v>
      </c>
      <c r="E13" s="509"/>
      <c r="F13" s="509"/>
      <c r="G13" s="509"/>
      <c r="H13" s="509"/>
      <c r="I13" s="194"/>
      <c r="J13" s="194"/>
      <c r="K13" s="194"/>
      <c r="L13" s="194"/>
      <c r="M13" s="194"/>
      <c r="N13" s="194"/>
      <c r="O13" s="510"/>
      <c r="P13" s="499"/>
      <c r="Q13" s="492"/>
    </row>
    <row r="14" spans="2:17" x14ac:dyDescent="0.2">
      <c r="B14" s="77"/>
      <c r="C14" s="194"/>
      <c r="D14" s="51" t="s">
        <v>135</v>
      </c>
      <c r="E14" s="194"/>
      <c r="F14" s="824">
        <f>+pers!H228+mat!H53</f>
        <v>0</v>
      </c>
      <c r="G14" s="824">
        <f>+pers!I228+mat!I53</f>
        <v>0</v>
      </c>
      <c r="H14" s="824">
        <f>+pers!J228+mat!J53</f>
        <v>0</v>
      </c>
      <c r="I14" s="562">
        <f>pers!K228+mat!K53</f>
        <v>0</v>
      </c>
      <c r="J14" s="562">
        <f>pers!L228+mat!L53</f>
        <v>0</v>
      </c>
      <c r="K14" s="562">
        <f>pers!M228+mat!M53</f>
        <v>0</v>
      </c>
      <c r="L14" s="562">
        <f>pers!N228+mat!N53</f>
        <v>0</v>
      </c>
      <c r="M14" s="562">
        <f>pers!O228+mat!O53</f>
        <v>0</v>
      </c>
      <c r="N14" s="562">
        <f>pers!P228+mat!P53</f>
        <v>0</v>
      </c>
      <c r="O14" s="194"/>
      <c r="P14" s="79"/>
    </row>
    <row r="15" spans="2:17" ht="12" customHeight="1" x14ac:dyDescent="0.2">
      <c r="B15" s="77"/>
      <c r="C15" s="194"/>
      <c r="D15" s="51" t="s">
        <v>222</v>
      </c>
      <c r="E15" s="194"/>
      <c r="F15" s="825">
        <f>pers!H229+mat!H73</f>
        <v>0</v>
      </c>
      <c r="G15" s="825">
        <f>pers!I229+mat!I73</f>
        <v>0</v>
      </c>
      <c r="H15" s="825">
        <f>pers!J229+mat!J73</f>
        <v>0</v>
      </c>
      <c r="I15" s="609">
        <f>pers!K229+mat!K73</f>
        <v>0</v>
      </c>
      <c r="J15" s="609">
        <f>pers!L229+mat!L73</f>
        <v>0</v>
      </c>
      <c r="K15" s="609">
        <f>pers!M229+mat!M73</f>
        <v>0</v>
      </c>
      <c r="L15" s="609">
        <f>pers!N229+mat!N73</f>
        <v>0</v>
      </c>
      <c r="M15" s="609">
        <f>pers!O229+mat!O73</f>
        <v>0</v>
      </c>
      <c r="N15" s="609">
        <f>pers!P229+mat!P73</f>
        <v>0</v>
      </c>
      <c r="O15" s="194"/>
      <c r="P15" s="79"/>
    </row>
    <row r="16" spans="2:17" ht="12" hidden="1" customHeight="1" x14ac:dyDescent="0.2">
      <c r="B16" s="77"/>
      <c r="C16" s="194"/>
      <c r="D16" s="51" t="s">
        <v>235</v>
      </c>
      <c r="E16" s="194"/>
      <c r="F16" s="826">
        <v>0</v>
      </c>
      <c r="G16" s="826">
        <v>0</v>
      </c>
      <c r="H16" s="826">
        <v>0</v>
      </c>
      <c r="I16" s="562">
        <v>0</v>
      </c>
      <c r="J16" s="562">
        <v>0</v>
      </c>
      <c r="K16" s="562">
        <v>0</v>
      </c>
      <c r="L16" s="562">
        <v>0</v>
      </c>
      <c r="M16" s="562">
        <v>0</v>
      </c>
      <c r="N16" s="562">
        <v>0</v>
      </c>
      <c r="O16" s="194"/>
      <c r="P16" s="79"/>
    </row>
    <row r="17" spans="2:16" ht="12" customHeight="1" x14ac:dyDescent="0.2">
      <c r="B17" s="77"/>
      <c r="C17" s="194"/>
      <c r="D17" s="51" t="s">
        <v>236</v>
      </c>
      <c r="E17" s="194"/>
      <c r="F17" s="826">
        <f>pers!H230+mat!H80+mat!H90</f>
        <v>0</v>
      </c>
      <c r="G17" s="826">
        <f>pers!I230+mat!I80+mat!I90</f>
        <v>0</v>
      </c>
      <c r="H17" s="826">
        <f>pers!J230+mat!J80+mat!J90</f>
        <v>0</v>
      </c>
      <c r="I17" s="826">
        <f>pers!K230+mat!K80+mat!K90</f>
        <v>0</v>
      </c>
      <c r="J17" s="826">
        <f>pers!L230+mat!L80+mat!L90</f>
        <v>0</v>
      </c>
      <c r="K17" s="826">
        <f>pers!M230+mat!M80+mat!M90</f>
        <v>0</v>
      </c>
      <c r="L17" s="826">
        <f>pers!N230+mat!N80+mat!N90</f>
        <v>0</v>
      </c>
      <c r="M17" s="826">
        <f>pers!O230+mat!O80+mat!O90</f>
        <v>0</v>
      </c>
      <c r="N17" s="826">
        <f>pers!P230+mat!P80+mat!P90</f>
        <v>0</v>
      </c>
      <c r="O17" s="194"/>
      <c r="P17" s="79"/>
    </row>
    <row r="18" spans="2:16" ht="12" customHeight="1" x14ac:dyDescent="0.2">
      <c r="B18" s="77"/>
      <c r="C18" s="194"/>
      <c r="D18" s="51" t="s">
        <v>137</v>
      </c>
      <c r="E18" s="194"/>
      <c r="F18" s="826">
        <f>pers!H231+(mat!H99-mat!H80-mat!H90)</f>
        <v>0</v>
      </c>
      <c r="G18" s="826">
        <f>pers!I231+(mat!I99-mat!I80-mat!I90)</f>
        <v>0</v>
      </c>
      <c r="H18" s="826">
        <f>pers!J231+(mat!J99-mat!J80-mat!J90)</f>
        <v>0</v>
      </c>
      <c r="I18" s="826">
        <f>pers!K231+(mat!K99-mat!K80-mat!K90)</f>
        <v>0</v>
      </c>
      <c r="J18" s="826">
        <f>pers!L231+(mat!L99-mat!L80-mat!L90)</f>
        <v>0</v>
      </c>
      <c r="K18" s="826">
        <f>pers!M231+(mat!M99-mat!M80-mat!M90)</f>
        <v>0</v>
      </c>
      <c r="L18" s="826">
        <f>pers!N231+(mat!N99-mat!N80-mat!N90)</f>
        <v>0</v>
      </c>
      <c r="M18" s="826">
        <f>pers!O231+(mat!O99-mat!O80-mat!O90)</f>
        <v>0</v>
      </c>
      <c r="N18" s="826">
        <f>pers!P231+(mat!P99-mat!P80-mat!P90)</f>
        <v>0</v>
      </c>
      <c r="O18" s="194"/>
      <c r="P18" s="79"/>
    </row>
    <row r="19" spans="2:16" x14ac:dyDescent="0.2">
      <c r="B19" s="77"/>
      <c r="C19" s="194"/>
      <c r="D19" s="491"/>
      <c r="E19" s="202"/>
      <c r="F19" s="611">
        <f t="shared" ref="F19:N19" si="0">SUM(F14:F18)</f>
        <v>0</v>
      </c>
      <c r="G19" s="611">
        <f t="shared" si="0"/>
        <v>0</v>
      </c>
      <c r="H19" s="611">
        <f t="shared" si="0"/>
        <v>0</v>
      </c>
      <c r="I19" s="611">
        <f t="shared" si="0"/>
        <v>0</v>
      </c>
      <c r="J19" s="611">
        <f t="shared" si="0"/>
        <v>0</v>
      </c>
      <c r="K19" s="611">
        <f t="shared" si="0"/>
        <v>0</v>
      </c>
      <c r="L19" s="611">
        <f t="shared" si="0"/>
        <v>0</v>
      </c>
      <c r="M19" s="611">
        <f t="shared" si="0"/>
        <v>0</v>
      </c>
      <c r="N19" s="611">
        <f t="shared" si="0"/>
        <v>0</v>
      </c>
      <c r="O19" s="194"/>
      <c r="P19" s="79"/>
    </row>
    <row r="20" spans="2:16" x14ac:dyDescent="0.2">
      <c r="B20" s="504"/>
      <c r="C20" s="491"/>
      <c r="D20" s="202" t="s">
        <v>237</v>
      </c>
      <c r="E20" s="202"/>
      <c r="F20" s="202"/>
      <c r="G20" s="202"/>
      <c r="H20" s="202"/>
      <c r="I20" s="512"/>
      <c r="J20" s="512"/>
      <c r="K20" s="512"/>
      <c r="L20" s="512"/>
      <c r="M20" s="512"/>
      <c r="N20" s="512"/>
      <c r="O20" s="194"/>
      <c r="P20" s="79"/>
    </row>
    <row r="21" spans="2:16" x14ac:dyDescent="0.2">
      <c r="B21" s="77"/>
      <c r="C21" s="194"/>
      <c r="D21" s="513" t="s">
        <v>244</v>
      </c>
      <c r="E21" s="39"/>
      <c r="F21" s="609">
        <f>pers!H250</f>
        <v>0</v>
      </c>
      <c r="G21" s="609">
        <f>pers!I250</f>
        <v>0</v>
      </c>
      <c r="H21" s="609">
        <f>pers!J250</f>
        <v>0</v>
      </c>
      <c r="I21" s="609">
        <f>pers!K250</f>
        <v>0</v>
      </c>
      <c r="J21" s="609">
        <f>pers!L250</f>
        <v>0</v>
      </c>
      <c r="K21" s="609">
        <f>pers!M250</f>
        <v>0</v>
      </c>
      <c r="L21" s="609">
        <f>pers!N250</f>
        <v>0</v>
      </c>
      <c r="M21" s="609">
        <f>pers!O250</f>
        <v>0</v>
      </c>
      <c r="N21" s="609">
        <f>pers!P250</f>
        <v>0</v>
      </c>
      <c r="O21" s="194"/>
      <c r="P21" s="79"/>
    </row>
    <row r="22" spans="2:16" x14ac:dyDescent="0.2">
      <c r="B22" s="77"/>
      <c r="C22" s="194"/>
      <c r="D22" s="194" t="s">
        <v>138</v>
      </c>
      <c r="E22" s="194"/>
      <c r="F22" s="609">
        <f>mat!H119</f>
        <v>0</v>
      </c>
      <c r="G22" s="609">
        <f>mat!I119</f>
        <v>0</v>
      </c>
      <c r="H22" s="609">
        <f>mat!J119</f>
        <v>0</v>
      </c>
      <c r="I22" s="609">
        <f>mat!K119</f>
        <v>0</v>
      </c>
      <c r="J22" s="609">
        <f>mat!L119</f>
        <v>0</v>
      </c>
      <c r="K22" s="609">
        <f>mat!M119</f>
        <v>0</v>
      </c>
      <c r="L22" s="609">
        <f>mat!N119</f>
        <v>0</v>
      </c>
      <c r="M22" s="609">
        <f>mat!O119</f>
        <v>0</v>
      </c>
      <c r="N22" s="609">
        <f>mat!P119</f>
        <v>0</v>
      </c>
      <c r="O22" s="194"/>
      <c r="P22" s="79"/>
    </row>
    <row r="23" spans="2:16" x14ac:dyDescent="0.2">
      <c r="B23" s="77"/>
      <c r="C23" s="194"/>
      <c r="D23" s="194" t="s">
        <v>139</v>
      </c>
      <c r="E23" s="194"/>
      <c r="F23" s="609">
        <f>mat!H139</f>
        <v>0</v>
      </c>
      <c r="G23" s="609">
        <f>mat!I139</f>
        <v>0</v>
      </c>
      <c r="H23" s="609">
        <f>mat!J139</f>
        <v>0</v>
      </c>
      <c r="I23" s="609">
        <f>mat!K139</f>
        <v>0</v>
      </c>
      <c r="J23" s="609">
        <f>mat!L139</f>
        <v>0</v>
      </c>
      <c r="K23" s="609">
        <f>mat!M139</f>
        <v>0</v>
      </c>
      <c r="L23" s="609">
        <f>mat!N139</f>
        <v>0</v>
      </c>
      <c r="M23" s="609">
        <f>mat!O139</f>
        <v>0</v>
      </c>
      <c r="N23" s="609">
        <f>mat!P139</f>
        <v>0</v>
      </c>
      <c r="O23" s="194"/>
      <c r="P23" s="79"/>
    </row>
    <row r="24" spans="2:16" x14ac:dyDescent="0.2">
      <c r="B24" s="77"/>
      <c r="C24" s="194"/>
      <c r="D24" s="194" t="s">
        <v>238</v>
      </c>
      <c r="E24" s="194"/>
      <c r="F24" s="562">
        <f>mat!H191</f>
        <v>0</v>
      </c>
      <c r="G24" s="562">
        <f>mat!I191</f>
        <v>0</v>
      </c>
      <c r="H24" s="562">
        <f>mat!J191</f>
        <v>0</v>
      </c>
      <c r="I24" s="562">
        <f>mat!K191</f>
        <v>0</v>
      </c>
      <c r="J24" s="562">
        <f>mat!L191</f>
        <v>0</v>
      </c>
      <c r="K24" s="562">
        <f>mat!M191</f>
        <v>0</v>
      </c>
      <c r="L24" s="562">
        <f>mat!N191</f>
        <v>0</v>
      </c>
      <c r="M24" s="562">
        <f>mat!O191</f>
        <v>0</v>
      </c>
      <c r="N24" s="562">
        <f>mat!P191</f>
        <v>0</v>
      </c>
      <c r="O24" s="194"/>
      <c r="P24" s="79"/>
    </row>
    <row r="25" spans="2:16" x14ac:dyDescent="0.2">
      <c r="B25" s="77"/>
      <c r="C25" s="194"/>
      <c r="D25" s="491"/>
      <c r="E25" s="194"/>
      <c r="F25" s="611">
        <f t="shared" ref="F25:N25" si="1">SUM(F21:F24)</f>
        <v>0</v>
      </c>
      <c r="G25" s="611">
        <f t="shared" si="1"/>
        <v>0</v>
      </c>
      <c r="H25" s="611">
        <f t="shared" si="1"/>
        <v>0</v>
      </c>
      <c r="I25" s="611">
        <f t="shared" si="1"/>
        <v>0</v>
      </c>
      <c r="J25" s="611">
        <f t="shared" si="1"/>
        <v>0</v>
      </c>
      <c r="K25" s="611">
        <f t="shared" si="1"/>
        <v>0</v>
      </c>
      <c r="L25" s="611">
        <f t="shared" si="1"/>
        <v>0</v>
      </c>
      <c r="M25" s="611">
        <f t="shared" si="1"/>
        <v>0</v>
      </c>
      <c r="N25" s="611">
        <f t="shared" si="1"/>
        <v>0</v>
      </c>
      <c r="O25" s="194"/>
      <c r="P25" s="79"/>
    </row>
    <row r="26" spans="2:16" x14ac:dyDescent="0.2">
      <c r="B26" s="77"/>
      <c r="C26" s="194"/>
      <c r="D26" s="514"/>
      <c r="E26" s="39"/>
      <c r="F26" s="515"/>
      <c r="G26" s="515"/>
      <c r="H26" s="515"/>
      <c r="I26" s="515"/>
      <c r="J26" s="515"/>
      <c r="K26" s="515"/>
      <c r="L26" s="515"/>
      <c r="M26" s="515"/>
      <c r="N26" s="515"/>
      <c r="O26" s="194"/>
      <c r="P26" s="79"/>
    </row>
    <row r="27" spans="2:16" x14ac:dyDescent="0.2">
      <c r="B27" s="81"/>
      <c r="C27" s="202"/>
      <c r="D27" s="491" t="s">
        <v>239</v>
      </c>
      <c r="E27" s="39"/>
      <c r="F27" s="611">
        <f t="shared" ref="F27:N27" si="2">F19-F25</f>
        <v>0</v>
      </c>
      <c r="G27" s="611">
        <f t="shared" si="2"/>
        <v>0</v>
      </c>
      <c r="H27" s="611">
        <f t="shared" si="2"/>
        <v>0</v>
      </c>
      <c r="I27" s="611">
        <f t="shared" si="2"/>
        <v>0</v>
      </c>
      <c r="J27" s="611">
        <f t="shared" si="2"/>
        <v>0</v>
      </c>
      <c r="K27" s="611">
        <f t="shared" si="2"/>
        <v>0</v>
      </c>
      <c r="L27" s="611">
        <f t="shared" si="2"/>
        <v>0</v>
      </c>
      <c r="M27" s="611">
        <f t="shared" si="2"/>
        <v>0</v>
      </c>
      <c r="N27" s="611">
        <f t="shared" si="2"/>
        <v>0</v>
      </c>
      <c r="O27" s="194"/>
      <c r="P27" s="79"/>
    </row>
    <row r="28" spans="2:16" x14ac:dyDescent="0.2">
      <c r="B28" s="77"/>
      <c r="C28" s="194"/>
      <c r="D28" s="479"/>
      <c r="E28" s="39"/>
      <c r="F28" s="39"/>
      <c r="G28" s="39"/>
      <c r="H28" s="39"/>
      <c r="I28" s="515"/>
      <c r="J28" s="515"/>
      <c r="K28" s="515"/>
      <c r="L28" s="515"/>
      <c r="M28" s="515"/>
      <c r="N28" s="515"/>
      <c r="O28" s="194"/>
      <c r="P28" s="79"/>
    </row>
    <row r="29" spans="2:16" x14ac:dyDescent="0.2">
      <c r="B29" s="77"/>
      <c r="C29" s="78"/>
      <c r="D29" s="65"/>
      <c r="E29" s="57"/>
      <c r="F29" s="57"/>
      <c r="G29" s="57"/>
      <c r="H29" s="57"/>
      <c r="I29" s="505"/>
      <c r="J29" s="505"/>
      <c r="K29" s="505"/>
      <c r="L29" s="505"/>
      <c r="M29" s="505"/>
      <c r="N29" s="505"/>
      <c r="O29" s="78"/>
      <c r="P29" s="79"/>
    </row>
    <row r="30" spans="2:16" x14ac:dyDescent="0.2">
      <c r="B30" s="77"/>
      <c r="C30" s="194"/>
      <c r="D30" s="479"/>
      <c r="E30" s="39"/>
      <c r="F30" s="39"/>
      <c r="G30" s="39"/>
      <c r="H30" s="39"/>
      <c r="I30" s="511"/>
      <c r="J30" s="511"/>
      <c r="K30" s="511"/>
      <c r="L30" s="511"/>
      <c r="M30" s="511"/>
      <c r="N30" s="511"/>
      <c r="O30" s="194"/>
      <c r="P30" s="79"/>
    </row>
    <row r="31" spans="2:16" x14ac:dyDescent="0.2">
      <c r="B31" s="77"/>
      <c r="C31" s="194"/>
      <c r="D31" s="700" t="s">
        <v>216</v>
      </c>
      <c r="E31" s="39"/>
      <c r="F31" s="39"/>
      <c r="G31" s="39"/>
      <c r="H31" s="39"/>
      <c r="I31" s="511"/>
      <c r="J31" s="511"/>
      <c r="K31" s="511"/>
      <c r="L31" s="511"/>
      <c r="M31" s="511"/>
      <c r="N31" s="511"/>
      <c r="O31" s="194"/>
      <c r="P31" s="79"/>
    </row>
    <row r="32" spans="2:16" x14ac:dyDescent="0.2">
      <c r="B32" s="77"/>
      <c r="C32" s="194"/>
      <c r="D32" s="479"/>
      <c r="E32" s="39"/>
      <c r="F32" s="39"/>
      <c r="G32" s="39"/>
      <c r="H32" s="39"/>
      <c r="I32" s="511"/>
      <c r="J32" s="511"/>
      <c r="K32" s="511"/>
      <c r="L32" s="511"/>
      <c r="M32" s="511"/>
      <c r="N32" s="511"/>
      <c r="O32" s="194"/>
      <c r="P32" s="79"/>
    </row>
    <row r="33" spans="2:16" x14ac:dyDescent="0.2">
      <c r="B33" s="77"/>
      <c r="C33" s="194"/>
      <c r="D33" s="51" t="s">
        <v>141</v>
      </c>
      <c r="E33" s="39"/>
      <c r="F33" s="610">
        <v>0</v>
      </c>
      <c r="G33" s="610">
        <v>0</v>
      </c>
      <c r="H33" s="610">
        <v>0</v>
      </c>
      <c r="I33" s="610">
        <f t="shared" ref="I33:L34" si="3">+H33</f>
        <v>0</v>
      </c>
      <c r="J33" s="610">
        <f t="shared" si="3"/>
        <v>0</v>
      </c>
      <c r="K33" s="610">
        <f t="shared" si="3"/>
        <v>0</v>
      </c>
      <c r="L33" s="610">
        <f t="shared" si="3"/>
        <v>0</v>
      </c>
      <c r="M33" s="610">
        <f>+L33</f>
        <v>0</v>
      </c>
      <c r="N33" s="610">
        <f>+M33</f>
        <v>0</v>
      </c>
      <c r="O33" s="194"/>
      <c r="P33" s="79"/>
    </row>
    <row r="34" spans="2:16" x14ac:dyDescent="0.2">
      <c r="B34" s="77"/>
      <c r="C34" s="194"/>
      <c r="D34" s="51" t="s">
        <v>142</v>
      </c>
      <c r="E34" s="39"/>
      <c r="F34" s="610">
        <v>0</v>
      </c>
      <c r="G34" s="610">
        <v>0</v>
      </c>
      <c r="H34" s="610">
        <v>0</v>
      </c>
      <c r="I34" s="610">
        <f t="shared" si="3"/>
        <v>0</v>
      </c>
      <c r="J34" s="610">
        <f t="shared" si="3"/>
        <v>0</v>
      </c>
      <c r="K34" s="610">
        <f t="shared" si="3"/>
        <v>0</v>
      </c>
      <c r="L34" s="610">
        <f t="shared" si="3"/>
        <v>0</v>
      </c>
      <c r="M34" s="610">
        <f>+L34</f>
        <v>0</v>
      </c>
      <c r="N34" s="610">
        <f>+M34</f>
        <v>0</v>
      </c>
      <c r="O34" s="194"/>
      <c r="P34" s="79"/>
    </row>
    <row r="35" spans="2:16" x14ac:dyDescent="0.2">
      <c r="B35" s="77"/>
      <c r="C35" s="194"/>
      <c r="D35" s="51"/>
      <c r="E35" s="39"/>
      <c r="F35" s="511"/>
      <c r="G35" s="511"/>
      <c r="H35" s="511"/>
      <c r="I35" s="511"/>
      <c r="J35" s="511"/>
      <c r="K35" s="511"/>
      <c r="L35" s="511"/>
      <c r="M35" s="511"/>
      <c r="N35" s="511"/>
      <c r="O35" s="194"/>
      <c r="P35" s="79"/>
    </row>
    <row r="36" spans="2:16" s="115" customFormat="1" x14ac:dyDescent="0.2">
      <c r="B36" s="81"/>
      <c r="C36" s="202"/>
      <c r="D36" s="491" t="s">
        <v>240</v>
      </c>
      <c r="E36" s="202"/>
      <c r="F36" s="611">
        <f t="shared" ref="F36:N36" si="4">F33-F34</f>
        <v>0</v>
      </c>
      <c r="G36" s="611">
        <f t="shared" si="4"/>
        <v>0</v>
      </c>
      <c r="H36" s="611">
        <f t="shared" si="4"/>
        <v>0</v>
      </c>
      <c r="I36" s="611">
        <f t="shared" si="4"/>
        <v>0</v>
      </c>
      <c r="J36" s="611">
        <f t="shared" si="4"/>
        <v>0</v>
      </c>
      <c r="K36" s="611">
        <f t="shared" si="4"/>
        <v>0</v>
      </c>
      <c r="L36" s="611">
        <f t="shared" si="4"/>
        <v>0</v>
      </c>
      <c r="M36" s="611">
        <f t="shared" si="4"/>
        <v>0</v>
      </c>
      <c r="N36" s="611">
        <f t="shared" si="4"/>
        <v>0</v>
      </c>
      <c r="O36" s="202"/>
      <c r="P36" s="92"/>
    </row>
    <row r="37" spans="2:16" x14ac:dyDescent="0.2">
      <c r="B37" s="77"/>
      <c r="C37" s="194"/>
      <c r="D37" s="51"/>
      <c r="E37" s="39"/>
      <c r="F37" s="39"/>
      <c r="G37" s="39"/>
      <c r="H37" s="39"/>
      <c r="I37" s="511"/>
      <c r="J37" s="511"/>
      <c r="K37" s="511"/>
      <c r="L37" s="511"/>
      <c r="M37" s="511"/>
      <c r="N37" s="511"/>
      <c r="O37" s="194"/>
      <c r="P37" s="79"/>
    </row>
    <row r="38" spans="2:16" x14ac:dyDescent="0.2">
      <c r="B38" s="77"/>
      <c r="C38" s="78"/>
      <c r="D38" s="65"/>
      <c r="E38" s="57"/>
      <c r="F38" s="57"/>
      <c r="G38" s="57"/>
      <c r="H38" s="57"/>
      <c r="I38" s="505"/>
      <c r="J38" s="505"/>
      <c r="K38" s="505"/>
      <c r="L38" s="505"/>
      <c r="M38" s="505"/>
      <c r="N38" s="505"/>
      <c r="O38" s="78"/>
      <c r="P38" s="79"/>
    </row>
    <row r="39" spans="2:16" x14ac:dyDescent="0.2">
      <c r="B39" s="77"/>
      <c r="C39" s="194"/>
      <c r="D39" s="51"/>
      <c r="E39" s="39"/>
      <c r="F39" s="39"/>
      <c r="G39" s="39"/>
      <c r="H39" s="39"/>
      <c r="I39" s="511"/>
      <c r="J39" s="511"/>
      <c r="K39" s="511"/>
      <c r="L39" s="511"/>
      <c r="M39" s="511"/>
      <c r="N39" s="511"/>
      <c r="O39" s="194"/>
      <c r="P39" s="79"/>
    </row>
    <row r="40" spans="2:16" s="115" customFormat="1" x14ac:dyDescent="0.2">
      <c r="B40" s="81"/>
      <c r="C40" s="202"/>
      <c r="D40" s="700" t="s">
        <v>241</v>
      </c>
      <c r="E40" s="202"/>
      <c r="F40" s="611">
        <f t="shared" ref="F40:N40" si="5">F27+F36</f>
        <v>0</v>
      </c>
      <c r="G40" s="611">
        <f t="shared" si="5"/>
        <v>0</v>
      </c>
      <c r="H40" s="611">
        <f t="shared" si="5"/>
        <v>0</v>
      </c>
      <c r="I40" s="611">
        <f t="shared" si="5"/>
        <v>0</v>
      </c>
      <c r="J40" s="611">
        <f t="shared" si="5"/>
        <v>0</v>
      </c>
      <c r="K40" s="611">
        <f t="shared" si="5"/>
        <v>0</v>
      </c>
      <c r="L40" s="611">
        <f t="shared" si="5"/>
        <v>0</v>
      </c>
      <c r="M40" s="611">
        <f t="shared" si="5"/>
        <v>0</v>
      </c>
      <c r="N40" s="611">
        <f t="shared" si="5"/>
        <v>0</v>
      </c>
      <c r="O40" s="202"/>
      <c r="P40" s="92"/>
    </row>
    <row r="41" spans="2:16" x14ac:dyDescent="0.2">
      <c r="B41" s="77"/>
      <c r="C41" s="194"/>
      <c r="D41" s="717"/>
      <c r="E41" s="39"/>
      <c r="F41" s="39"/>
      <c r="G41" s="39"/>
      <c r="H41" s="39"/>
      <c r="I41" s="511"/>
      <c r="J41" s="511"/>
      <c r="K41" s="511"/>
      <c r="L41" s="511"/>
      <c r="M41" s="511"/>
      <c r="N41" s="511"/>
      <c r="O41" s="194"/>
      <c r="P41" s="79"/>
    </row>
    <row r="42" spans="2:16" x14ac:dyDescent="0.2">
      <c r="B42" s="77"/>
      <c r="C42" s="78"/>
      <c r="D42" s="470"/>
      <c r="E42" s="78"/>
      <c r="F42" s="506"/>
      <c r="G42" s="506"/>
      <c r="H42" s="506"/>
      <c r="I42" s="506"/>
      <c r="J42" s="506"/>
      <c r="K42" s="506"/>
      <c r="L42" s="506"/>
      <c r="M42" s="506"/>
      <c r="N42" s="506"/>
      <c r="O42" s="78"/>
      <c r="P42" s="79"/>
    </row>
    <row r="43" spans="2:16" x14ac:dyDescent="0.2">
      <c r="B43" s="77"/>
      <c r="C43" s="78"/>
      <c r="D43" s="470"/>
      <c r="E43" s="78"/>
      <c r="F43" s="1305"/>
      <c r="G43" s="1305"/>
      <c r="H43" s="1305"/>
      <c r="I43" s="1305"/>
      <c r="J43" s="1305"/>
      <c r="K43" s="1305"/>
      <c r="L43" s="1305"/>
      <c r="M43" s="1305"/>
      <c r="N43" s="1305"/>
      <c r="O43" s="1202" t="s">
        <v>479</v>
      </c>
      <c r="P43" s="79"/>
    </row>
    <row r="44" spans="2:16" x14ac:dyDescent="0.2">
      <c r="B44" s="804"/>
      <c r="J44" s="494"/>
      <c r="P44" s="804"/>
    </row>
    <row r="45" spans="2:16" x14ac:dyDescent="0.2">
      <c r="B45" s="804"/>
      <c r="J45" s="494"/>
      <c r="P45" s="804"/>
    </row>
    <row r="46" spans="2:16" x14ac:dyDescent="0.2">
      <c r="B46" s="77"/>
      <c r="C46" s="78"/>
      <c r="D46" s="78"/>
      <c r="E46" s="78"/>
      <c r="F46" s="78"/>
      <c r="G46" s="78"/>
      <c r="H46" s="78"/>
      <c r="I46" s="78"/>
      <c r="J46" s="78"/>
      <c r="K46" s="78"/>
      <c r="L46" s="78"/>
      <c r="M46" s="78"/>
      <c r="N46" s="78"/>
      <c r="O46" s="78"/>
      <c r="P46" s="79"/>
    </row>
    <row r="47" spans="2:16" x14ac:dyDescent="0.2">
      <c r="B47" s="77"/>
      <c r="C47" s="78"/>
      <c r="D47" s="78"/>
      <c r="E47" s="78"/>
      <c r="F47" s="78"/>
      <c r="G47" s="78"/>
      <c r="H47" s="78"/>
      <c r="I47" s="78"/>
      <c r="J47" s="78"/>
      <c r="K47" s="78"/>
      <c r="L47" s="78"/>
      <c r="M47" s="78"/>
      <c r="N47" s="78"/>
      <c r="O47" s="78"/>
      <c r="P47" s="79"/>
    </row>
    <row r="48" spans="2:16" s="198" customFormat="1" ht="18.75" x14ac:dyDescent="0.3">
      <c r="B48" s="465"/>
      <c r="C48" s="702" t="s">
        <v>81</v>
      </c>
      <c r="D48" s="179"/>
      <c r="E48" s="207"/>
      <c r="F48" s="207"/>
      <c r="G48" s="207"/>
      <c r="H48" s="207"/>
      <c r="I48" s="495"/>
      <c r="J48" s="207"/>
      <c r="K48" s="207"/>
      <c r="L48" s="207"/>
      <c r="M48" s="207"/>
      <c r="N48" s="207"/>
      <c r="O48" s="207"/>
      <c r="P48" s="496"/>
    </row>
    <row r="49" spans="2:17" ht="18.75" x14ac:dyDescent="0.3">
      <c r="B49" s="77"/>
      <c r="C49" s="487" t="str">
        <f>'geg LO'!C5</f>
        <v>SWV VO Passend Onderwijs</v>
      </c>
      <c r="D49" s="78"/>
      <c r="E49" s="78"/>
      <c r="F49" s="78"/>
      <c r="G49" s="78"/>
      <c r="H49" s="78"/>
      <c r="I49" s="78"/>
      <c r="J49" s="78"/>
      <c r="K49" s="78"/>
      <c r="L49" s="78"/>
      <c r="M49" s="78"/>
      <c r="N49" s="78"/>
      <c r="O49" s="78"/>
      <c r="P49" s="79"/>
    </row>
    <row r="50" spans="2:17" x14ac:dyDescent="0.2">
      <c r="B50" s="77"/>
      <c r="C50" s="78"/>
      <c r="D50" s="78"/>
      <c r="E50" s="497"/>
      <c r="F50" s="497"/>
      <c r="G50" s="497"/>
      <c r="H50" s="497"/>
      <c r="I50" s="55"/>
      <c r="J50" s="55"/>
      <c r="K50" s="55"/>
      <c r="L50" s="55"/>
      <c r="M50" s="55"/>
      <c r="N50" s="55"/>
      <c r="O50" s="498"/>
      <c r="P50" s="499"/>
      <c r="Q50" s="492"/>
    </row>
    <row r="51" spans="2:17" x14ac:dyDescent="0.2">
      <c r="B51" s="77"/>
      <c r="C51" s="78"/>
      <c r="D51" s="78"/>
      <c r="E51" s="497"/>
      <c r="F51" s="648"/>
      <c r="G51" s="648"/>
      <c r="H51" s="648"/>
      <c r="I51" s="55"/>
      <c r="J51" s="500"/>
      <c r="K51" s="55"/>
      <c r="L51" s="55"/>
      <c r="M51" s="55"/>
      <c r="N51" s="55"/>
      <c r="O51" s="498"/>
      <c r="P51" s="499"/>
      <c r="Q51" s="492"/>
    </row>
    <row r="52" spans="2:17" s="215" customFormat="1" ht="15.75" x14ac:dyDescent="0.25">
      <c r="B52" s="218"/>
      <c r="C52" s="219"/>
      <c r="D52" s="978" t="s">
        <v>165</v>
      </c>
      <c r="E52" s="501"/>
      <c r="F52" s="649" t="str">
        <f>'geg LO'!G15</f>
        <v>2012/13</v>
      </c>
      <c r="G52" s="649" t="str">
        <f>'geg LO'!H15</f>
        <v>2013/14</v>
      </c>
      <c r="H52" s="649" t="str">
        <f>'geg LO'!I15</f>
        <v>2014/15</v>
      </c>
      <c r="I52" s="649" t="str">
        <f>'geg LO'!J15</f>
        <v>2015/16</v>
      </c>
      <c r="J52" s="649" t="str">
        <f>'geg LO'!K15</f>
        <v>2016/17</v>
      </c>
      <c r="K52" s="649" t="str">
        <f>'geg LO'!L15</f>
        <v>2017/18</v>
      </c>
      <c r="L52" s="649" t="str">
        <f>'geg LO'!M15</f>
        <v>2018/19</v>
      </c>
      <c r="M52" s="649" t="str">
        <f>'geg LO'!N15</f>
        <v>2019/20</v>
      </c>
      <c r="N52" s="649" t="str">
        <f>'geg LO'!O15</f>
        <v>2020/21</v>
      </c>
      <c r="O52" s="502"/>
      <c r="P52" s="503"/>
      <c r="Q52" s="493"/>
    </row>
    <row r="53" spans="2:17" x14ac:dyDescent="0.2">
      <c r="B53" s="77"/>
      <c r="C53" s="78"/>
      <c r="D53" s="78"/>
      <c r="E53" s="497"/>
      <c r="F53" s="497"/>
      <c r="G53" s="497"/>
      <c r="H53" s="497"/>
      <c r="I53" s="78"/>
      <c r="J53" s="78"/>
      <c r="K53" s="78"/>
      <c r="L53" s="78"/>
      <c r="M53" s="78"/>
      <c r="N53" s="78"/>
      <c r="O53" s="498"/>
      <c r="P53" s="499"/>
      <c r="Q53" s="492"/>
    </row>
    <row r="54" spans="2:17" x14ac:dyDescent="0.2">
      <c r="B54" s="77"/>
      <c r="C54" s="194"/>
      <c r="D54" s="194"/>
      <c r="E54" s="509"/>
      <c r="F54" s="509"/>
      <c r="G54" s="509"/>
      <c r="H54" s="509"/>
      <c r="I54" s="194"/>
      <c r="J54" s="194"/>
      <c r="K54" s="194"/>
      <c r="L54" s="194"/>
      <c r="M54" s="194"/>
      <c r="N54" s="194"/>
      <c r="O54" s="510"/>
      <c r="P54" s="499"/>
      <c r="Q54" s="492"/>
    </row>
    <row r="55" spans="2:17" x14ac:dyDescent="0.2">
      <c r="B55" s="77"/>
      <c r="C55" s="194"/>
      <c r="D55" s="658" t="s">
        <v>322</v>
      </c>
      <c r="E55" s="509"/>
      <c r="F55" s="509"/>
      <c r="G55" s="509"/>
      <c r="H55" s="509"/>
      <c r="I55" s="194"/>
      <c r="J55" s="194"/>
      <c r="K55" s="194"/>
      <c r="L55" s="194"/>
      <c r="M55" s="194"/>
      <c r="N55" s="194"/>
      <c r="O55" s="510"/>
      <c r="P55" s="499"/>
      <c r="Q55" s="492"/>
    </row>
    <row r="56" spans="2:17" x14ac:dyDescent="0.2">
      <c r="B56" s="77"/>
      <c r="C56" s="194"/>
      <c r="D56" s="194"/>
      <c r="E56" s="509"/>
      <c r="F56" s="509"/>
      <c r="G56" s="509"/>
      <c r="H56" s="509"/>
      <c r="I56" s="194"/>
      <c r="J56" s="194"/>
      <c r="K56" s="194"/>
      <c r="L56" s="194"/>
      <c r="M56" s="194"/>
      <c r="N56" s="194"/>
      <c r="O56" s="510"/>
      <c r="P56" s="499"/>
      <c r="Q56" s="492"/>
    </row>
    <row r="57" spans="2:17" x14ac:dyDescent="0.2">
      <c r="B57" s="77"/>
      <c r="C57" s="194"/>
      <c r="D57" s="202" t="s">
        <v>294</v>
      </c>
      <c r="E57" s="509"/>
      <c r="F57" s="509"/>
      <c r="G57" s="509"/>
      <c r="H57" s="509"/>
      <c r="I57" s="194"/>
      <c r="J57" s="194"/>
      <c r="K57" s="194"/>
      <c r="L57" s="194"/>
      <c r="M57" s="194"/>
      <c r="N57" s="194"/>
      <c r="O57" s="510"/>
      <c r="P57" s="499"/>
      <c r="Q57" s="492"/>
    </row>
    <row r="58" spans="2:17" x14ac:dyDescent="0.2">
      <c r="B58" s="77"/>
      <c r="C58" s="194"/>
      <c r="D58" s="51" t="s">
        <v>135</v>
      </c>
      <c r="E58" s="194"/>
      <c r="F58" s="824">
        <f>+pers!H258+mat!H228</f>
        <v>0</v>
      </c>
      <c r="G58" s="824">
        <f>+pers!I258+mat!I228</f>
        <v>0</v>
      </c>
      <c r="H58" s="824">
        <f>+pers!J258+mat!J228</f>
        <v>0</v>
      </c>
      <c r="I58" s="824">
        <f>+pers!K258+mat!K228</f>
        <v>0</v>
      </c>
      <c r="J58" s="824">
        <f>+pers!L258+mat!L228</f>
        <v>0</v>
      </c>
      <c r="K58" s="824">
        <f>+pers!M258+mat!M228</f>
        <v>0</v>
      </c>
      <c r="L58" s="824">
        <f>+pers!N258+mat!N228</f>
        <v>0</v>
      </c>
      <c r="M58" s="824">
        <f>+pers!O258+mat!O228</f>
        <v>0</v>
      </c>
      <c r="N58" s="824">
        <f>+pers!P258+mat!P228</f>
        <v>0</v>
      </c>
      <c r="O58" s="194"/>
      <c r="P58" s="79"/>
    </row>
    <row r="59" spans="2:17" ht="12" customHeight="1" x14ac:dyDescent="0.2">
      <c r="B59" s="77"/>
      <c r="C59" s="194"/>
      <c r="D59" s="51" t="s">
        <v>222</v>
      </c>
      <c r="E59" s="194"/>
      <c r="F59" s="825">
        <f>+pers!H259+mat!H229</f>
        <v>0</v>
      </c>
      <c r="G59" s="825">
        <f>+pers!I259+mat!I229</f>
        <v>0</v>
      </c>
      <c r="H59" s="825">
        <f>+pers!J259+mat!J229</f>
        <v>0</v>
      </c>
      <c r="I59" s="825">
        <f>+pers!K259+mat!K229</f>
        <v>0</v>
      </c>
      <c r="J59" s="825">
        <f>+pers!L259+mat!L229</f>
        <v>0</v>
      </c>
      <c r="K59" s="825">
        <f>+pers!M259+mat!M229</f>
        <v>0</v>
      </c>
      <c r="L59" s="825">
        <f>+pers!N259+mat!N229</f>
        <v>0</v>
      </c>
      <c r="M59" s="825">
        <f>+pers!O259+mat!O229</f>
        <v>0</v>
      </c>
      <c r="N59" s="825">
        <f>+pers!P259+mat!P229</f>
        <v>0</v>
      </c>
      <c r="O59" s="194"/>
      <c r="P59" s="79"/>
    </row>
    <row r="60" spans="2:17" ht="12" hidden="1" customHeight="1" x14ac:dyDescent="0.2">
      <c r="B60" s="77"/>
      <c r="C60" s="194"/>
      <c r="D60" s="51" t="s">
        <v>235</v>
      </c>
      <c r="E60" s="194"/>
      <c r="F60" s="826">
        <v>0</v>
      </c>
      <c r="G60" s="826">
        <v>0</v>
      </c>
      <c r="H60" s="826">
        <v>0</v>
      </c>
      <c r="I60" s="562">
        <v>0</v>
      </c>
      <c r="J60" s="562">
        <v>0</v>
      </c>
      <c r="K60" s="562">
        <v>0</v>
      </c>
      <c r="L60" s="562">
        <v>0</v>
      </c>
      <c r="M60" s="562">
        <v>0</v>
      </c>
      <c r="N60" s="562">
        <v>0</v>
      </c>
      <c r="O60" s="194"/>
      <c r="P60" s="79"/>
    </row>
    <row r="61" spans="2:17" ht="12" customHeight="1" x14ac:dyDescent="0.2">
      <c r="B61" s="77"/>
      <c r="C61" s="194"/>
      <c r="D61" s="51" t="s">
        <v>236</v>
      </c>
      <c r="E61" s="194"/>
      <c r="F61" s="826">
        <f>pers!H260+mat!H231</f>
        <v>0</v>
      </c>
      <c r="G61" s="826">
        <f>pers!I260+mat!I231</f>
        <v>0</v>
      </c>
      <c r="H61" s="826">
        <f>pers!J260+mat!J231</f>
        <v>0</v>
      </c>
      <c r="I61" s="826">
        <f>pers!K260+mat!K231</f>
        <v>0</v>
      </c>
      <c r="J61" s="826">
        <f>pers!L260+mat!L231</f>
        <v>0</v>
      </c>
      <c r="K61" s="826">
        <f>pers!M260+mat!M231</f>
        <v>0</v>
      </c>
      <c r="L61" s="826">
        <f>pers!N260+mat!N231</f>
        <v>0</v>
      </c>
      <c r="M61" s="826">
        <f>pers!O260+mat!O231</f>
        <v>0</v>
      </c>
      <c r="N61" s="826">
        <f>pers!P260+mat!P231</f>
        <v>0</v>
      </c>
      <c r="O61" s="194"/>
      <c r="P61" s="79"/>
    </row>
    <row r="62" spans="2:17" ht="12" customHeight="1" x14ac:dyDescent="0.2">
      <c r="B62" s="77"/>
      <c r="C62" s="194"/>
      <c r="D62" s="51" t="s">
        <v>137</v>
      </c>
      <c r="E62" s="194"/>
      <c r="F62" s="826">
        <f>pers!H261+mat!H232</f>
        <v>0</v>
      </c>
      <c r="G62" s="826">
        <f>pers!I261+mat!I232</f>
        <v>0</v>
      </c>
      <c r="H62" s="826">
        <f>pers!J261+mat!J232</f>
        <v>0</v>
      </c>
      <c r="I62" s="826">
        <f>pers!K261+mat!K232</f>
        <v>0</v>
      </c>
      <c r="J62" s="826">
        <f>pers!L261+mat!L232</f>
        <v>0</v>
      </c>
      <c r="K62" s="826">
        <f>pers!M261+mat!M232</f>
        <v>0</v>
      </c>
      <c r="L62" s="826">
        <f>pers!N261+mat!N232</f>
        <v>0</v>
      </c>
      <c r="M62" s="826">
        <f>pers!O261+mat!O232</f>
        <v>0</v>
      </c>
      <c r="N62" s="826">
        <f>pers!P261+mat!P232</f>
        <v>0</v>
      </c>
      <c r="O62" s="194"/>
      <c r="P62" s="79"/>
    </row>
    <row r="63" spans="2:17" x14ac:dyDescent="0.2">
      <c r="B63" s="77"/>
      <c r="C63" s="194"/>
      <c r="D63" s="491"/>
      <c r="E63" s="202"/>
      <c r="F63" s="611">
        <f t="shared" ref="F63:N63" si="6">SUM(F58:F62)</f>
        <v>0</v>
      </c>
      <c r="G63" s="611">
        <f t="shared" si="6"/>
        <v>0</v>
      </c>
      <c r="H63" s="611">
        <f t="shared" si="6"/>
        <v>0</v>
      </c>
      <c r="I63" s="611">
        <f t="shared" si="6"/>
        <v>0</v>
      </c>
      <c r="J63" s="611">
        <f t="shared" si="6"/>
        <v>0</v>
      </c>
      <c r="K63" s="611">
        <f t="shared" si="6"/>
        <v>0</v>
      </c>
      <c r="L63" s="611">
        <f t="shared" si="6"/>
        <v>0</v>
      </c>
      <c r="M63" s="611">
        <f t="shared" si="6"/>
        <v>0</v>
      </c>
      <c r="N63" s="611">
        <f t="shared" si="6"/>
        <v>0</v>
      </c>
      <c r="O63" s="194"/>
      <c r="P63" s="79"/>
    </row>
    <row r="64" spans="2:17" x14ac:dyDescent="0.2">
      <c r="B64" s="504"/>
      <c r="C64" s="491"/>
      <c r="D64" s="202" t="s">
        <v>237</v>
      </c>
      <c r="E64" s="202"/>
      <c r="F64" s="202"/>
      <c r="G64" s="202"/>
      <c r="H64" s="202"/>
      <c r="I64" s="512"/>
      <c r="J64" s="512"/>
      <c r="K64" s="512"/>
      <c r="L64" s="512"/>
      <c r="M64" s="512"/>
      <c r="N64" s="512"/>
      <c r="O64" s="194"/>
      <c r="P64" s="79"/>
    </row>
    <row r="65" spans="2:16" x14ac:dyDescent="0.2">
      <c r="B65" s="77"/>
      <c r="C65" s="194"/>
      <c r="D65" s="513" t="s">
        <v>244</v>
      </c>
      <c r="E65" s="39"/>
      <c r="F65" s="609">
        <f>+pers!H280</f>
        <v>0</v>
      </c>
      <c r="G65" s="609">
        <f>+pers!I280</f>
        <v>0</v>
      </c>
      <c r="H65" s="609">
        <f>+pers!J280</f>
        <v>0</v>
      </c>
      <c r="I65" s="609">
        <f>+pers!K280</f>
        <v>0</v>
      </c>
      <c r="J65" s="609">
        <f>+pers!L280</f>
        <v>0</v>
      </c>
      <c r="K65" s="609">
        <f>+pers!M280</f>
        <v>0</v>
      </c>
      <c r="L65" s="609">
        <f>+pers!N280</f>
        <v>0</v>
      </c>
      <c r="M65" s="609">
        <f>+pers!O280</f>
        <v>0</v>
      </c>
      <c r="N65" s="609">
        <f>+pers!P280</f>
        <v>0</v>
      </c>
      <c r="O65" s="194"/>
      <c r="P65" s="79"/>
    </row>
    <row r="66" spans="2:16" x14ac:dyDescent="0.2">
      <c r="B66" s="77"/>
      <c r="C66" s="194"/>
      <c r="D66" s="194" t="s">
        <v>138</v>
      </c>
      <c r="E66" s="194"/>
      <c r="F66" s="609">
        <f>+mat!H235</f>
        <v>0</v>
      </c>
      <c r="G66" s="609">
        <f>+mat!I235</f>
        <v>0</v>
      </c>
      <c r="H66" s="609">
        <f>+mat!J235</f>
        <v>0</v>
      </c>
      <c r="I66" s="609">
        <f>+mat!K235</f>
        <v>0</v>
      </c>
      <c r="J66" s="609">
        <f>+mat!L235</f>
        <v>0</v>
      </c>
      <c r="K66" s="609">
        <f>+mat!M235</f>
        <v>0</v>
      </c>
      <c r="L66" s="609">
        <f>+mat!N235</f>
        <v>0</v>
      </c>
      <c r="M66" s="609">
        <f>+mat!O235</f>
        <v>0</v>
      </c>
      <c r="N66" s="609">
        <f>+mat!P235</f>
        <v>0</v>
      </c>
      <c r="O66" s="194"/>
      <c r="P66" s="79"/>
    </row>
    <row r="67" spans="2:16" x14ac:dyDescent="0.2">
      <c r="B67" s="77"/>
      <c r="C67" s="194"/>
      <c r="D67" s="194" t="s">
        <v>139</v>
      </c>
      <c r="E67" s="194"/>
      <c r="F67" s="609">
        <f>+mat!H236</f>
        <v>0</v>
      </c>
      <c r="G67" s="609">
        <f>+mat!I236</f>
        <v>0</v>
      </c>
      <c r="H67" s="609">
        <f>+mat!J236</f>
        <v>0</v>
      </c>
      <c r="I67" s="609">
        <f>+mat!K236</f>
        <v>0</v>
      </c>
      <c r="J67" s="609">
        <f>+mat!L236</f>
        <v>0</v>
      </c>
      <c r="K67" s="609">
        <f>+mat!M236</f>
        <v>0</v>
      </c>
      <c r="L67" s="609">
        <f>+mat!N236</f>
        <v>0</v>
      </c>
      <c r="M67" s="609">
        <f>+mat!O236</f>
        <v>0</v>
      </c>
      <c r="N67" s="609">
        <f>+mat!P236</f>
        <v>0</v>
      </c>
      <c r="O67" s="194"/>
      <c r="P67" s="79"/>
    </row>
    <row r="68" spans="2:16" x14ac:dyDescent="0.2">
      <c r="B68" s="77"/>
      <c r="C68" s="194"/>
      <c r="D68" s="194" t="s">
        <v>238</v>
      </c>
      <c r="E68" s="194"/>
      <c r="F68" s="562">
        <f>+mat!H237</f>
        <v>0</v>
      </c>
      <c r="G68" s="562">
        <f>+mat!I237</f>
        <v>0</v>
      </c>
      <c r="H68" s="562">
        <f>+mat!J237</f>
        <v>0</v>
      </c>
      <c r="I68" s="562">
        <f>+mat!K237</f>
        <v>0</v>
      </c>
      <c r="J68" s="562">
        <f>+mat!L237</f>
        <v>0</v>
      </c>
      <c r="K68" s="562">
        <f>+mat!M237</f>
        <v>0</v>
      </c>
      <c r="L68" s="562">
        <f>+mat!N237</f>
        <v>0</v>
      </c>
      <c r="M68" s="562">
        <f>+mat!O237</f>
        <v>0</v>
      </c>
      <c r="N68" s="562">
        <f>+mat!P237</f>
        <v>0</v>
      </c>
      <c r="O68" s="194"/>
      <c r="P68" s="79"/>
    </row>
    <row r="69" spans="2:16" x14ac:dyDescent="0.2">
      <c r="B69" s="77"/>
      <c r="C69" s="194"/>
      <c r="D69" s="491"/>
      <c r="E69" s="194"/>
      <c r="F69" s="611">
        <f t="shared" ref="F69:N69" si="7">SUM(F65:F68)</f>
        <v>0</v>
      </c>
      <c r="G69" s="611">
        <f t="shared" si="7"/>
        <v>0</v>
      </c>
      <c r="H69" s="611">
        <f t="shared" si="7"/>
        <v>0</v>
      </c>
      <c r="I69" s="611">
        <f t="shared" si="7"/>
        <v>0</v>
      </c>
      <c r="J69" s="611">
        <f t="shared" si="7"/>
        <v>0</v>
      </c>
      <c r="K69" s="611">
        <f t="shared" si="7"/>
        <v>0</v>
      </c>
      <c r="L69" s="611">
        <f t="shared" si="7"/>
        <v>0</v>
      </c>
      <c r="M69" s="611">
        <f t="shared" si="7"/>
        <v>0</v>
      </c>
      <c r="N69" s="611">
        <f t="shared" si="7"/>
        <v>0</v>
      </c>
      <c r="O69" s="194"/>
      <c r="P69" s="79"/>
    </row>
    <row r="70" spans="2:16" x14ac:dyDescent="0.2">
      <c r="B70" s="77"/>
      <c r="C70" s="194"/>
      <c r="D70" s="514"/>
      <c r="E70" s="39"/>
      <c r="F70" s="515"/>
      <c r="G70" s="515"/>
      <c r="H70" s="515"/>
      <c r="I70" s="515"/>
      <c r="J70" s="515"/>
      <c r="K70" s="515"/>
      <c r="L70" s="515"/>
      <c r="M70" s="515"/>
      <c r="N70" s="515"/>
      <c r="O70" s="194"/>
      <c r="P70" s="79"/>
    </row>
    <row r="71" spans="2:16" x14ac:dyDescent="0.2">
      <c r="B71" s="81"/>
      <c r="C71" s="202"/>
      <c r="D71" s="491" t="s">
        <v>239</v>
      </c>
      <c r="E71" s="39"/>
      <c r="F71" s="611">
        <f t="shared" ref="F71:N71" si="8">F63-F69</f>
        <v>0</v>
      </c>
      <c r="G71" s="611">
        <f t="shared" si="8"/>
        <v>0</v>
      </c>
      <c r="H71" s="611">
        <f t="shared" si="8"/>
        <v>0</v>
      </c>
      <c r="I71" s="611">
        <f t="shared" si="8"/>
        <v>0</v>
      </c>
      <c r="J71" s="611">
        <f t="shared" si="8"/>
        <v>0</v>
      </c>
      <c r="K71" s="611">
        <f t="shared" si="8"/>
        <v>0</v>
      </c>
      <c r="L71" s="611">
        <f t="shared" si="8"/>
        <v>0</v>
      </c>
      <c r="M71" s="611">
        <f t="shared" si="8"/>
        <v>0</v>
      </c>
      <c r="N71" s="611">
        <f t="shared" si="8"/>
        <v>0</v>
      </c>
      <c r="O71" s="194"/>
      <c r="P71" s="79"/>
    </row>
    <row r="72" spans="2:16" x14ac:dyDescent="0.2">
      <c r="B72" s="77"/>
      <c r="C72" s="194"/>
      <c r="D72" s="479"/>
      <c r="E72" s="39"/>
      <c r="F72" s="39"/>
      <c r="G72" s="39"/>
      <c r="H72" s="39"/>
      <c r="I72" s="515"/>
      <c r="J72" s="515"/>
      <c r="K72" s="515"/>
      <c r="L72" s="515"/>
      <c r="M72" s="515"/>
      <c r="N72" s="515"/>
      <c r="O72" s="194"/>
      <c r="P72" s="79"/>
    </row>
    <row r="73" spans="2:16" x14ac:dyDescent="0.2">
      <c r="B73" s="77"/>
      <c r="C73" s="78"/>
      <c r="D73" s="65"/>
      <c r="E73" s="57"/>
      <c r="F73" s="57"/>
      <c r="G73" s="57"/>
      <c r="H73" s="57"/>
      <c r="I73" s="505"/>
      <c r="J73" s="505"/>
      <c r="K73" s="505"/>
      <c r="L73" s="505"/>
      <c r="M73" s="505"/>
      <c r="N73" s="505"/>
      <c r="O73" s="78"/>
      <c r="P73" s="79"/>
    </row>
    <row r="74" spans="2:16" x14ac:dyDescent="0.2">
      <c r="B74" s="77"/>
      <c r="C74" s="194"/>
      <c r="D74" s="479"/>
      <c r="E74" s="39"/>
      <c r="F74" s="39"/>
      <c r="G74" s="39"/>
      <c r="H74" s="39"/>
      <c r="I74" s="511"/>
      <c r="J74" s="511"/>
      <c r="K74" s="511"/>
      <c r="L74" s="511"/>
      <c r="M74" s="511"/>
      <c r="N74" s="511"/>
      <c r="O74" s="194"/>
      <c r="P74" s="79"/>
    </row>
    <row r="75" spans="2:16" x14ac:dyDescent="0.2">
      <c r="B75" s="77"/>
      <c r="C75" s="194"/>
      <c r="D75" s="700" t="s">
        <v>216</v>
      </c>
      <c r="E75" s="39"/>
      <c r="F75" s="39"/>
      <c r="G75" s="39"/>
      <c r="H75" s="39"/>
      <c r="I75" s="511"/>
      <c r="J75" s="511"/>
      <c r="K75" s="511"/>
      <c r="L75" s="511"/>
      <c r="M75" s="511"/>
      <c r="N75" s="511"/>
      <c r="O75" s="194"/>
      <c r="P75" s="79"/>
    </row>
    <row r="76" spans="2:16" x14ac:dyDescent="0.2">
      <c r="B76" s="77"/>
      <c r="C76" s="194"/>
      <c r="D76" s="479"/>
      <c r="E76" s="39"/>
      <c r="F76" s="39"/>
      <c r="G76" s="39"/>
      <c r="H76" s="39"/>
      <c r="I76" s="511"/>
      <c r="J76" s="511"/>
      <c r="K76" s="511"/>
      <c r="L76" s="511"/>
      <c r="M76" s="511"/>
      <c r="N76" s="511"/>
      <c r="O76" s="194"/>
      <c r="P76" s="79"/>
    </row>
    <row r="77" spans="2:16" x14ac:dyDescent="0.2">
      <c r="B77" s="77"/>
      <c r="C77" s="194"/>
      <c r="D77" s="51" t="s">
        <v>141</v>
      </c>
      <c r="E77" s="39"/>
      <c r="F77" s="1016">
        <f t="shared" ref="F77:F78" si="9">+F33+0.583333333333333*G33</f>
        <v>0</v>
      </c>
      <c r="G77" s="1016">
        <f>5/12*G33+0.583333333333333*H33</f>
        <v>0</v>
      </c>
      <c r="H77" s="1016">
        <f t="shared" ref="H77:I77" si="10">5/12*H33+0.583333333333333*I33</f>
        <v>0</v>
      </c>
      <c r="I77" s="1016">
        <f t="shared" si="10"/>
        <v>0</v>
      </c>
      <c r="J77" s="1016">
        <f t="shared" ref="J77:M78" si="11">5/12*J33+0.583333333333333*K33</f>
        <v>0</v>
      </c>
      <c r="K77" s="1016">
        <f t="shared" si="11"/>
        <v>0</v>
      </c>
      <c r="L77" s="1016">
        <f t="shared" si="11"/>
        <v>0</v>
      </c>
      <c r="M77" s="1016">
        <f t="shared" si="11"/>
        <v>0</v>
      </c>
      <c r="N77" s="1016">
        <f>N33</f>
        <v>0</v>
      </c>
      <c r="O77" s="194"/>
      <c r="P77" s="79"/>
    </row>
    <row r="78" spans="2:16" x14ac:dyDescent="0.2">
      <c r="B78" s="77"/>
      <c r="C78" s="194"/>
      <c r="D78" s="51" t="s">
        <v>142</v>
      </c>
      <c r="E78" s="39"/>
      <c r="F78" s="1016">
        <f t="shared" si="9"/>
        <v>0</v>
      </c>
      <c r="G78" s="1016">
        <f>5/12*G34+0.583333333333333*H34</f>
        <v>0</v>
      </c>
      <c r="H78" s="1016">
        <f t="shared" ref="H78:I78" si="12">5/12*H34+0.583333333333333*I34</f>
        <v>0</v>
      </c>
      <c r="I78" s="1016">
        <f t="shared" si="12"/>
        <v>0</v>
      </c>
      <c r="J78" s="1016">
        <f t="shared" si="11"/>
        <v>0</v>
      </c>
      <c r="K78" s="1016">
        <f t="shared" si="11"/>
        <v>0</v>
      </c>
      <c r="L78" s="1016">
        <f t="shared" si="11"/>
        <v>0</v>
      </c>
      <c r="M78" s="1016">
        <f t="shared" si="11"/>
        <v>0</v>
      </c>
      <c r="N78" s="1016">
        <f>N34</f>
        <v>0</v>
      </c>
      <c r="O78" s="194"/>
      <c r="P78" s="79"/>
    </row>
    <row r="79" spans="2:16" x14ac:dyDescent="0.2">
      <c r="B79" s="77"/>
      <c r="C79" s="194"/>
      <c r="D79" s="51"/>
      <c r="E79" s="39"/>
      <c r="F79" s="511"/>
      <c r="G79" s="511"/>
      <c r="H79" s="511"/>
      <c r="I79" s="511"/>
      <c r="J79" s="511"/>
      <c r="K79" s="511"/>
      <c r="L79" s="511"/>
      <c r="M79" s="511"/>
      <c r="N79" s="511"/>
      <c r="O79" s="194"/>
      <c r="P79" s="79"/>
    </row>
    <row r="80" spans="2:16" s="115" customFormat="1" x14ac:dyDescent="0.2">
      <c r="B80" s="81"/>
      <c r="C80" s="202"/>
      <c r="D80" s="491" t="s">
        <v>240</v>
      </c>
      <c r="E80" s="202"/>
      <c r="F80" s="611">
        <f t="shared" ref="F80:N80" si="13">F77-F78</f>
        <v>0</v>
      </c>
      <c r="G80" s="611">
        <f t="shared" si="13"/>
        <v>0</v>
      </c>
      <c r="H80" s="611">
        <f t="shared" si="13"/>
        <v>0</v>
      </c>
      <c r="I80" s="611">
        <f t="shared" si="13"/>
        <v>0</v>
      </c>
      <c r="J80" s="611">
        <f t="shared" si="13"/>
        <v>0</v>
      </c>
      <c r="K80" s="611">
        <f t="shared" si="13"/>
        <v>0</v>
      </c>
      <c r="L80" s="611">
        <f t="shared" si="13"/>
        <v>0</v>
      </c>
      <c r="M80" s="611">
        <f t="shared" si="13"/>
        <v>0</v>
      </c>
      <c r="N80" s="611">
        <f t="shared" si="13"/>
        <v>0</v>
      </c>
      <c r="O80" s="202"/>
      <c r="P80" s="92"/>
    </row>
    <row r="81" spans="2:16" x14ac:dyDescent="0.2">
      <c r="B81" s="77"/>
      <c r="C81" s="194"/>
      <c r="D81" s="51"/>
      <c r="E81" s="39"/>
      <c r="F81" s="39"/>
      <c r="G81" s="39"/>
      <c r="H81" s="39"/>
      <c r="I81" s="511"/>
      <c r="J81" s="511"/>
      <c r="K81" s="511"/>
      <c r="L81" s="511"/>
      <c r="M81" s="511"/>
      <c r="N81" s="511"/>
      <c r="O81" s="194"/>
      <c r="P81" s="79"/>
    </row>
    <row r="82" spans="2:16" x14ac:dyDescent="0.2">
      <c r="B82" s="77"/>
      <c r="C82" s="78"/>
      <c r="D82" s="65"/>
      <c r="E82" s="57"/>
      <c r="F82" s="57"/>
      <c r="G82" s="57"/>
      <c r="H82" s="57"/>
      <c r="I82" s="505"/>
      <c r="J82" s="505"/>
      <c r="K82" s="505"/>
      <c r="L82" s="505"/>
      <c r="M82" s="505"/>
      <c r="N82" s="505"/>
      <c r="O82" s="78"/>
      <c r="P82" s="79"/>
    </row>
    <row r="83" spans="2:16" x14ac:dyDescent="0.2">
      <c r="B83" s="77"/>
      <c r="C83" s="194"/>
      <c r="D83" s="51"/>
      <c r="E83" s="39"/>
      <c r="F83" s="39"/>
      <c r="G83" s="39"/>
      <c r="H83" s="39"/>
      <c r="I83" s="511"/>
      <c r="J83" s="511"/>
      <c r="K83" s="511"/>
      <c r="L83" s="511"/>
      <c r="M83" s="511"/>
      <c r="N83" s="511"/>
      <c r="O83" s="194"/>
      <c r="P83" s="79"/>
    </row>
    <row r="84" spans="2:16" s="115" customFormat="1" x14ac:dyDescent="0.2">
      <c r="B84" s="81"/>
      <c r="C84" s="202"/>
      <c r="D84" s="700" t="s">
        <v>241</v>
      </c>
      <c r="E84" s="202"/>
      <c r="F84" s="611">
        <f t="shared" ref="F84:N84" si="14">F71+F80</f>
        <v>0</v>
      </c>
      <c r="G84" s="611">
        <f t="shared" si="14"/>
        <v>0</v>
      </c>
      <c r="H84" s="611">
        <f t="shared" si="14"/>
        <v>0</v>
      </c>
      <c r="I84" s="611">
        <f t="shared" si="14"/>
        <v>0</v>
      </c>
      <c r="J84" s="611">
        <f t="shared" si="14"/>
        <v>0</v>
      </c>
      <c r="K84" s="611">
        <f t="shared" si="14"/>
        <v>0</v>
      </c>
      <c r="L84" s="611">
        <f t="shared" si="14"/>
        <v>0</v>
      </c>
      <c r="M84" s="611">
        <f t="shared" si="14"/>
        <v>0</v>
      </c>
      <c r="N84" s="611">
        <f t="shared" si="14"/>
        <v>0</v>
      </c>
      <c r="O84" s="202"/>
      <c r="P84" s="92"/>
    </row>
    <row r="85" spans="2:16" x14ac:dyDescent="0.2">
      <c r="B85" s="77"/>
      <c r="C85" s="194"/>
      <c r="D85" s="717"/>
      <c r="E85" s="39"/>
      <c r="F85" s="39"/>
      <c r="G85" s="39"/>
      <c r="H85" s="39"/>
      <c r="I85" s="511"/>
      <c r="J85" s="511"/>
      <c r="K85" s="511"/>
      <c r="L85" s="511"/>
      <c r="M85" s="511"/>
      <c r="N85" s="511"/>
      <c r="O85" s="194"/>
      <c r="P85" s="79"/>
    </row>
    <row r="86" spans="2:16" x14ac:dyDescent="0.2">
      <c r="B86" s="77"/>
      <c r="C86" s="78"/>
      <c r="D86" s="470"/>
      <c r="E86" s="78"/>
      <c r="F86" s="506"/>
      <c r="G86" s="506"/>
      <c r="H86" s="506"/>
      <c r="I86" s="506"/>
      <c r="J86" s="506"/>
      <c r="K86" s="506"/>
      <c r="L86" s="506"/>
      <c r="M86" s="506"/>
      <c r="N86" s="506"/>
      <c r="O86" s="78"/>
      <c r="P86" s="79"/>
    </row>
    <row r="87" spans="2:16" x14ac:dyDescent="0.2">
      <c r="B87" s="87"/>
      <c r="C87" s="84"/>
      <c r="D87" s="507"/>
      <c r="E87" s="84"/>
      <c r="F87" s="508"/>
      <c r="G87" s="508"/>
      <c r="H87" s="508"/>
      <c r="I87" s="508"/>
      <c r="J87" s="508"/>
      <c r="K87" s="508"/>
      <c r="L87" s="508"/>
      <c r="M87" s="508"/>
      <c r="N87" s="508"/>
      <c r="O87" s="765" t="s">
        <v>479</v>
      </c>
      <c r="P87" s="86"/>
    </row>
    <row r="88" spans="2:16" x14ac:dyDescent="0.2">
      <c r="J88" s="494"/>
    </row>
    <row r="89" spans="2:16" x14ac:dyDescent="0.2">
      <c r="J89" s="494"/>
    </row>
    <row r="90" spans="2:16" x14ac:dyDescent="0.2">
      <c r="J90" s="494"/>
    </row>
    <row r="91" spans="2:16" x14ac:dyDescent="0.2">
      <c r="J91" s="494"/>
    </row>
    <row r="92" spans="2:16" x14ac:dyDescent="0.2">
      <c r="J92" s="494"/>
    </row>
    <row r="93" spans="2:16" x14ac:dyDescent="0.2">
      <c r="F93" s="1260"/>
      <c r="G93" s="1260"/>
      <c r="H93" s="1260"/>
      <c r="I93" s="1260"/>
      <c r="J93" s="1260"/>
      <c r="K93" s="1260"/>
      <c r="L93" s="1260"/>
      <c r="M93" s="1260"/>
      <c r="N93" s="1260"/>
    </row>
    <row r="94" spans="2:16" x14ac:dyDescent="0.2">
      <c r="F94" s="1260"/>
      <c r="G94" s="1260"/>
      <c r="H94" s="1260"/>
      <c r="I94" s="1260"/>
      <c r="J94" s="1260"/>
      <c r="K94" s="1260"/>
      <c r="L94" s="1260"/>
      <c r="M94" s="1260"/>
      <c r="N94" s="1260"/>
    </row>
    <row r="95" spans="2:16" x14ac:dyDescent="0.2">
      <c r="F95" s="1260"/>
      <c r="G95" s="1260"/>
      <c r="H95" s="1260"/>
      <c r="I95" s="1260"/>
      <c r="J95" s="1260"/>
      <c r="K95" s="1260"/>
      <c r="L95" s="1260"/>
      <c r="M95" s="1260"/>
      <c r="N95" s="1260"/>
    </row>
    <row r="96" spans="2:16" x14ac:dyDescent="0.2">
      <c r="F96" s="1260"/>
      <c r="G96" s="1260"/>
      <c r="H96" s="1260"/>
      <c r="I96" s="1260"/>
      <c r="J96" s="1260"/>
      <c r="K96" s="1260"/>
      <c r="L96" s="1260"/>
      <c r="M96" s="1260"/>
      <c r="N96" s="1260"/>
    </row>
    <row r="97" spans="6:14" x14ac:dyDescent="0.2">
      <c r="F97" s="1260"/>
      <c r="G97" s="1260"/>
      <c r="H97" s="1260"/>
      <c r="I97" s="1260"/>
      <c r="J97" s="1260"/>
      <c r="K97" s="1260"/>
      <c r="L97" s="1260"/>
      <c r="M97" s="1260"/>
      <c r="N97" s="1260"/>
    </row>
    <row r="98" spans="6:14" x14ac:dyDescent="0.2">
      <c r="J98" s="494"/>
    </row>
    <row r="99" spans="6:14" x14ac:dyDescent="0.2">
      <c r="F99" s="1262"/>
      <c r="G99" s="1262"/>
      <c r="H99" s="1262"/>
      <c r="I99" s="1262"/>
      <c r="J99" s="1262"/>
      <c r="K99" s="1262"/>
      <c r="L99" s="1262"/>
      <c r="M99" s="1262"/>
      <c r="N99" s="1262"/>
    </row>
    <row r="100" spans="6:14" x14ac:dyDescent="0.2">
      <c r="F100" s="1262"/>
      <c r="G100" s="1262"/>
      <c r="H100" s="1262"/>
      <c r="I100" s="1262"/>
      <c r="J100" s="1262"/>
      <c r="K100" s="1262"/>
      <c r="L100" s="1262"/>
      <c r="M100" s="1262"/>
      <c r="N100" s="1262"/>
    </row>
    <row r="101" spans="6:14" x14ac:dyDescent="0.2">
      <c r="F101" s="1262"/>
      <c r="G101" s="1262"/>
      <c r="H101" s="1262"/>
      <c r="I101" s="1262"/>
      <c r="J101" s="1262"/>
      <c r="K101" s="1262"/>
      <c r="L101" s="1262"/>
      <c r="M101" s="1262"/>
      <c r="N101" s="1262"/>
    </row>
    <row r="102" spans="6:14" x14ac:dyDescent="0.2">
      <c r="F102" s="1262"/>
      <c r="G102" s="1262"/>
      <c r="H102" s="1262"/>
      <c r="I102" s="1262"/>
      <c r="J102" s="1262"/>
      <c r="K102" s="1262"/>
      <c r="L102" s="1262"/>
      <c r="M102" s="1262"/>
      <c r="N102" s="1262"/>
    </row>
    <row r="103" spans="6:14" x14ac:dyDescent="0.2">
      <c r="F103" s="1262"/>
      <c r="G103" s="1262"/>
      <c r="H103" s="1262"/>
      <c r="I103" s="1262"/>
      <c r="J103" s="1262"/>
      <c r="K103" s="1262"/>
      <c r="L103" s="1262"/>
      <c r="M103" s="1262"/>
      <c r="N103" s="1262"/>
    </row>
    <row r="104" spans="6:14" x14ac:dyDescent="0.2">
      <c r="J104" s="494"/>
    </row>
    <row r="105" spans="6:14" x14ac:dyDescent="0.2">
      <c r="F105" s="1262"/>
      <c r="G105" s="1262"/>
      <c r="H105" s="1262"/>
      <c r="I105" s="1262"/>
      <c r="J105" s="1262"/>
      <c r="K105" s="1262"/>
      <c r="L105" s="1262"/>
      <c r="M105" s="1262"/>
      <c r="N105" s="1262"/>
    </row>
    <row r="106" spans="6:14" x14ac:dyDescent="0.2">
      <c r="J106" s="494"/>
    </row>
    <row r="107" spans="6:14" x14ac:dyDescent="0.2">
      <c r="J107" s="494"/>
    </row>
    <row r="108" spans="6:14" x14ac:dyDescent="0.2">
      <c r="J108" s="494"/>
    </row>
    <row r="109" spans="6:14" x14ac:dyDescent="0.2">
      <c r="J109" s="494"/>
    </row>
    <row r="110" spans="6:14" x14ac:dyDescent="0.2">
      <c r="J110" s="494"/>
    </row>
    <row r="111" spans="6:14" x14ac:dyDescent="0.2">
      <c r="J111" s="494"/>
    </row>
    <row r="112" spans="6:14" x14ac:dyDescent="0.2">
      <c r="J112" s="494"/>
    </row>
    <row r="113" spans="10:10" x14ac:dyDescent="0.2">
      <c r="J113" s="494"/>
    </row>
  </sheetData>
  <sheetProtection password="DFBD" sheet="1" objects="1" scenarios="1"/>
  <phoneticPr fontId="0" type="noConversion"/>
  <hyperlinks>
    <hyperlink ref="O43" r:id="rId1"/>
    <hyperlink ref="O87" r:id="rId2"/>
  </hyperlinks>
  <pageMargins left="0.75" right="0.75" top="1" bottom="1" header="0.5" footer="0.5"/>
  <pageSetup paperSize="9" scale="41" orientation="portrait" r:id="rId3"/>
  <headerFooter alignWithMargins="0">
    <oddHeader>&amp;L&amp;"Arial,Vet"&amp;9&amp;F&amp;R&amp;"Arial,Vet"&amp;9&amp;A</oddHeader>
    <oddFooter>&amp;L&amp;"Arial,Vet"&amp;9be.keizer@wxs.nl&amp;C&amp;"Arial,Vet"&amp;9pagina &amp;P&amp;R&amp;"Arial,Vet"&amp;9&amp;D</oddFooter>
  </headerFooter>
  <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139"/>
  <sheetViews>
    <sheetView zoomScale="80" zoomScaleNormal="80" zoomScalePageLayoutView="90" workbookViewId="0">
      <selection activeCell="B2" sqref="B2"/>
    </sheetView>
  </sheetViews>
  <sheetFormatPr defaultRowHeight="12.75" x14ac:dyDescent="0.2"/>
  <cols>
    <col min="1" max="1" width="3.7109375" style="111" customWidth="1"/>
    <col min="2" max="3" width="2.7109375" style="111" customWidth="1"/>
    <col min="4" max="4" width="35.5703125" style="111" customWidth="1"/>
    <col min="5" max="5" width="10.7109375" style="111" customWidth="1"/>
    <col min="6" max="6" width="2.7109375" style="111" customWidth="1"/>
    <col min="7" max="8" width="16.5703125" style="111" customWidth="1"/>
    <col min="9" max="9" width="16.7109375" style="111" customWidth="1"/>
    <col min="10" max="15" width="16.5703125" style="114" customWidth="1"/>
    <col min="16" max="16" width="2.7109375" style="114" customWidth="1"/>
    <col min="17" max="17" width="2.7109375" style="111" customWidth="1"/>
    <col min="18" max="18" width="11.42578125" style="464" customWidth="1"/>
    <col min="19" max="19" width="33.7109375" style="111" customWidth="1"/>
    <col min="20" max="20" width="2.5703125" style="111" customWidth="1"/>
    <col min="21" max="25" width="10.7109375" style="111" customWidth="1"/>
    <col min="26" max="26" width="2.7109375" style="111" customWidth="1"/>
    <col min="27" max="16384" width="9.140625" style="111"/>
  </cols>
  <sheetData>
    <row r="2" spans="2:21" x14ac:dyDescent="0.2">
      <c r="B2" s="73"/>
      <c r="C2" s="74"/>
      <c r="D2" s="74"/>
      <c r="E2" s="74"/>
      <c r="F2" s="74"/>
      <c r="G2" s="74"/>
      <c r="H2" s="74"/>
      <c r="I2" s="74"/>
      <c r="J2" s="75"/>
      <c r="K2" s="75"/>
      <c r="L2" s="75"/>
      <c r="M2" s="75"/>
      <c r="N2" s="75"/>
      <c r="O2" s="75"/>
      <c r="P2" s="75"/>
      <c r="Q2" s="76"/>
    </row>
    <row r="3" spans="2:21" x14ac:dyDescent="0.2">
      <c r="B3" s="77"/>
      <c r="C3" s="78"/>
      <c r="D3" s="78"/>
      <c r="E3" s="78"/>
      <c r="F3" s="78"/>
      <c r="G3" s="78"/>
      <c r="H3" s="78"/>
      <c r="I3" s="78"/>
      <c r="J3" s="71"/>
      <c r="K3" s="71"/>
      <c r="L3" s="71"/>
      <c r="M3" s="71"/>
      <c r="N3" s="71"/>
      <c r="O3" s="71"/>
      <c r="P3" s="71"/>
      <c r="Q3" s="79"/>
    </row>
    <row r="4" spans="2:21" s="198" customFormat="1" ht="18.75" x14ac:dyDescent="0.3">
      <c r="B4" s="522"/>
      <c r="C4" s="702" t="s">
        <v>88</v>
      </c>
      <c r="D4" s="207"/>
      <c r="E4" s="207"/>
      <c r="F4" s="207"/>
      <c r="G4" s="207"/>
      <c r="H4" s="207"/>
      <c r="I4" s="207"/>
      <c r="J4" s="226"/>
      <c r="K4" s="226"/>
      <c r="L4" s="226"/>
      <c r="M4" s="523"/>
      <c r="N4" s="523"/>
      <c r="O4" s="523"/>
      <c r="P4" s="226"/>
      <c r="Q4" s="496"/>
      <c r="R4" s="516"/>
    </row>
    <row r="5" spans="2:21" ht="18.75" x14ac:dyDescent="0.3">
      <c r="B5" s="524"/>
      <c r="C5" s="487" t="str">
        <f>'geg LO'!C5</f>
        <v>SWV VO Passend Onderwijs</v>
      </c>
      <c r="D5" s="78"/>
      <c r="E5" s="78"/>
      <c r="F5" s="78"/>
      <c r="G5" s="78"/>
      <c r="H5" s="78"/>
      <c r="I5" s="78"/>
      <c r="J5" s="71"/>
      <c r="K5" s="71"/>
      <c r="L5" s="71"/>
      <c r="M5" s="127"/>
      <c r="N5" s="127"/>
      <c r="O5" s="127"/>
      <c r="P5" s="71"/>
      <c r="Q5" s="79"/>
    </row>
    <row r="6" spans="2:21" x14ac:dyDescent="0.2">
      <c r="B6" s="29"/>
      <c r="C6" s="525"/>
      <c r="D6" s="78"/>
      <c r="E6" s="78"/>
      <c r="F6" s="78"/>
      <c r="G6" s="78"/>
      <c r="H6" s="78"/>
      <c r="I6" s="78"/>
      <c r="J6" s="71"/>
      <c r="K6" s="71"/>
      <c r="L6" s="71"/>
      <c r="M6" s="71"/>
      <c r="N6" s="71"/>
      <c r="O6" s="71"/>
      <c r="P6" s="71"/>
      <c r="Q6" s="79"/>
    </row>
    <row r="7" spans="2:21" x14ac:dyDescent="0.2">
      <c r="B7" s="29"/>
      <c r="C7" s="525"/>
      <c r="D7" s="78"/>
      <c r="E7" s="78"/>
      <c r="F7" s="78"/>
      <c r="G7" s="78"/>
      <c r="H7" s="78"/>
      <c r="I7" s="78"/>
      <c r="J7" s="71"/>
      <c r="K7" s="526"/>
      <c r="L7" s="71"/>
      <c r="M7" s="71"/>
      <c r="N7" s="71"/>
      <c r="O7" s="71"/>
      <c r="P7" s="71"/>
      <c r="Q7" s="79"/>
    </row>
    <row r="8" spans="2:21" s="215" customFormat="1" x14ac:dyDescent="0.2">
      <c r="B8" s="527"/>
      <c r="C8" s="528"/>
      <c r="D8" s="529"/>
      <c r="E8" s="529"/>
      <c r="F8" s="219"/>
      <c r="G8" s="670">
        <f>tab!C4</f>
        <v>2012</v>
      </c>
      <c r="H8" s="670">
        <f>tab!D4</f>
        <v>2013</v>
      </c>
      <c r="I8" s="670">
        <f>tab!E4</f>
        <v>2014</v>
      </c>
      <c r="J8" s="670">
        <f>tab!F4</f>
        <v>2015</v>
      </c>
      <c r="K8" s="670">
        <f>tab!G4</f>
        <v>2016</v>
      </c>
      <c r="L8" s="670">
        <f>tab!H4</f>
        <v>2017</v>
      </c>
      <c r="M8" s="670">
        <f>tab!I4</f>
        <v>2018</v>
      </c>
      <c r="N8" s="670">
        <f>tab!J4</f>
        <v>2019</v>
      </c>
      <c r="O8" s="670">
        <f>tab!K4</f>
        <v>2020</v>
      </c>
      <c r="P8" s="530"/>
      <c r="Q8" s="220"/>
      <c r="R8" s="517"/>
    </row>
    <row r="9" spans="2:21" x14ac:dyDescent="0.2">
      <c r="B9" s="81"/>
      <c r="C9" s="58"/>
      <c r="D9" s="57"/>
      <c r="E9" s="57"/>
      <c r="F9" s="78"/>
      <c r="G9" s="78"/>
      <c r="H9" s="78"/>
      <c r="I9" s="78"/>
      <c r="J9" s="55"/>
      <c r="K9" s="55"/>
      <c r="L9" s="55"/>
      <c r="M9" s="55"/>
      <c r="N9" s="55"/>
      <c r="O9" s="55"/>
      <c r="P9" s="55"/>
      <c r="Q9" s="79"/>
    </row>
    <row r="10" spans="2:21" x14ac:dyDescent="0.2">
      <c r="B10" s="81"/>
      <c r="C10" s="202"/>
      <c r="D10" s="39"/>
      <c r="E10" s="39"/>
      <c r="F10" s="194"/>
      <c r="G10" s="194"/>
      <c r="H10" s="194"/>
      <c r="I10" s="194"/>
      <c r="J10" s="67"/>
      <c r="K10" s="67"/>
      <c r="L10" s="67"/>
      <c r="M10" s="67"/>
      <c r="N10" s="67"/>
      <c r="O10" s="67"/>
      <c r="P10" s="67"/>
      <c r="Q10" s="79"/>
    </row>
    <row r="11" spans="2:21" x14ac:dyDescent="0.2">
      <c r="B11" s="77"/>
      <c r="C11" s="194"/>
      <c r="D11" s="658" t="s">
        <v>217</v>
      </c>
      <c r="E11" s="192"/>
      <c r="F11" s="194"/>
      <c r="G11" s="194"/>
      <c r="H11" s="194"/>
      <c r="I11" s="194"/>
      <c r="J11" s="67"/>
      <c r="K11" s="67"/>
      <c r="L11" s="67"/>
      <c r="M11" s="67"/>
      <c r="N11" s="67"/>
      <c r="O11" s="67"/>
      <c r="P11" s="67"/>
      <c r="Q11" s="79"/>
    </row>
    <row r="12" spans="2:21" x14ac:dyDescent="0.2">
      <c r="B12" s="77"/>
      <c r="C12" s="194"/>
      <c r="D12" s="194"/>
      <c r="E12" s="194"/>
      <c r="F12" s="194"/>
      <c r="G12" s="194"/>
      <c r="H12" s="194"/>
      <c r="I12" s="194"/>
      <c r="J12" s="194"/>
      <c r="K12" s="194"/>
      <c r="L12" s="194"/>
      <c r="M12" s="194"/>
      <c r="N12" s="194"/>
      <c r="O12" s="194"/>
      <c r="P12" s="194"/>
      <c r="Q12" s="135"/>
      <c r="R12" s="518"/>
      <c r="S12" s="114"/>
      <c r="T12" s="114"/>
      <c r="U12" s="114"/>
    </row>
    <row r="13" spans="2:21" x14ac:dyDescent="0.2">
      <c r="B13" s="77"/>
      <c r="C13" s="194"/>
      <c r="D13" s="658" t="s">
        <v>143</v>
      </c>
      <c r="E13" s="192"/>
      <c r="F13" s="194"/>
      <c r="G13" s="194"/>
      <c r="H13" s="194"/>
      <c r="I13" s="194"/>
      <c r="J13" s="194"/>
      <c r="K13" s="194"/>
      <c r="L13" s="194"/>
      <c r="M13" s="194"/>
      <c r="N13" s="194"/>
      <c r="O13" s="194"/>
      <c r="P13" s="194"/>
      <c r="Q13" s="79"/>
    </row>
    <row r="14" spans="2:21" x14ac:dyDescent="0.2">
      <c r="B14" s="77"/>
      <c r="C14" s="194"/>
      <c r="D14" s="194" t="s">
        <v>327</v>
      </c>
      <c r="E14" s="194"/>
      <c r="F14" s="194"/>
      <c r="G14" s="68">
        <v>0</v>
      </c>
      <c r="H14" s="68">
        <f>+G14</f>
        <v>0</v>
      </c>
      <c r="I14" s="68">
        <f t="shared" ref="I14:O14" si="0">+H14</f>
        <v>0</v>
      </c>
      <c r="J14" s="68">
        <f t="shared" si="0"/>
        <v>0</v>
      </c>
      <c r="K14" s="68">
        <f t="shared" si="0"/>
        <v>0</v>
      </c>
      <c r="L14" s="68">
        <f t="shared" si="0"/>
        <v>0</v>
      </c>
      <c r="M14" s="68">
        <f t="shared" si="0"/>
        <v>0</v>
      </c>
      <c r="N14" s="68">
        <f t="shared" si="0"/>
        <v>0</v>
      </c>
      <c r="O14" s="68">
        <f t="shared" si="0"/>
        <v>0</v>
      </c>
      <c r="P14" s="72"/>
      <c r="Q14" s="79"/>
    </row>
    <row r="15" spans="2:21" x14ac:dyDescent="0.2">
      <c r="B15" s="77"/>
      <c r="C15" s="194"/>
      <c r="D15" s="194" t="s">
        <v>328</v>
      </c>
      <c r="E15" s="194"/>
      <c r="F15" s="194"/>
      <c r="G15" s="593">
        <f>+act!F43</f>
        <v>0</v>
      </c>
      <c r="H15" s="593">
        <f>+act!G43</f>
        <v>0</v>
      </c>
      <c r="I15" s="593">
        <f>+act!H43</f>
        <v>0</v>
      </c>
      <c r="J15" s="593">
        <f>+act!I43</f>
        <v>0</v>
      </c>
      <c r="K15" s="593">
        <f>+act!J43</f>
        <v>0</v>
      </c>
      <c r="L15" s="593">
        <f>+act!K43</f>
        <v>0</v>
      </c>
      <c r="M15" s="593">
        <f>+act!L43</f>
        <v>0</v>
      </c>
      <c r="N15" s="593">
        <f>+act!M43</f>
        <v>0</v>
      </c>
      <c r="O15" s="593">
        <f>+act!N43</f>
        <v>0</v>
      </c>
      <c r="P15" s="225"/>
      <c r="Q15" s="79"/>
    </row>
    <row r="16" spans="2:21" x14ac:dyDescent="0.2">
      <c r="B16" s="77"/>
      <c r="C16" s="194"/>
      <c r="D16" s="194" t="s">
        <v>329</v>
      </c>
      <c r="E16" s="194"/>
      <c r="F16" s="194"/>
      <c r="G16" s="68">
        <v>0</v>
      </c>
      <c r="H16" s="68">
        <f>+G16</f>
        <v>0</v>
      </c>
      <c r="I16" s="68">
        <f t="shared" ref="I16:O16" si="1">+H16</f>
        <v>0</v>
      </c>
      <c r="J16" s="68">
        <f t="shared" si="1"/>
        <v>0</v>
      </c>
      <c r="K16" s="68">
        <f t="shared" si="1"/>
        <v>0</v>
      </c>
      <c r="L16" s="68">
        <f t="shared" si="1"/>
        <v>0</v>
      </c>
      <c r="M16" s="68">
        <f t="shared" si="1"/>
        <v>0</v>
      </c>
      <c r="N16" s="68">
        <f t="shared" si="1"/>
        <v>0</v>
      </c>
      <c r="O16" s="68">
        <f t="shared" si="1"/>
        <v>0</v>
      </c>
      <c r="P16" s="225"/>
      <c r="Q16" s="79"/>
    </row>
    <row r="17" spans="2:25" x14ac:dyDescent="0.2">
      <c r="B17" s="77"/>
      <c r="C17" s="194"/>
      <c r="D17" s="491"/>
      <c r="E17" s="491"/>
      <c r="F17" s="194"/>
      <c r="G17" s="612">
        <f t="shared" ref="G17:O17" si="2">SUM(G14:G16)</f>
        <v>0</v>
      </c>
      <c r="H17" s="612">
        <f t="shared" si="2"/>
        <v>0</v>
      </c>
      <c r="I17" s="612">
        <f t="shared" si="2"/>
        <v>0</v>
      </c>
      <c r="J17" s="612">
        <f t="shared" si="2"/>
        <v>0</v>
      </c>
      <c r="K17" s="612">
        <f t="shared" si="2"/>
        <v>0</v>
      </c>
      <c r="L17" s="612">
        <f t="shared" si="2"/>
        <v>0</v>
      </c>
      <c r="M17" s="612">
        <f t="shared" si="2"/>
        <v>0</v>
      </c>
      <c r="N17" s="612">
        <f t="shared" si="2"/>
        <v>0</v>
      </c>
      <c r="O17" s="612">
        <f t="shared" si="2"/>
        <v>0</v>
      </c>
      <c r="P17" s="462"/>
      <c r="Q17" s="79"/>
    </row>
    <row r="18" spans="2:25" x14ac:dyDescent="0.2">
      <c r="B18" s="77"/>
      <c r="C18" s="194"/>
      <c r="D18" s="658" t="s">
        <v>149</v>
      </c>
      <c r="E18" s="192"/>
      <c r="F18" s="194"/>
      <c r="G18" s="194"/>
      <c r="H18" s="194"/>
      <c r="I18" s="194"/>
      <c r="J18" s="225"/>
      <c r="K18" s="225"/>
      <c r="L18" s="225"/>
      <c r="M18" s="225"/>
      <c r="N18" s="225"/>
      <c r="O18" s="225"/>
      <c r="P18" s="225"/>
      <c r="Q18" s="79"/>
    </row>
    <row r="19" spans="2:25" x14ac:dyDescent="0.2">
      <c r="B19" s="77"/>
      <c r="C19" s="194"/>
      <c r="D19" s="194" t="s">
        <v>330</v>
      </c>
      <c r="E19" s="194"/>
      <c r="F19" s="194"/>
      <c r="G19" s="68">
        <v>0</v>
      </c>
      <c r="H19" s="68">
        <f>+G19</f>
        <v>0</v>
      </c>
      <c r="I19" s="68">
        <f t="shared" ref="I19:O19" si="3">+H19</f>
        <v>0</v>
      </c>
      <c r="J19" s="68">
        <f t="shared" si="3"/>
        <v>0</v>
      </c>
      <c r="K19" s="68">
        <f t="shared" si="3"/>
        <v>0</v>
      </c>
      <c r="L19" s="68">
        <f t="shared" si="3"/>
        <v>0</v>
      </c>
      <c r="M19" s="68">
        <f t="shared" si="3"/>
        <v>0</v>
      </c>
      <c r="N19" s="68">
        <f t="shared" si="3"/>
        <v>0</v>
      </c>
      <c r="O19" s="68">
        <f t="shared" si="3"/>
        <v>0</v>
      </c>
      <c r="P19" s="225"/>
      <c r="Q19" s="79"/>
    </row>
    <row r="20" spans="2:25" x14ac:dyDescent="0.2">
      <c r="B20" s="77"/>
      <c r="C20" s="194"/>
      <c r="D20" s="194" t="s">
        <v>331</v>
      </c>
      <c r="E20" s="194"/>
      <c r="F20" s="194"/>
      <c r="G20" s="68">
        <v>0</v>
      </c>
      <c r="H20" s="68">
        <f t="shared" ref="H20:O21" si="4">+G20</f>
        <v>0</v>
      </c>
      <c r="I20" s="68">
        <f t="shared" si="4"/>
        <v>0</v>
      </c>
      <c r="J20" s="68">
        <f t="shared" si="4"/>
        <v>0</v>
      </c>
      <c r="K20" s="68">
        <f t="shared" si="4"/>
        <v>0</v>
      </c>
      <c r="L20" s="68">
        <f t="shared" si="4"/>
        <v>0</v>
      </c>
      <c r="M20" s="68">
        <f t="shared" si="4"/>
        <v>0</v>
      </c>
      <c r="N20" s="68">
        <f t="shared" si="4"/>
        <v>0</v>
      </c>
      <c r="O20" s="68">
        <f t="shared" si="4"/>
        <v>0</v>
      </c>
      <c r="P20" s="225"/>
      <c r="Q20" s="79"/>
    </row>
    <row r="21" spans="2:25" x14ac:dyDescent="0.2">
      <c r="B21" s="77"/>
      <c r="C21" s="194"/>
      <c r="D21" s="194" t="s">
        <v>332</v>
      </c>
      <c r="E21" s="194"/>
      <c r="F21" s="194"/>
      <c r="G21" s="68">
        <v>0</v>
      </c>
      <c r="H21" s="68">
        <f t="shared" si="4"/>
        <v>0</v>
      </c>
      <c r="I21" s="68">
        <f t="shared" si="4"/>
        <v>0</v>
      </c>
      <c r="J21" s="68">
        <f t="shared" si="4"/>
        <v>0</v>
      </c>
      <c r="K21" s="68">
        <f t="shared" si="4"/>
        <v>0</v>
      </c>
      <c r="L21" s="68">
        <f t="shared" si="4"/>
        <v>0</v>
      </c>
      <c r="M21" s="68">
        <f t="shared" si="4"/>
        <v>0</v>
      </c>
      <c r="N21" s="68">
        <f t="shared" si="4"/>
        <v>0</v>
      </c>
      <c r="O21" s="68">
        <f t="shared" si="4"/>
        <v>0</v>
      </c>
      <c r="P21" s="225"/>
      <c r="Q21" s="79"/>
    </row>
    <row r="22" spans="2:25" x14ac:dyDescent="0.2">
      <c r="B22" s="77"/>
      <c r="C22" s="194"/>
      <c r="D22" s="194" t="s">
        <v>333</v>
      </c>
      <c r="E22" s="194"/>
      <c r="F22" s="194"/>
      <c r="G22" s="69">
        <f t="shared" ref="G22:O22" si="5">G56-(G17+(SUM(G19:G21)))</f>
        <v>0</v>
      </c>
      <c r="H22" s="69">
        <f t="shared" si="5"/>
        <v>0</v>
      </c>
      <c r="I22" s="69">
        <f t="shared" si="5"/>
        <v>0</v>
      </c>
      <c r="J22" s="69">
        <f t="shared" si="5"/>
        <v>0</v>
      </c>
      <c r="K22" s="69">
        <f t="shared" si="5"/>
        <v>0</v>
      </c>
      <c r="L22" s="69">
        <f t="shared" si="5"/>
        <v>0</v>
      </c>
      <c r="M22" s="69">
        <f t="shared" si="5"/>
        <v>0</v>
      </c>
      <c r="N22" s="69">
        <f t="shared" si="5"/>
        <v>0</v>
      </c>
      <c r="O22" s="69">
        <f t="shared" si="5"/>
        <v>0</v>
      </c>
      <c r="P22" s="225"/>
      <c r="Q22" s="79"/>
    </row>
    <row r="23" spans="2:25" x14ac:dyDescent="0.2">
      <c r="B23" s="77"/>
      <c r="C23" s="194"/>
      <c r="D23" s="491"/>
      <c r="E23" s="491"/>
      <c r="F23" s="194"/>
      <c r="G23" s="612">
        <f>SUM(G20:G22)</f>
        <v>0</v>
      </c>
      <c r="H23" s="612">
        <f>SUM(H20:H22)</f>
        <v>0</v>
      </c>
      <c r="I23" s="612">
        <f>SUM(I20:I22)</f>
        <v>0</v>
      </c>
      <c r="J23" s="612">
        <f t="shared" ref="J23:O23" si="6">SUM(J19:J22)</f>
        <v>0</v>
      </c>
      <c r="K23" s="612">
        <f t="shared" si="6"/>
        <v>0</v>
      </c>
      <c r="L23" s="612">
        <f t="shared" si="6"/>
        <v>0</v>
      </c>
      <c r="M23" s="612">
        <f t="shared" si="6"/>
        <v>0</v>
      </c>
      <c r="N23" s="612">
        <f t="shared" si="6"/>
        <v>0</v>
      </c>
      <c r="O23" s="612">
        <f t="shared" si="6"/>
        <v>0</v>
      </c>
      <c r="P23" s="462"/>
      <c r="Q23" s="79"/>
    </row>
    <row r="24" spans="2:25" x14ac:dyDescent="0.2">
      <c r="B24" s="77"/>
      <c r="C24" s="194"/>
      <c r="D24" s="194"/>
      <c r="E24" s="194"/>
      <c r="F24" s="194"/>
      <c r="G24" s="194"/>
      <c r="H24" s="194"/>
      <c r="I24" s="194"/>
      <c r="J24" s="194"/>
      <c r="K24" s="194"/>
      <c r="L24" s="194"/>
      <c r="M24" s="194"/>
      <c r="N24" s="194"/>
      <c r="O24" s="194"/>
      <c r="P24" s="194"/>
      <c r="Q24" s="79"/>
    </row>
    <row r="25" spans="2:25" x14ac:dyDescent="0.2">
      <c r="B25" s="77"/>
      <c r="C25" s="194"/>
      <c r="D25" s="491" t="s">
        <v>272</v>
      </c>
      <c r="E25" s="491"/>
      <c r="F25" s="538"/>
      <c r="G25" s="590">
        <f t="shared" ref="G25:O25" si="7">G17+G23</f>
        <v>0</v>
      </c>
      <c r="H25" s="590">
        <f t="shared" si="7"/>
        <v>0</v>
      </c>
      <c r="I25" s="590">
        <f t="shared" si="7"/>
        <v>0</v>
      </c>
      <c r="J25" s="590">
        <f t="shared" si="7"/>
        <v>0</v>
      </c>
      <c r="K25" s="590">
        <f t="shared" si="7"/>
        <v>0</v>
      </c>
      <c r="L25" s="590">
        <f t="shared" si="7"/>
        <v>0</v>
      </c>
      <c r="M25" s="590">
        <f t="shared" si="7"/>
        <v>0</v>
      </c>
      <c r="N25" s="590">
        <f t="shared" si="7"/>
        <v>0</v>
      </c>
      <c r="O25" s="590">
        <f t="shared" si="7"/>
        <v>0</v>
      </c>
      <c r="P25" s="462"/>
      <c r="Q25" s="79"/>
    </row>
    <row r="26" spans="2:25" x14ac:dyDescent="0.2">
      <c r="B26" s="77"/>
      <c r="C26" s="194"/>
      <c r="D26" s="194"/>
      <c r="E26" s="194"/>
      <c r="F26" s="538"/>
      <c r="G26" s="538"/>
      <c r="H26" s="538"/>
      <c r="I26" s="538"/>
      <c r="J26" s="72"/>
      <c r="K26" s="72"/>
      <c r="L26" s="72"/>
      <c r="M26" s="72"/>
      <c r="N26" s="72"/>
      <c r="O26" s="72"/>
      <c r="P26" s="72"/>
      <c r="Q26" s="79"/>
      <c r="S26" s="456"/>
      <c r="U26" s="519"/>
      <c r="V26" s="519"/>
      <c r="W26" s="519"/>
      <c r="X26" s="519"/>
      <c r="Y26" s="519"/>
    </row>
    <row r="27" spans="2:25" x14ac:dyDescent="0.2">
      <c r="B27" s="77"/>
      <c r="C27" s="78"/>
      <c r="D27" s="78"/>
      <c r="E27" s="78"/>
      <c r="F27" s="531"/>
      <c r="G27" s="531"/>
      <c r="H27" s="531"/>
      <c r="I27" s="531"/>
      <c r="J27" s="71"/>
      <c r="K27" s="71"/>
      <c r="L27" s="71"/>
      <c r="M27" s="71"/>
      <c r="N27" s="71"/>
      <c r="O27" s="71"/>
      <c r="P27" s="71"/>
      <c r="Q27" s="79"/>
      <c r="S27" s="456"/>
      <c r="U27" s="519"/>
      <c r="V27" s="519"/>
      <c r="W27" s="519"/>
      <c r="X27" s="519"/>
      <c r="Y27" s="519"/>
    </row>
    <row r="28" spans="2:25" x14ac:dyDescent="0.2">
      <c r="B28" s="77"/>
      <c r="C28" s="194"/>
      <c r="D28" s="194"/>
      <c r="E28" s="194"/>
      <c r="F28" s="538"/>
      <c r="G28" s="538"/>
      <c r="H28" s="538"/>
      <c r="I28" s="538"/>
      <c r="J28" s="538"/>
      <c r="K28" s="538"/>
      <c r="L28" s="538"/>
      <c r="M28" s="538"/>
      <c r="N28" s="538"/>
      <c r="O28" s="538"/>
      <c r="P28" s="538"/>
      <c r="Q28" s="79"/>
      <c r="S28" s="456"/>
      <c r="U28" s="519"/>
      <c r="V28" s="519"/>
      <c r="W28" s="519"/>
      <c r="X28" s="519"/>
      <c r="Y28" s="519"/>
    </row>
    <row r="29" spans="2:25" x14ac:dyDescent="0.2">
      <c r="B29" s="77"/>
      <c r="C29" s="194"/>
      <c r="D29" s="658" t="s">
        <v>271</v>
      </c>
      <c r="E29" s="192"/>
      <c r="F29" s="194"/>
      <c r="G29" s="538"/>
      <c r="H29" s="538"/>
      <c r="I29" s="538"/>
      <c r="J29" s="72"/>
      <c r="K29" s="72"/>
      <c r="L29" s="72"/>
      <c r="M29" s="72"/>
      <c r="N29" s="72"/>
      <c r="O29" s="72"/>
      <c r="P29" s="72"/>
      <c r="Q29" s="79"/>
      <c r="S29" s="456"/>
      <c r="U29" s="519"/>
      <c r="V29" s="519"/>
      <c r="W29" s="519"/>
      <c r="X29" s="519"/>
      <c r="Y29" s="519"/>
    </row>
    <row r="30" spans="2:25" x14ac:dyDescent="0.2">
      <c r="B30" s="77"/>
      <c r="C30" s="193"/>
      <c r="D30" s="667"/>
      <c r="E30" s="194"/>
      <c r="F30" s="538"/>
      <c r="G30" s="538"/>
      <c r="H30" s="538"/>
      <c r="I30" s="538"/>
      <c r="J30" s="72"/>
      <c r="K30" s="72"/>
      <c r="L30" s="72"/>
      <c r="M30" s="72"/>
      <c r="N30" s="72"/>
      <c r="O30" s="72"/>
      <c r="P30" s="72"/>
      <c r="Q30" s="79"/>
      <c r="S30" s="456"/>
      <c r="U30" s="519"/>
      <c r="V30" s="519"/>
      <c r="W30" s="519"/>
      <c r="X30" s="519"/>
      <c r="Y30" s="519"/>
    </row>
    <row r="31" spans="2:25" x14ac:dyDescent="0.2">
      <c r="B31" s="77"/>
      <c r="C31" s="194"/>
      <c r="D31" s="658" t="s">
        <v>334</v>
      </c>
      <c r="E31" s="192"/>
      <c r="F31" s="194"/>
      <c r="G31" s="538"/>
      <c r="H31" s="538"/>
      <c r="I31" s="538"/>
      <c r="J31" s="72"/>
      <c r="K31" s="72"/>
      <c r="L31" s="72"/>
      <c r="M31" s="72"/>
      <c r="N31" s="72"/>
      <c r="O31" s="72"/>
      <c r="P31" s="462"/>
      <c r="Q31" s="79"/>
      <c r="S31" s="456"/>
      <c r="U31" s="519"/>
      <c r="V31" s="519"/>
      <c r="W31" s="519"/>
      <c r="X31" s="519"/>
      <c r="Y31" s="519"/>
    </row>
    <row r="32" spans="2:25" x14ac:dyDescent="0.2">
      <c r="B32" s="77"/>
      <c r="C32" s="194"/>
      <c r="D32" s="194" t="s">
        <v>273</v>
      </c>
      <c r="E32" s="194"/>
      <c r="F32" s="194"/>
      <c r="G32" s="69">
        <f>begr!F40-SUM(G33:G35)</f>
        <v>0</v>
      </c>
      <c r="H32" s="69">
        <f>G36+begr!G40-SUM(H33:H35)</f>
        <v>0</v>
      </c>
      <c r="I32" s="69">
        <f>H36+begr!H40-SUM(I33:I35)</f>
        <v>0</v>
      </c>
      <c r="J32" s="69">
        <f>I36+begr!I40-SUM(J33:J35)</f>
        <v>0</v>
      </c>
      <c r="K32" s="69">
        <f>J36+begr!J40-SUM(K33:K35)</f>
        <v>0</v>
      </c>
      <c r="L32" s="69">
        <f>K36+begr!K40-SUM(L33:L35)</f>
        <v>0</v>
      </c>
      <c r="M32" s="69">
        <f>L36+begr!L40-SUM(M33:M35)</f>
        <v>0</v>
      </c>
      <c r="N32" s="69">
        <f>M36+begr!M40-SUM(N33:N35)</f>
        <v>0</v>
      </c>
      <c r="O32" s="69">
        <f>N36+begr!N40-SUM(O33:O35)</f>
        <v>0</v>
      </c>
      <c r="P32" s="194"/>
      <c r="Q32" s="79"/>
      <c r="S32" s="456"/>
      <c r="U32" s="519"/>
      <c r="V32" s="519"/>
      <c r="W32" s="519"/>
      <c r="X32" s="519"/>
      <c r="Y32" s="519"/>
    </row>
    <row r="33" spans="2:25" x14ac:dyDescent="0.2">
      <c r="B33" s="77"/>
      <c r="C33" s="194"/>
      <c r="D33" s="194" t="s">
        <v>274</v>
      </c>
      <c r="E33" s="194"/>
      <c r="F33" s="194"/>
      <c r="G33" s="68">
        <v>0</v>
      </c>
      <c r="H33" s="68">
        <f>+G33</f>
        <v>0</v>
      </c>
      <c r="I33" s="68">
        <f t="shared" ref="I33:O33" si="8">+H33</f>
        <v>0</v>
      </c>
      <c r="J33" s="68">
        <f t="shared" si="8"/>
        <v>0</v>
      </c>
      <c r="K33" s="68">
        <f t="shared" si="8"/>
        <v>0</v>
      </c>
      <c r="L33" s="68">
        <f t="shared" si="8"/>
        <v>0</v>
      </c>
      <c r="M33" s="68">
        <f t="shared" si="8"/>
        <v>0</v>
      </c>
      <c r="N33" s="68">
        <f t="shared" si="8"/>
        <v>0</v>
      </c>
      <c r="O33" s="68">
        <f t="shared" si="8"/>
        <v>0</v>
      </c>
      <c r="P33" s="194"/>
      <c r="Q33" s="79"/>
      <c r="S33" s="456"/>
      <c r="U33" s="519"/>
      <c r="V33" s="519"/>
      <c r="W33" s="519"/>
      <c r="X33" s="519"/>
      <c r="Y33" s="519"/>
    </row>
    <row r="34" spans="2:25" x14ac:dyDescent="0.2">
      <c r="B34" s="77"/>
      <c r="C34" s="194"/>
      <c r="D34" s="194" t="s">
        <v>275</v>
      </c>
      <c r="E34" s="194"/>
      <c r="F34" s="194"/>
      <c r="G34" s="68">
        <v>0</v>
      </c>
      <c r="H34" s="68">
        <f t="shared" ref="H34:O35" si="9">+G34</f>
        <v>0</v>
      </c>
      <c r="I34" s="68">
        <f t="shared" si="9"/>
        <v>0</v>
      </c>
      <c r="J34" s="68">
        <f t="shared" si="9"/>
        <v>0</v>
      </c>
      <c r="K34" s="68">
        <f t="shared" si="9"/>
        <v>0</v>
      </c>
      <c r="L34" s="68">
        <f t="shared" si="9"/>
        <v>0</v>
      </c>
      <c r="M34" s="68">
        <f t="shared" si="9"/>
        <v>0</v>
      </c>
      <c r="N34" s="68">
        <f t="shared" si="9"/>
        <v>0</v>
      </c>
      <c r="O34" s="68">
        <f t="shared" si="9"/>
        <v>0</v>
      </c>
      <c r="P34" s="194"/>
      <c r="Q34" s="79"/>
      <c r="S34" s="456"/>
      <c r="U34" s="519"/>
      <c r="V34" s="519"/>
      <c r="W34" s="519"/>
      <c r="X34" s="519"/>
      <c r="Y34" s="519"/>
    </row>
    <row r="35" spans="2:25" x14ac:dyDescent="0.2">
      <c r="B35" s="77"/>
      <c r="C35" s="194"/>
      <c r="D35" s="194" t="s">
        <v>276</v>
      </c>
      <c r="E35" s="194"/>
      <c r="F35" s="194"/>
      <c r="G35" s="68">
        <v>0</v>
      </c>
      <c r="H35" s="68">
        <f t="shared" si="9"/>
        <v>0</v>
      </c>
      <c r="I35" s="68">
        <f t="shared" si="9"/>
        <v>0</v>
      </c>
      <c r="J35" s="68">
        <f t="shared" si="9"/>
        <v>0</v>
      </c>
      <c r="K35" s="68">
        <f t="shared" si="9"/>
        <v>0</v>
      </c>
      <c r="L35" s="68">
        <f t="shared" si="9"/>
        <v>0</v>
      </c>
      <c r="M35" s="68">
        <f t="shared" si="9"/>
        <v>0</v>
      </c>
      <c r="N35" s="68">
        <f t="shared" si="9"/>
        <v>0</v>
      </c>
      <c r="O35" s="68">
        <f t="shared" si="9"/>
        <v>0</v>
      </c>
      <c r="P35" s="194"/>
      <c r="Q35" s="79"/>
      <c r="S35" s="456"/>
      <c r="U35" s="519"/>
      <c r="V35" s="519"/>
      <c r="W35" s="519"/>
      <c r="X35" s="519"/>
      <c r="Y35" s="519"/>
    </row>
    <row r="36" spans="2:25" x14ac:dyDescent="0.2">
      <c r="B36" s="77"/>
      <c r="C36" s="194"/>
      <c r="D36" s="202"/>
      <c r="E36" s="202"/>
      <c r="F36" s="194"/>
      <c r="G36" s="612">
        <f t="shared" ref="G36:O36" si="10">SUM(G32:G35)</f>
        <v>0</v>
      </c>
      <c r="H36" s="612">
        <f t="shared" si="10"/>
        <v>0</v>
      </c>
      <c r="I36" s="612">
        <f t="shared" si="10"/>
        <v>0</v>
      </c>
      <c r="J36" s="612">
        <f t="shared" si="10"/>
        <v>0</v>
      </c>
      <c r="K36" s="612">
        <f t="shared" si="10"/>
        <v>0</v>
      </c>
      <c r="L36" s="612">
        <f t="shared" si="10"/>
        <v>0</v>
      </c>
      <c r="M36" s="612">
        <f t="shared" si="10"/>
        <v>0</v>
      </c>
      <c r="N36" s="612">
        <f t="shared" si="10"/>
        <v>0</v>
      </c>
      <c r="O36" s="612">
        <f t="shared" si="10"/>
        <v>0</v>
      </c>
      <c r="P36" s="194"/>
      <c r="Q36" s="79"/>
      <c r="S36" s="456"/>
      <c r="U36" s="519"/>
      <c r="V36" s="519"/>
      <c r="W36" s="519"/>
      <c r="X36" s="519"/>
      <c r="Y36" s="519"/>
    </row>
    <row r="37" spans="2:25" x14ac:dyDescent="0.2">
      <c r="B37" s="77"/>
      <c r="C37" s="194"/>
      <c r="D37" s="658" t="s">
        <v>335</v>
      </c>
      <c r="E37" s="192"/>
      <c r="F37" s="194"/>
      <c r="G37" s="194"/>
      <c r="H37" s="194"/>
      <c r="I37" s="194"/>
      <c r="J37" s="194"/>
      <c r="K37" s="194"/>
      <c r="L37" s="194"/>
      <c r="M37" s="194"/>
      <c r="N37" s="194"/>
      <c r="O37" s="194"/>
      <c r="P37" s="194"/>
      <c r="Q37" s="79"/>
      <c r="S37" s="456"/>
      <c r="U37" s="519"/>
      <c r="V37" s="519"/>
      <c r="W37" s="519"/>
      <c r="X37" s="519"/>
      <c r="Y37" s="519"/>
    </row>
    <row r="38" spans="2:25" x14ac:dyDescent="0.2">
      <c r="B38" s="77"/>
      <c r="C38" s="194"/>
      <c r="D38" s="194" t="s">
        <v>295</v>
      </c>
      <c r="E38" s="194"/>
      <c r="F38" s="194"/>
      <c r="G38" s="68">
        <v>0</v>
      </c>
      <c r="H38" s="68">
        <f>+G38</f>
        <v>0</v>
      </c>
      <c r="I38" s="68">
        <f t="shared" ref="I38:O38" si="11">+H38</f>
        <v>0</v>
      </c>
      <c r="J38" s="68">
        <f t="shared" si="11"/>
        <v>0</v>
      </c>
      <c r="K38" s="68">
        <f t="shared" si="11"/>
        <v>0</v>
      </c>
      <c r="L38" s="68">
        <f t="shared" si="11"/>
        <v>0</v>
      </c>
      <c r="M38" s="68">
        <f t="shared" si="11"/>
        <v>0</v>
      </c>
      <c r="N38" s="68">
        <f t="shared" si="11"/>
        <v>0</v>
      </c>
      <c r="O38" s="68">
        <f t="shared" si="11"/>
        <v>0</v>
      </c>
      <c r="P38" s="194"/>
      <c r="Q38" s="79"/>
      <c r="S38" s="456"/>
      <c r="U38" s="519"/>
      <c r="V38" s="519"/>
      <c r="W38" s="519"/>
      <c r="X38" s="519"/>
      <c r="Y38" s="519"/>
    </row>
    <row r="39" spans="2:25" x14ac:dyDescent="0.2">
      <c r="B39" s="77"/>
      <c r="C39" s="194"/>
      <c r="D39" s="194" t="s">
        <v>287</v>
      </c>
      <c r="E39" s="194"/>
      <c r="F39" s="194"/>
      <c r="G39" s="68">
        <f>0.416666666666667*(pers!H153+pers!H182)-(5/12*'sal SWV'!V36)</f>
        <v>0</v>
      </c>
      <c r="H39" s="68">
        <f>+G39+0.583333333333333*(pers!H153+pers!H182)+0.416666666666667*(pers!I153+pers!I182)-(7/12*'sal SWV'!V36+5/12*'sal SWV'!V68)</f>
        <v>0</v>
      </c>
      <c r="I39" s="68">
        <f>+H39+0.583333333333333*(pers!I153+pers!I182)+0.416666666666667*(pers!J153+pers!J182)-(7/12*'sal SWV'!V68+5/12*'sal SWV'!V100)</f>
        <v>0</v>
      </c>
      <c r="J39" s="68">
        <f>+I39+0.583333333333333*(pers!J153+pers!J182)+0.416666666666667*(pers!K153+pers!K182)-(7/12*'sal SWV'!V100+5/12*'sal SWV'!V132)</f>
        <v>0</v>
      </c>
      <c r="K39" s="68">
        <f>+J39+0.583333333333333*(pers!K153+pers!K182)+0.416666666666667*(pers!L153+pers!L182)-(7/12*'sal SWV'!V132+5/12*'sal SWV'!V164)</f>
        <v>0</v>
      </c>
      <c r="L39" s="68">
        <f>+K39+0.583333333333333*(pers!L153+pers!L182)+0.416666666666667*(pers!M153+pers!M182)-(7/12*'sal SWV'!V164+5/12*'sal SWV'!V196)</f>
        <v>0</v>
      </c>
      <c r="M39" s="68">
        <f>+L39+0.583333333333333*(pers!M153+pers!M182)+0.416666666666667*(pers!N153+pers!N182)-(7/12*'sal SWV'!V196+5/12*'sal SWV'!V228)</f>
        <v>0</v>
      </c>
      <c r="N39" s="68">
        <f>+M39+0.583333333333333*(pers!N153+pers!N182)+0.416666666666667*(pers!O153+pers!O182)-(7/12*'sal SWV'!W196+5/12*'sal SWV'!W228)</f>
        <v>0</v>
      </c>
      <c r="O39" s="68">
        <f>+N39+0.583333333333333*(pers!O153+pers!O182)+0.416666666666667*(pers!P153+pers!P182)-(7/12*'sal SWV'!X196+5/12*'sal SWV'!X228)</f>
        <v>0</v>
      </c>
      <c r="P39" s="225"/>
      <c r="Q39" s="79"/>
      <c r="S39" s="456"/>
      <c r="U39" s="519"/>
      <c r="V39" s="519"/>
      <c r="W39" s="519"/>
      <c r="X39" s="519"/>
      <c r="Y39" s="519"/>
    </row>
    <row r="40" spans="2:25" x14ac:dyDescent="0.2">
      <c r="B40" s="77"/>
      <c r="C40" s="194"/>
      <c r="D40" s="194" t="s">
        <v>336</v>
      </c>
      <c r="E40" s="194"/>
      <c r="F40" s="194"/>
      <c r="G40" s="68">
        <v>0</v>
      </c>
      <c r="H40" s="68">
        <f>+G40</f>
        <v>0</v>
      </c>
      <c r="I40" s="68">
        <f t="shared" ref="I40:J40" si="12">+H40</f>
        <v>0</v>
      </c>
      <c r="J40" s="68">
        <f t="shared" si="12"/>
        <v>0</v>
      </c>
      <c r="K40" s="68">
        <f t="shared" ref="K40:O40" si="13">J40</f>
        <v>0</v>
      </c>
      <c r="L40" s="68">
        <f t="shared" si="13"/>
        <v>0</v>
      </c>
      <c r="M40" s="68">
        <f t="shared" si="13"/>
        <v>0</v>
      </c>
      <c r="N40" s="68">
        <f t="shared" si="13"/>
        <v>0</v>
      </c>
      <c r="O40" s="68">
        <f t="shared" si="13"/>
        <v>0</v>
      </c>
      <c r="P40" s="225"/>
      <c r="Q40" s="79"/>
      <c r="S40" s="456"/>
      <c r="U40" s="519"/>
      <c r="V40" s="519"/>
      <c r="W40" s="519"/>
      <c r="X40" s="519"/>
      <c r="Y40" s="519"/>
    </row>
    <row r="41" spans="2:25" x14ac:dyDescent="0.2">
      <c r="B41" s="77"/>
      <c r="C41" s="194"/>
      <c r="D41" s="202"/>
      <c r="E41" s="202"/>
      <c r="F41" s="194"/>
      <c r="G41" s="612">
        <f t="shared" ref="G41:O41" si="14">SUM(G38:G40)</f>
        <v>0</v>
      </c>
      <c r="H41" s="612">
        <f t="shared" si="14"/>
        <v>0</v>
      </c>
      <c r="I41" s="612">
        <f t="shared" si="14"/>
        <v>0</v>
      </c>
      <c r="J41" s="612">
        <f t="shared" si="14"/>
        <v>0</v>
      </c>
      <c r="K41" s="612">
        <f t="shared" si="14"/>
        <v>0</v>
      </c>
      <c r="L41" s="612">
        <f t="shared" si="14"/>
        <v>0</v>
      </c>
      <c r="M41" s="612">
        <f t="shared" si="14"/>
        <v>0</v>
      </c>
      <c r="N41" s="612">
        <f t="shared" si="14"/>
        <v>0</v>
      </c>
      <c r="O41" s="612">
        <f t="shared" si="14"/>
        <v>0</v>
      </c>
      <c r="P41" s="462"/>
      <c r="Q41" s="79"/>
      <c r="S41" s="456"/>
      <c r="U41" s="519"/>
      <c r="V41" s="519"/>
      <c r="W41" s="519"/>
      <c r="X41" s="519"/>
      <c r="Y41" s="519"/>
    </row>
    <row r="42" spans="2:25" x14ac:dyDescent="0.2">
      <c r="B42" s="77"/>
      <c r="C42" s="194"/>
      <c r="D42" s="658" t="s">
        <v>337</v>
      </c>
      <c r="E42" s="192"/>
      <c r="F42" s="194"/>
      <c r="G42" s="194"/>
      <c r="H42" s="194"/>
      <c r="I42" s="194"/>
      <c r="J42" s="225"/>
      <c r="K42" s="225"/>
      <c r="L42" s="225"/>
      <c r="M42" s="225"/>
      <c r="N42" s="225"/>
      <c r="O42" s="225"/>
      <c r="P42" s="225"/>
      <c r="Q42" s="79"/>
      <c r="S42" s="456"/>
      <c r="U42" s="519"/>
      <c r="V42" s="519"/>
      <c r="W42" s="519"/>
      <c r="X42" s="519"/>
      <c r="Y42" s="519"/>
    </row>
    <row r="43" spans="2:25" x14ac:dyDescent="0.2">
      <c r="B43" s="77"/>
      <c r="C43" s="194"/>
      <c r="D43" s="194" t="s">
        <v>248</v>
      </c>
      <c r="E43" s="194"/>
      <c r="F43" s="194"/>
      <c r="G43" s="68">
        <v>0</v>
      </c>
      <c r="H43" s="68">
        <f>+G43</f>
        <v>0</v>
      </c>
      <c r="I43" s="68">
        <f t="shared" ref="I43:O43" si="15">+H43</f>
        <v>0</v>
      </c>
      <c r="J43" s="68">
        <f t="shared" si="15"/>
        <v>0</v>
      </c>
      <c r="K43" s="68">
        <f t="shared" si="15"/>
        <v>0</v>
      </c>
      <c r="L43" s="68">
        <f t="shared" si="15"/>
        <v>0</v>
      </c>
      <c r="M43" s="68">
        <f t="shared" si="15"/>
        <v>0</v>
      </c>
      <c r="N43" s="68">
        <f t="shared" si="15"/>
        <v>0</v>
      </c>
      <c r="O43" s="68">
        <f t="shared" si="15"/>
        <v>0</v>
      </c>
      <c r="P43" s="225"/>
      <c r="Q43" s="79"/>
      <c r="S43" s="456"/>
      <c r="U43" s="519"/>
      <c r="V43" s="519"/>
      <c r="W43" s="519"/>
      <c r="X43" s="519"/>
      <c r="Y43" s="519"/>
    </row>
    <row r="44" spans="2:25" x14ac:dyDescent="0.2">
      <c r="B44" s="77"/>
      <c r="C44" s="194"/>
      <c r="D44" s="194" t="s">
        <v>249</v>
      </c>
      <c r="E44" s="194"/>
      <c r="F44" s="194"/>
      <c r="G44" s="68">
        <v>0</v>
      </c>
      <c r="H44" s="68">
        <f>+G44</f>
        <v>0</v>
      </c>
      <c r="I44" s="68">
        <f t="shared" ref="I44:O44" si="16">+H44</f>
        <v>0</v>
      </c>
      <c r="J44" s="68">
        <f t="shared" si="16"/>
        <v>0</v>
      </c>
      <c r="K44" s="68">
        <f t="shared" si="16"/>
        <v>0</v>
      </c>
      <c r="L44" s="68">
        <f t="shared" si="16"/>
        <v>0</v>
      </c>
      <c r="M44" s="68">
        <f t="shared" si="16"/>
        <v>0</v>
      </c>
      <c r="N44" s="68">
        <f t="shared" si="16"/>
        <v>0</v>
      </c>
      <c r="O44" s="68">
        <f t="shared" si="16"/>
        <v>0</v>
      </c>
      <c r="P44" s="225"/>
      <c r="Q44" s="79"/>
      <c r="S44" s="456"/>
      <c r="U44" s="519"/>
      <c r="V44" s="519"/>
      <c r="W44" s="519"/>
      <c r="X44" s="519"/>
      <c r="Y44" s="519"/>
    </row>
    <row r="45" spans="2:25" x14ac:dyDescent="0.2">
      <c r="B45" s="77"/>
      <c r="C45" s="194"/>
      <c r="D45" s="491"/>
      <c r="E45" s="491"/>
      <c r="F45" s="194"/>
      <c r="G45" s="612">
        <f t="shared" ref="G45:O45" si="17">SUM(G43:G44)</f>
        <v>0</v>
      </c>
      <c r="H45" s="612">
        <f t="shared" si="17"/>
        <v>0</v>
      </c>
      <c r="I45" s="612">
        <f t="shared" si="17"/>
        <v>0</v>
      </c>
      <c r="J45" s="612">
        <f t="shared" si="17"/>
        <v>0</v>
      </c>
      <c r="K45" s="612">
        <f t="shared" si="17"/>
        <v>0</v>
      </c>
      <c r="L45" s="612">
        <f t="shared" si="17"/>
        <v>0</v>
      </c>
      <c r="M45" s="612">
        <f t="shared" si="17"/>
        <v>0</v>
      </c>
      <c r="N45" s="612">
        <f t="shared" si="17"/>
        <v>0</v>
      </c>
      <c r="O45" s="612">
        <f t="shared" si="17"/>
        <v>0</v>
      </c>
      <c r="P45" s="462"/>
      <c r="Q45" s="79"/>
      <c r="S45" s="456"/>
      <c r="U45" s="519"/>
      <c r="V45" s="519"/>
      <c r="W45" s="519"/>
      <c r="X45" s="519"/>
      <c r="Y45" s="519"/>
    </row>
    <row r="46" spans="2:25" x14ac:dyDescent="0.2">
      <c r="B46" s="77"/>
      <c r="C46" s="194"/>
      <c r="D46" s="658" t="s">
        <v>338</v>
      </c>
      <c r="E46" s="192"/>
      <c r="F46" s="194"/>
      <c r="G46" s="194"/>
      <c r="H46" s="194"/>
      <c r="I46" s="194"/>
      <c r="J46" s="225"/>
      <c r="K46" s="225"/>
      <c r="L46" s="225"/>
      <c r="M46" s="225"/>
      <c r="N46" s="225"/>
      <c r="O46" s="225"/>
      <c r="P46" s="225"/>
      <c r="Q46" s="79"/>
      <c r="S46" s="456"/>
      <c r="U46" s="519"/>
      <c r="V46" s="519"/>
      <c r="W46" s="519"/>
      <c r="X46" s="519"/>
      <c r="Y46" s="519"/>
    </row>
    <row r="47" spans="2:25" x14ac:dyDescent="0.2">
      <c r="B47" s="77"/>
      <c r="C47" s="194"/>
      <c r="D47" s="194" t="s">
        <v>248</v>
      </c>
      <c r="E47" s="194"/>
      <c r="F47" s="194"/>
      <c r="G47" s="68">
        <v>0</v>
      </c>
      <c r="H47" s="68">
        <f>+G47</f>
        <v>0</v>
      </c>
      <c r="I47" s="68">
        <f t="shared" ref="I47:O47" si="18">+H47</f>
        <v>0</v>
      </c>
      <c r="J47" s="68">
        <f t="shared" si="18"/>
        <v>0</v>
      </c>
      <c r="K47" s="68">
        <f t="shared" si="18"/>
        <v>0</v>
      </c>
      <c r="L47" s="68">
        <f t="shared" si="18"/>
        <v>0</v>
      </c>
      <c r="M47" s="68">
        <f t="shared" si="18"/>
        <v>0</v>
      </c>
      <c r="N47" s="68">
        <f t="shared" si="18"/>
        <v>0</v>
      </c>
      <c r="O47" s="68">
        <f t="shared" si="18"/>
        <v>0</v>
      </c>
      <c r="P47" s="225"/>
      <c r="Q47" s="79"/>
      <c r="S47" s="456"/>
      <c r="U47" s="519"/>
      <c r="V47" s="519"/>
      <c r="W47" s="519"/>
      <c r="X47" s="519"/>
      <c r="Y47" s="519"/>
    </row>
    <row r="48" spans="2:25" x14ac:dyDescent="0.2">
      <c r="B48" s="77"/>
      <c r="C48" s="194"/>
      <c r="D48" s="194" t="s">
        <v>250</v>
      </c>
      <c r="E48" s="194"/>
      <c r="F48" s="194"/>
      <c r="G48" s="68">
        <v>0</v>
      </c>
      <c r="H48" s="68">
        <f t="shared" ref="H48:O53" si="19">+G48</f>
        <v>0</v>
      </c>
      <c r="I48" s="68">
        <f t="shared" si="19"/>
        <v>0</v>
      </c>
      <c r="J48" s="68">
        <f t="shared" si="19"/>
        <v>0</v>
      </c>
      <c r="K48" s="68">
        <f t="shared" si="19"/>
        <v>0</v>
      </c>
      <c r="L48" s="68">
        <f t="shared" si="19"/>
        <v>0</v>
      </c>
      <c r="M48" s="68">
        <f t="shared" si="19"/>
        <v>0</v>
      </c>
      <c r="N48" s="68">
        <f t="shared" si="19"/>
        <v>0</v>
      </c>
      <c r="O48" s="68">
        <f t="shared" si="19"/>
        <v>0</v>
      </c>
      <c r="P48" s="225"/>
      <c r="Q48" s="79"/>
      <c r="S48" s="456"/>
      <c r="U48" s="519"/>
      <c r="V48" s="519"/>
      <c r="W48" s="519"/>
      <c r="X48" s="519"/>
      <c r="Y48" s="519"/>
    </row>
    <row r="49" spans="2:25" x14ac:dyDescent="0.2">
      <c r="B49" s="77"/>
      <c r="C49" s="194"/>
      <c r="D49" s="194" t="s">
        <v>251</v>
      </c>
      <c r="E49" s="194"/>
      <c r="F49" s="194"/>
      <c r="G49" s="68">
        <v>0</v>
      </c>
      <c r="H49" s="68">
        <f t="shared" si="19"/>
        <v>0</v>
      </c>
      <c r="I49" s="68">
        <f t="shared" si="19"/>
        <v>0</v>
      </c>
      <c r="J49" s="68">
        <f t="shared" si="19"/>
        <v>0</v>
      </c>
      <c r="K49" s="68">
        <f t="shared" si="19"/>
        <v>0</v>
      </c>
      <c r="L49" s="68">
        <f t="shared" si="19"/>
        <v>0</v>
      </c>
      <c r="M49" s="68">
        <f t="shared" si="19"/>
        <v>0</v>
      </c>
      <c r="N49" s="68">
        <f t="shared" si="19"/>
        <v>0</v>
      </c>
      <c r="O49" s="68">
        <f t="shared" si="19"/>
        <v>0</v>
      </c>
      <c r="P49" s="225"/>
      <c r="Q49" s="79"/>
      <c r="S49" s="456"/>
      <c r="U49" s="519"/>
      <c r="V49" s="519"/>
      <c r="W49" s="519"/>
      <c r="X49" s="519"/>
      <c r="Y49" s="519"/>
    </row>
    <row r="50" spans="2:25" x14ac:dyDescent="0.2">
      <c r="B50" s="77"/>
      <c r="C50" s="194"/>
      <c r="D50" s="194" t="s">
        <v>252</v>
      </c>
      <c r="E50" s="194"/>
      <c r="F50" s="194"/>
      <c r="G50" s="68">
        <v>0</v>
      </c>
      <c r="H50" s="68">
        <f t="shared" si="19"/>
        <v>0</v>
      </c>
      <c r="I50" s="68">
        <f t="shared" si="19"/>
        <v>0</v>
      </c>
      <c r="J50" s="68">
        <f t="shared" si="19"/>
        <v>0</v>
      </c>
      <c r="K50" s="68">
        <f t="shared" si="19"/>
        <v>0</v>
      </c>
      <c r="L50" s="68">
        <f t="shared" si="19"/>
        <v>0</v>
      </c>
      <c r="M50" s="68">
        <f t="shared" si="19"/>
        <v>0</v>
      </c>
      <c r="N50" s="68">
        <f t="shared" si="19"/>
        <v>0</v>
      </c>
      <c r="O50" s="68">
        <f t="shared" si="19"/>
        <v>0</v>
      </c>
      <c r="P50" s="225"/>
      <c r="Q50" s="79"/>
      <c r="S50" s="456"/>
      <c r="U50" s="519"/>
      <c r="V50" s="519"/>
      <c r="W50" s="519"/>
      <c r="X50" s="519"/>
      <c r="Y50" s="519"/>
    </row>
    <row r="51" spans="2:25" x14ac:dyDescent="0.2">
      <c r="B51" s="77"/>
      <c r="C51" s="194"/>
      <c r="D51" s="194" t="s">
        <v>253</v>
      </c>
      <c r="E51" s="194"/>
      <c r="F51" s="194"/>
      <c r="G51" s="68">
        <v>0</v>
      </c>
      <c r="H51" s="68">
        <f t="shared" si="19"/>
        <v>0</v>
      </c>
      <c r="I51" s="68">
        <f t="shared" si="19"/>
        <v>0</v>
      </c>
      <c r="J51" s="68">
        <f t="shared" si="19"/>
        <v>0</v>
      </c>
      <c r="K51" s="68">
        <f t="shared" si="19"/>
        <v>0</v>
      </c>
      <c r="L51" s="68">
        <f t="shared" si="19"/>
        <v>0</v>
      </c>
      <c r="M51" s="68">
        <f t="shared" si="19"/>
        <v>0</v>
      </c>
      <c r="N51" s="68">
        <f t="shared" si="19"/>
        <v>0</v>
      </c>
      <c r="O51" s="68">
        <f t="shared" si="19"/>
        <v>0</v>
      </c>
      <c r="P51" s="225"/>
      <c r="Q51" s="79"/>
      <c r="S51" s="456"/>
      <c r="U51" s="519"/>
      <c r="V51" s="519"/>
      <c r="W51" s="519"/>
      <c r="X51" s="519"/>
      <c r="Y51" s="519"/>
    </row>
    <row r="52" spans="2:25" x14ac:dyDescent="0.2">
      <c r="B52" s="77"/>
      <c r="C52" s="194"/>
      <c r="D52" s="194" t="s">
        <v>254</v>
      </c>
      <c r="E52" s="194"/>
      <c r="F52" s="194"/>
      <c r="G52" s="68">
        <v>0</v>
      </c>
      <c r="H52" s="68">
        <f t="shared" si="19"/>
        <v>0</v>
      </c>
      <c r="I52" s="68">
        <f t="shared" si="19"/>
        <v>0</v>
      </c>
      <c r="J52" s="68">
        <f t="shared" si="19"/>
        <v>0</v>
      </c>
      <c r="K52" s="68">
        <f t="shared" si="19"/>
        <v>0</v>
      </c>
      <c r="L52" s="68">
        <f t="shared" si="19"/>
        <v>0</v>
      </c>
      <c r="M52" s="68">
        <f t="shared" si="19"/>
        <v>0</v>
      </c>
      <c r="N52" s="68">
        <f t="shared" si="19"/>
        <v>0</v>
      </c>
      <c r="O52" s="68">
        <f t="shared" si="19"/>
        <v>0</v>
      </c>
      <c r="P52" s="225"/>
      <c r="Q52" s="79"/>
      <c r="S52" s="456"/>
      <c r="U52" s="519"/>
      <c r="V52" s="519"/>
      <c r="W52" s="519"/>
      <c r="X52" s="519"/>
      <c r="Y52" s="519"/>
    </row>
    <row r="53" spans="2:25" x14ac:dyDescent="0.2">
      <c r="B53" s="77"/>
      <c r="C53" s="194"/>
      <c r="D53" s="194" t="s">
        <v>255</v>
      </c>
      <c r="E53" s="194"/>
      <c r="F53" s="194"/>
      <c r="G53" s="68">
        <v>0</v>
      </c>
      <c r="H53" s="68">
        <f t="shared" si="19"/>
        <v>0</v>
      </c>
      <c r="I53" s="68">
        <f t="shared" si="19"/>
        <v>0</v>
      </c>
      <c r="J53" s="68">
        <f t="shared" si="19"/>
        <v>0</v>
      </c>
      <c r="K53" s="68">
        <f t="shared" si="19"/>
        <v>0</v>
      </c>
      <c r="L53" s="68">
        <f t="shared" si="19"/>
        <v>0</v>
      </c>
      <c r="M53" s="68">
        <f t="shared" si="19"/>
        <v>0</v>
      </c>
      <c r="N53" s="68">
        <f t="shared" si="19"/>
        <v>0</v>
      </c>
      <c r="O53" s="68">
        <f t="shared" si="19"/>
        <v>0</v>
      </c>
      <c r="P53" s="225"/>
      <c r="Q53" s="79"/>
      <c r="S53" s="456"/>
      <c r="U53" s="519"/>
      <c r="V53" s="519"/>
      <c r="W53" s="519"/>
      <c r="X53" s="519"/>
      <c r="Y53" s="519"/>
    </row>
    <row r="54" spans="2:25" x14ac:dyDescent="0.2">
      <c r="B54" s="77"/>
      <c r="C54" s="194"/>
      <c r="D54" s="491"/>
      <c r="E54" s="491"/>
      <c r="F54" s="194"/>
      <c r="G54" s="612">
        <f t="shared" ref="G54:O54" si="20">SUM(G47:G53)</f>
        <v>0</v>
      </c>
      <c r="H54" s="612">
        <f t="shared" si="20"/>
        <v>0</v>
      </c>
      <c r="I54" s="612">
        <f t="shared" si="20"/>
        <v>0</v>
      </c>
      <c r="J54" s="612">
        <f t="shared" si="20"/>
        <v>0</v>
      </c>
      <c r="K54" s="612">
        <f t="shared" si="20"/>
        <v>0</v>
      </c>
      <c r="L54" s="612">
        <f t="shared" si="20"/>
        <v>0</v>
      </c>
      <c r="M54" s="612">
        <f t="shared" si="20"/>
        <v>0</v>
      </c>
      <c r="N54" s="612">
        <f t="shared" si="20"/>
        <v>0</v>
      </c>
      <c r="O54" s="612">
        <f t="shared" si="20"/>
        <v>0</v>
      </c>
      <c r="P54" s="462"/>
      <c r="Q54" s="79"/>
      <c r="S54" s="456"/>
      <c r="U54" s="519"/>
      <c r="V54" s="519"/>
      <c r="W54" s="519"/>
      <c r="X54" s="519"/>
      <c r="Y54" s="519"/>
    </row>
    <row r="55" spans="2:25" x14ac:dyDescent="0.2">
      <c r="B55" s="77"/>
      <c r="C55" s="194"/>
      <c r="D55" s="194"/>
      <c r="E55" s="194"/>
      <c r="F55" s="194"/>
      <c r="G55" s="194"/>
      <c r="H55" s="194"/>
      <c r="I55" s="194"/>
      <c r="J55" s="194"/>
      <c r="K55" s="194"/>
      <c r="L55" s="194"/>
      <c r="M55" s="194"/>
      <c r="N55" s="194"/>
      <c r="O55" s="194"/>
      <c r="P55" s="194"/>
      <c r="Q55" s="79"/>
      <c r="S55" s="456"/>
      <c r="U55" s="519"/>
      <c r="V55" s="519"/>
      <c r="W55" s="519"/>
      <c r="X55" s="519"/>
      <c r="Y55" s="519"/>
    </row>
    <row r="56" spans="2:25" x14ac:dyDescent="0.2">
      <c r="B56" s="77"/>
      <c r="C56" s="194"/>
      <c r="D56" s="700" t="s">
        <v>277</v>
      </c>
      <c r="E56" s="490"/>
      <c r="F56" s="194"/>
      <c r="G56" s="590">
        <f t="shared" ref="G56:O56" si="21">G36+G41+G45+G54</f>
        <v>0</v>
      </c>
      <c r="H56" s="590">
        <f t="shared" si="21"/>
        <v>0</v>
      </c>
      <c r="I56" s="590">
        <f t="shared" si="21"/>
        <v>0</v>
      </c>
      <c r="J56" s="590">
        <f t="shared" si="21"/>
        <v>0</v>
      </c>
      <c r="K56" s="590">
        <f t="shared" si="21"/>
        <v>0</v>
      </c>
      <c r="L56" s="590">
        <f t="shared" si="21"/>
        <v>0</v>
      </c>
      <c r="M56" s="590">
        <f t="shared" si="21"/>
        <v>0</v>
      </c>
      <c r="N56" s="590">
        <f t="shared" si="21"/>
        <v>0</v>
      </c>
      <c r="O56" s="590">
        <f t="shared" si="21"/>
        <v>0</v>
      </c>
      <c r="P56" s="462"/>
      <c r="Q56" s="79"/>
      <c r="S56" s="456"/>
      <c r="U56" s="519"/>
      <c r="V56" s="519"/>
      <c r="W56" s="519"/>
      <c r="X56" s="519"/>
      <c r="Y56" s="519"/>
    </row>
    <row r="57" spans="2:25" x14ac:dyDescent="0.2">
      <c r="B57" s="77"/>
      <c r="C57" s="194"/>
      <c r="D57" s="491"/>
      <c r="E57" s="491"/>
      <c r="F57" s="194"/>
      <c r="G57" s="462"/>
      <c r="H57" s="462"/>
      <c r="I57" s="462"/>
      <c r="J57" s="462"/>
      <c r="K57" s="462"/>
      <c r="L57" s="462"/>
      <c r="M57" s="462"/>
      <c r="N57" s="462"/>
      <c r="O57" s="462"/>
      <c r="P57" s="462"/>
      <c r="Q57" s="79"/>
      <c r="S57" s="456"/>
      <c r="U57" s="519"/>
      <c r="V57" s="519"/>
      <c r="W57" s="519"/>
      <c r="X57" s="519"/>
      <c r="Y57" s="519"/>
    </row>
    <row r="58" spans="2:25" x14ac:dyDescent="0.2">
      <c r="B58" s="77"/>
      <c r="C58" s="78"/>
      <c r="D58" s="125"/>
      <c r="E58" s="125"/>
      <c r="F58" s="78"/>
      <c r="G58" s="532"/>
      <c r="H58" s="532"/>
      <c r="I58" s="532"/>
      <c r="J58" s="532"/>
      <c r="K58" s="532"/>
      <c r="L58" s="532"/>
      <c r="M58" s="532"/>
      <c r="N58" s="532"/>
      <c r="O58" s="532"/>
      <c r="P58" s="532"/>
      <c r="Q58" s="79"/>
      <c r="S58" s="456"/>
      <c r="U58" s="519"/>
      <c r="V58" s="519"/>
      <c r="W58" s="519"/>
      <c r="X58" s="519"/>
      <c r="Y58" s="519"/>
    </row>
    <row r="59" spans="2:25" x14ac:dyDescent="0.2">
      <c r="B59" s="77"/>
      <c r="C59" s="78"/>
      <c r="D59" s="78"/>
      <c r="E59" s="78"/>
      <c r="F59" s="78"/>
      <c r="G59" s="78"/>
      <c r="H59" s="78"/>
      <c r="I59" s="78"/>
      <c r="J59" s="78"/>
      <c r="K59" s="78"/>
      <c r="L59" s="78"/>
      <c r="M59" s="78"/>
      <c r="N59" s="78"/>
      <c r="O59" s="78"/>
      <c r="P59" s="78"/>
      <c r="Q59" s="79"/>
    </row>
    <row r="60" spans="2:25" x14ac:dyDescent="0.2">
      <c r="B60" s="77"/>
      <c r="C60" s="194"/>
      <c r="D60" s="194"/>
      <c r="E60" s="194"/>
      <c r="F60" s="194"/>
      <c r="G60" s="538"/>
      <c r="H60" s="538"/>
      <c r="I60" s="538"/>
      <c r="J60" s="538"/>
      <c r="K60" s="538"/>
      <c r="L60" s="538"/>
      <c r="M60" s="538"/>
      <c r="N60" s="538"/>
      <c r="O60" s="538"/>
      <c r="P60" s="538"/>
      <c r="Q60" s="533"/>
    </row>
    <row r="61" spans="2:25" x14ac:dyDescent="0.2">
      <c r="B61" s="77"/>
      <c r="C61" s="194"/>
      <c r="D61" s="658" t="s">
        <v>218</v>
      </c>
      <c r="E61" s="671" t="s">
        <v>300</v>
      </c>
      <c r="F61" s="667"/>
      <c r="G61" s="671">
        <f t="shared" ref="G61:O61" si="22">G8</f>
        <v>2012</v>
      </c>
      <c r="H61" s="671">
        <f t="shared" si="22"/>
        <v>2013</v>
      </c>
      <c r="I61" s="671">
        <f t="shared" si="22"/>
        <v>2014</v>
      </c>
      <c r="J61" s="671">
        <f t="shared" si="22"/>
        <v>2015</v>
      </c>
      <c r="K61" s="671">
        <f t="shared" si="22"/>
        <v>2016</v>
      </c>
      <c r="L61" s="671">
        <f t="shared" si="22"/>
        <v>2017</v>
      </c>
      <c r="M61" s="671">
        <f t="shared" si="22"/>
        <v>2018</v>
      </c>
      <c r="N61" s="671">
        <f t="shared" si="22"/>
        <v>2019</v>
      </c>
      <c r="O61" s="671">
        <f t="shared" si="22"/>
        <v>2020</v>
      </c>
      <c r="P61" s="194"/>
      <c r="Q61" s="533"/>
    </row>
    <row r="62" spans="2:25" x14ac:dyDescent="0.2">
      <c r="B62" s="77"/>
      <c r="C62" s="194"/>
      <c r="D62" s="194"/>
      <c r="E62" s="538"/>
      <c r="F62" s="194"/>
      <c r="G62" s="538"/>
      <c r="H62" s="538"/>
      <c r="I62" s="538"/>
      <c r="J62" s="538"/>
      <c r="K62" s="538"/>
      <c r="L62" s="538"/>
      <c r="M62" s="538"/>
      <c r="N62" s="538"/>
      <c r="O62" s="538"/>
      <c r="P62" s="538"/>
      <c r="Q62" s="533"/>
    </row>
    <row r="63" spans="2:25" x14ac:dyDescent="0.2">
      <c r="B63" s="77"/>
      <c r="C63" s="194"/>
      <c r="D63" s="194" t="s">
        <v>219</v>
      </c>
      <c r="E63" s="1017" t="s">
        <v>845</v>
      </c>
      <c r="F63" s="194"/>
      <c r="G63" s="613" t="e">
        <f t="shared" ref="G63:O63" si="23">G32/G56</f>
        <v>#DIV/0!</v>
      </c>
      <c r="H63" s="613" t="e">
        <f t="shared" si="23"/>
        <v>#DIV/0!</v>
      </c>
      <c r="I63" s="613" t="e">
        <f t="shared" si="23"/>
        <v>#DIV/0!</v>
      </c>
      <c r="J63" s="613" t="e">
        <f t="shared" si="23"/>
        <v>#DIV/0!</v>
      </c>
      <c r="K63" s="613" t="e">
        <f t="shared" si="23"/>
        <v>#DIV/0!</v>
      </c>
      <c r="L63" s="613" t="e">
        <f t="shared" si="23"/>
        <v>#DIV/0!</v>
      </c>
      <c r="M63" s="613" t="e">
        <f t="shared" si="23"/>
        <v>#DIV/0!</v>
      </c>
      <c r="N63" s="613" t="e">
        <f t="shared" si="23"/>
        <v>#DIV/0!</v>
      </c>
      <c r="O63" s="613" t="e">
        <f t="shared" si="23"/>
        <v>#DIV/0!</v>
      </c>
      <c r="P63" s="72"/>
      <c r="Q63" s="534"/>
    </row>
    <row r="64" spans="2:25" x14ac:dyDescent="0.2">
      <c r="B64" s="77"/>
      <c r="C64" s="194"/>
      <c r="D64" s="194" t="s">
        <v>220</v>
      </c>
      <c r="E64" s="72" t="s">
        <v>301</v>
      </c>
      <c r="F64" s="194"/>
      <c r="G64" s="614" t="e">
        <f t="shared" ref="G64:O64" si="24">G23/G54</f>
        <v>#DIV/0!</v>
      </c>
      <c r="H64" s="614" t="e">
        <f t="shared" si="24"/>
        <v>#DIV/0!</v>
      </c>
      <c r="I64" s="614" t="e">
        <f t="shared" si="24"/>
        <v>#DIV/0!</v>
      </c>
      <c r="J64" s="614" t="e">
        <f t="shared" si="24"/>
        <v>#DIV/0!</v>
      </c>
      <c r="K64" s="614" t="e">
        <f t="shared" si="24"/>
        <v>#DIV/0!</v>
      </c>
      <c r="L64" s="614" t="e">
        <f t="shared" si="24"/>
        <v>#DIV/0!</v>
      </c>
      <c r="M64" s="614" t="e">
        <f t="shared" si="24"/>
        <v>#DIV/0!</v>
      </c>
      <c r="N64" s="614" t="e">
        <f t="shared" si="24"/>
        <v>#DIV/0!</v>
      </c>
      <c r="O64" s="614" t="e">
        <f t="shared" si="24"/>
        <v>#DIV/0!</v>
      </c>
      <c r="P64" s="72"/>
      <c r="Q64" s="533"/>
    </row>
    <row r="65" spans="2:18" x14ac:dyDescent="0.2">
      <c r="B65" s="77"/>
      <c r="C65" s="194"/>
      <c r="D65" s="194" t="s">
        <v>288</v>
      </c>
      <c r="E65" s="1018" t="s">
        <v>302</v>
      </c>
      <c r="F65" s="194"/>
      <c r="G65" s="613" t="e">
        <f>begr!F40/(begr!F33+begr!F19)</f>
        <v>#DIV/0!</v>
      </c>
      <c r="H65" s="613" t="e">
        <f>begr!G40/(begr!G33+begr!G19)</f>
        <v>#DIV/0!</v>
      </c>
      <c r="I65" s="613" t="e">
        <f>begr!H40/(begr!H33+begr!H19)</f>
        <v>#DIV/0!</v>
      </c>
      <c r="J65" s="613" t="e">
        <f>begr!I40/(begr!I33+begr!I19)</f>
        <v>#DIV/0!</v>
      </c>
      <c r="K65" s="613" t="e">
        <f>begr!J40/(begr!J33+begr!J19)</f>
        <v>#DIV/0!</v>
      </c>
      <c r="L65" s="613" t="e">
        <f>begr!K40/(begr!K33+begr!K19)</f>
        <v>#DIV/0!</v>
      </c>
      <c r="M65" s="613" t="e">
        <f>begr!L40/(begr!L33+begr!L19)</f>
        <v>#DIV/0!</v>
      </c>
      <c r="N65" s="613" t="e">
        <f>begr!M40/(begr!M33+begr!M19)</f>
        <v>#DIV/0!</v>
      </c>
      <c r="O65" s="613" t="e">
        <f>begr!N40/(begr!N33+begr!N19)</f>
        <v>#DIV/0!</v>
      </c>
      <c r="P65" s="72"/>
      <c r="Q65" s="533"/>
    </row>
    <row r="66" spans="2:18" s="215" customFormat="1" x14ac:dyDescent="0.2">
      <c r="B66" s="218"/>
      <c r="C66" s="391"/>
      <c r="D66" s="194" t="s">
        <v>247</v>
      </c>
      <c r="E66" s="1019">
        <v>0.05</v>
      </c>
      <c r="F66" s="194"/>
      <c r="G66" s="615" t="e">
        <f>G32/begr!F25</f>
        <v>#DIV/0!</v>
      </c>
      <c r="H66" s="615" t="e">
        <f>H32/begr!G25</f>
        <v>#DIV/0!</v>
      </c>
      <c r="I66" s="615" t="e">
        <f>I32/begr!H25</f>
        <v>#DIV/0!</v>
      </c>
      <c r="J66" s="615" t="e">
        <f>J32/begr!I25</f>
        <v>#DIV/0!</v>
      </c>
      <c r="K66" s="615" t="e">
        <f>K32/begr!J25</f>
        <v>#DIV/0!</v>
      </c>
      <c r="L66" s="615" t="e">
        <f>L32/begr!K25</f>
        <v>#DIV/0!</v>
      </c>
      <c r="M66" s="615" t="e">
        <f>M32/begr!L25</f>
        <v>#DIV/0!</v>
      </c>
      <c r="N66" s="615" t="e">
        <f>N32/begr!M25</f>
        <v>#DIV/0!</v>
      </c>
      <c r="O66" s="615" t="e">
        <f>O32/begr!N25</f>
        <v>#DIV/0!</v>
      </c>
      <c r="P66" s="539"/>
      <c r="Q66" s="535"/>
      <c r="R66" s="517"/>
    </row>
    <row r="67" spans="2:18" s="215" customFormat="1" x14ac:dyDescent="0.2">
      <c r="B67" s="218"/>
      <c r="C67" s="391"/>
      <c r="D67" s="194" t="s">
        <v>303</v>
      </c>
      <c r="E67" s="1019" t="s">
        <v>296</v>
      </c>
      <c r="F67" s="194"/>
      <c r="G67" s="615" t="e">
        <f>(G25-act!F39)/(begr!F19+begr!F33)</f>
        <v>#DIV/0!</v>
      </c>
      <c r="H67" s="615" t="e">
        <f>(H25-act!G39)/(begr!G19+begr!G33)</f>
        <v>#DIV/0!</v>
      </c>
      <c r="I67" s="615" t="e">
        <f>(I25-act!H39)/(begr!H19+begr!H33)</f>
        <v>#DIV/0!</v>
      </c>
      <c r="J67" s="615" t="e">
        <f>(J25-act!I39)/(begr!I19+begr!I33)</f>
        <v>#DIV/0!</v>
      </c>
      <c r="K67" s="615" t="e">
        <f>(K25-act!J39)/(begr!J19+begr!J33)</f>
        <v>#DIV/0!</v>
      </c>
      <c r="L67" s="615" t="e">
        <f>(L25-act!K39)/(begr!K19+begr!K33)</f>
        <v>#DIV/0!</v>
      </c>
      <c r="M67" s="615" t="e">
        <f>(M25-act!L39)/(begr!L19+begr!L33)</f>
        <v>#DIV/0!</v>
      </c>
      <c r="N67" s="615" t="e">
        <f>(N25-act!M39)/(begr!M19+begr!M33)</f>
        <v>#DIV/0!</v>
      </c>
      <c r="O67" s="615" t="e">
        <f>(O25-act!N39)/(begr!N19+begr!N33)</f>
        <v>#DIV/0!</v>
      </c>
      <c r="P67" s="539"/>
      <c r="Q67" s="535"/>
      <c r="R67" s="517"/>
    </row>
    <row r="68" spans="2:18" x14ac:dyDescent="0.2">
      <c r="B68" s="77"/>
      <c r="C68" s="194"/>
      <c r="D68" s="194"/>
      <c r="E68" s="194"/>
      <c r="F68" s="194"/>
      <c r="G68" s="194"/>
      <c r="H68" s="194"/>
      <c r="I68" s="194"/>
      <c r="J68" s="194"/>
      <c r="K68" s="194"/>
      <c r="L68" s="194"/>
      <c r="M68" s="194"/>
      <c r="N68" s="194"/>
      <c r="O68" s="194"/>
      <c r="P68" s="194"/>
      <c r="Q68" s="79"/>
    </row>
    <row r="69" spans="2:18" x14ac:dyDescent="0.2">
      <c r="B69" s="77"/>
      <c r="C69" s="78"/>
      <c r="D69" s="78"/>
      <c r="E69" s="78"/>
      <c r="F69" s="78"/>
      <c r="G69" s="78"/>
      <c r="H69" s="78"/>
      <c r="I69" s="78"/>
      <c r="J69" s="78"/>
      <c r="K69" s="78"/>
      <c r="L69" s="78"/>
      <c r="M69" s="78"/>
      <c r="N69" s="78"/>
      <c r="O69" s="78"/>
      <c r="P69" s="78"/>
      <c r="Q69" s="79"/>
    </row>
    <row r="70" spans="2:18" x14ac:dyDescent="0.2">
      <c r="B70" s="87"/>
      <c r="C70" s="84"/>
      <c r="D70" s="536"/>
      <c r="E70" s="536"/>
      <c r="F70" s="84"/>
      <c r="G70" s="84"/>
      <c r="H70" s="84"/>
      <c r="I70" s="84"/>
      <c r="J70" s="537"/>
      <c r="K70" s="537"/>
      <c r="L70" s="537"/>
      <c r="M70" s="537"/>
      <c r="N70" s="537"/>
      <c r="O70" s="537"/>
      <c r="P70" s="765" t="s">
        <v>479</v>
      </c>
      <c r="Q70" s="86"/>
    </row>
    <row r="71" spans="2:18" x14ac:dyDescent="0.2">
      <c r="B71" s="197"/>
      <c r="C71" s="197"/>
      <c r="D71" s="197"/>
      <c r="E71" s="197"/>
      <c r="F71" s="197"/>
      <c r="G71" s="197"/>
      <c r="H71" s="197"/>
      <c r="I71" s="197"/>
      <c r="J71" s="197"/>
      <c r="K71" s="197"/>
      <c r="L71" s="197"/>
      <c r="M71" s="197"/>
      <c r="N71" s="197"/>
      <c r="O71" s="197"/>
      <c r="P71" s="197"/>
      <c r="Q71" s="197"/>
    </row>
    <row r="72" spans="2:18" x14ac:dyDescent="0.2">
      <c r="B72" s="197"/>
      <c r="C72" s="197"/>
      <c r="D72" s="197"/>
      <c r="E72" s="197"/>
      <c r="F72" s="197"/>
      <c r="G72" s="197"/>
      <c r="H72" s="197"/>
      <c r="I72" s="197"/>
      <c r="J72" s="197"/>
      <c r="K72" s="197"/>
      <c r="L72" s="197"/>
      <c r="M72" s="197"/>
      <c r="N72" s="197"/>
      <c r="O72" s="197"/>
      <c r="P72" s="197"/>
      <c r="Q72" s="197"/>
    </row>
    <row r="73" spans="2:18" s="8" customFormat="1" ht="18.75" x14ac:dyDescent="0.3">
      <c r="B73" s="197"/>
      <c r="C73" s="197"/>
      <c r="D73" s="197"/>
      <c r="E73" s="197"/>
      <c r="F73" s="197"/>
      <c r="G73" s="197"/>
      <c r="H73" s="197"/>
      <c r="I73" s="197"/>
      <c r="J73" s="197"/>
      <c r="K73" s="197"/>
      <c r="L73" s="197"/>
      <c r="M73" s="197"/>
      <c r="N73" s="197"/>
      <c r="O73" s="197"/>
      <c r="P73" s="197"/>
      <c r="Q73" s="197"/>
      <c r="R73" s="520"/>
    </row>
    <row r="74" spans="2:18" x14ac:dyDescent="0.2">
      <c r="B74" s="197"/>
      <c r="C74" s="197"/>
      <c r="D74" s="197"/>
      <c r="E74" s="197"/>
      <c r="F74" s="197"/>
      <c r="G74" s="197"/>
      <c r="H74" s="197"/>
      <c r="I74" s="197"/>
      <c r="J74" s="197"/>
      <c r="K74" s="197"/>
      <c r="L74" s="197"/>
      <c r="M74" s="197"/>
      <c r="N74" s="197"/>
      <c r="O74" s="197"/>
      <c r="P74" s="197"/>
      <c r="Q74" s="197"/>
    </row>
    <row r="75" spans="2:18" x14ac:dyDescent="0.2">
      <c r="B75" s="197"/>
      <c r="C75" s="197"/>
      <c r="D75" s="197"/>
      <c r="E75" s="197"/>
      <c r="F75" s="197"/>
      <c r="G75" s="197"/>
      <c r="H75" s="197"/>
      <c r="I75" s="197"/>
      <c r="J75" s="197"/>
      <c r="K75" s="197"/>
      <c r="L75" s="197"/>
      <c r="M75" s="197"/>
      <c r="N75" s="197"/>
      <c r="O75" s="197"/>
      <c r="P75" s="197"/>
      <c r="Q75" s="197"/>
    </row>
    <row r="76" spans="2:18" x14ac:dyDescent="0.2">
      <c r="B76" s="197"/>
      <c r="C76" s="197"/>
      <c r="D76" s="197"/>
      <c r="E76" s="197"/>
      <c r="F76" s="197"/>
      <c r="G76" s="197"/>
      <c r="H76" s="197"/>
      <c r="I76" s="197"/>
      <c r="J76" s="197"/>
      <c r="K76" s="197"/>
      <c r="L76" s="197"/>
      <c r="M76" s="197"/>
      <c r="N76" s="197"/>
      <c r="O76" s="197"/>
      <c r="P76" s="197"/>
      <c r="Q76" s="197"/>
    </row>
    <row r="77" spans="2:18" x14ac:dyDescent="0.2">
      <c r="B77" s="197"/>
      <c r="C77" s="197"/>
      <c r="D77" s="197"/>
      <c r="E77" s="197"/>
      <c r="F77" s="197"/>
      <c r="G77" s="197"/>
      <c r="H77" s="197"/>
      <c r="I77" s="197"/>
      <c r="J77" s="197"/>
      <c r="K77" s="197"/>
      <c r="L77" s="197"/>
      <c r="M77" s="197"/>
      <c r="N77" s="197"/>
      <c r="O77" s="197"/>
      <c r="P77" s="197"/>
      <c r="Q77" s="197"/>
    </row>
    <row r="78" spans="2:18" s="115" customFormat="1" x14ac:dyDescent="0.2">
      <c r="B78" s="199"/>
      <c r="C78" s="199"/>
      <c r="D78" s="199"/>
      <c r="E78" s="199"/>
      <c r="F78" s="199"/>
      <c r="G78" s="199"/>
      <c r="H78" s="199"/>
      <c r="I78" s="199"/>
      <c r="J78" s="199"/>
      <c r="K78" s="199"/>
      <c r="L78" s="199"/>
      <c r="M78" s="199"/>
      <c r="N78" s="199"/>
      <c r="O78" s="199"/>
      <c r="P78" s="199"/>
      <c r="Q78" s="199"/>
      <c r="R78" s="521"/>
    </row>
    <row r="79" spans="2:18" x14ac:dyDescent="0.2">
      <c r="B79" s="197"/>
      <c r="C79" s="197"/>
      <c r="D79" s="197"/>
      <c r="E79" s="197"/>
      <c r="F79" s="197"/>
      <c r="G79" s="197"/>
      <c r="H79" s="197"/>
      <c r="I79" s="197"/>
      <c r="J79" s="197"/>
      <c r="K79" s="197"/>
      <c r="L79" s="197"/>
      <c r="M79" s="197"/>
      <c r="N79" s="197"/>
      <c r="O79" s="197"/>
      <c r="P79" s="197"/>
      <c r="Q79" s="197"/>
    </row>
    <row r="80" spans="2:18" x14ac:dyDescent="0.2">
      <c r="B80" s="197"/>
      <c r="C80" s="197"/>
      <c r="D80" s="197"/>
      <c r="E80" s="197"/>
      <c r="F80" s="197"/>
      <c r="G80" s="197"/>
      <c r="H80" s="197"/>
      <c r="I80" s="197"/>
      <c r="J80" s="197"/>
      <c r="K80" s="197"/>
      <c r="L80" s="197"/>
      <c r="M80" s="197"/>
      <c r="N80" s="197"/>
      <c r="O80" s="197"/>
      <c r="P80" s="197"/>
      <c r="Q80" s="197"/>
    </row>
    <row r="81" spans="2:18" x14ac:dyDescent="0.2">
      <c r="B81" s="197"/>
      <c r="C81" s="197"/>
      <c r="D81" s="197"/>
      <c r="E81" s="197"/>
      <c r="F81" s="197"/>
      <c r="G81" s="197"/>
      <c r="H81" s="197"/>
      <c r="I81" s="197"/>
      <c r="J81" s="197"/>
      <c r="K81" s="197"/>
      <c r="L81" s="197"/>
      <c r="M81" s="197"/>
      <c r="N81" s="197"/>
      <c r="O81" s="197"/>
      <c r="P81" s="197"/>
      <c r="Q81" s="197"/>
    </row>
    <row r="82" spans="2:18" x14ac:dyDescent="0.2">
      <c r="B82" s="197"/>
      <c r="C82" s="197"/>
      <c r="D82" s="197"/>
      <c r="E82" s="197"/>
      <c r="F82" s="197"/>
      <c r="G82" s="197"/>
      <c r="H82" s="197"/>
      <c r="I82" s="197"/>
      <c r="J82" s="197"/>
      <c r="K82" s="197"/>
      <c r="L82" s="197"/>
      <c r="M82" s="197"/>
      <c r="N82" s="197"/>
      <c r="O82" s="197"/>
      <c r="P82" s="197"/>
      <c r="Q82" s="197"/>
    </row>
    <row r="83" spans="2:18" s="115" customFormat="1" x14ac:dyDescent="0.2">
      <c r="B83" s="199"/>
      <c r="C83" s="199"/>
      <c r="D83" s="199"/>
      <c r="E83" s="199"/>
      <c r="F83" s="199"/>
      <c r="G83" s="199"/>
      <c r="H83" s="199"/>
      <c r="I83" s="199"/>
      <c r="J83" s="199"/>
      <c r="K83" s="199"/>
      <c r="L83" s="199"/>
      <c r="M83" s="199"/>
      <c r="N83" s="199"/>
      <c r="O83" s="199"/>
      <c r="P83" s="199"/>
      <c r="Q83" s="199"/>
      <c r="R83" s="521"/>
    </row>
    <row r="84" spans="2:18" x14ac:dyDescent="0.2">
      <c r="B84" s="197"/>
      <c r="C84" s="197"/>
      <c r="D84" s="197"/>
      <c r="E84" s="197"/>
      <c r="F84" s="197"/>
      <c r="G84" s="197"/>
      <c r="H84" s="197"/>
      <c r="I84" s="197"/>
      <c r="J84" s="197"/>
      <c r="K84" s="197"/>
      <c r="L84" s="197"/>
      <c r="M84" s="197"/>
      <c r="N84" s="197"/>
      <c r="O84" s="197"/>
      <c r="P84" s="197"/>
      <c r="Q84" s="197"/>
    </row>
    <row r="85" spans="2:18" x14ac:dyDescent="0.2">
      <c r="B85" s="197"/>
      <c r="C85" s="197"/>
      <c r="D85" s="197"/>
      <c r="E85" s="197"/>
      <c r="F85" s="197"/>
      <c r="G85" s="197"/>
      <c r="H85" s="197"/>
      <c r="I85" s="197"/>
      <c r="J85" s="197"/>
      <c r="K85" s="197"/>
      <c r="L85" s="197"/>
      <c r="M85" s="197"/>
      <c r="N85" s="197"/>
      <c r="O85" s="197"/>
      <c r="P85" s="197"/>
      <c r="Q85" s="197"/>
    </row>
    <row r="86" spans="2:18" x14ac:dyDescent="0.2">
      <c r="B86" s="197"/>
      <c r="C86" s="197"/>
      <c r="D86" s="197"/>
      <c r="E86" s="197"/>
      <c r="F86" s="197"/>
      <c r="G86" s="197"/>
      <c r="H86" s="197"/>
      <c r="I86" s="197"/>
      <c r="J86" s="197"/>
      <c r="K86" s="197"/>
      <c r="L86" s="197"/>
      <c r="M86" s="197"/>
      <c r="N86" s="197"/>
      <c r="O86" s="197"/>
      <c r="P86" s="197"/>
      <c r="Q86" s="197"/>
    </row>
    <row r="87" spans="2:18" x14ac:dyDescent="0.2">
      <c r="B87" s="197"/>
      <c r="C87" s="197"/>
      <c r="D87" s="197"/>
      <c r="E87" s="197"/>
      <c r="F87" s="197"/>
      <c r="G87" s="197"/>
      <c r="H87" s="197"/>
      <c r="I87" s="197"/>
      <c r="J87" s="197"/>
      <c r="K87" s="197"/>
      <c r="L87" s="197"/>
      <c r="M87" s="197"/>
      <c r="N87" s="197"/>
      <c r="O87" s="197"/>
      <c r="P87" s="197"/>
      <c r="Q87" s="197"/>
    </row>
    <row r="88" spans="2:18" s="115" customFormat="1" x14ac:dyDescent="0.2">
      <c r="B88" s="199"/>
      <c r="C88" s="199"/>
      <c r="D88" s="199"/>
      <c r="E88" s="199"/>
      <c r="F88" s="199"/>
      <c r="G88" s="199"/>
      <c r="H88" s="199"/>
      <c r="I88" s="199"/>
      <c r="J88" s="199"/>
      <c r="K88" s="199"/>
      <c r="L88" s="199"/>
      <c r="M88" s="199"/>
      <c r="N88" s="199"/>
      <c r="O88" s="199"/>
      <c r="P88" s="199"/>
      <c r="Q88" s="199"/>
      <c r="R88" s="521"/>
    </row>
    <row r="89" spans="2:18" x14ac:dyDescent="0.2">
      <c r="B89" s="197"/>
      <c r="C89" s="197"/>
      <c r="D89" s="197"/>
      <c r="E89" s="197"/>
      <c r="F89" s="197"/>
      <c r="G89" s="197"/>
      <c r="H89" s="197"/>
      <c r="I89" s="197"/>
      <c r="J89" s="197"/>
      <c r="K89" s="197"/>
      <c r="L89" s="197"/>
      <c r="M89" s="197"/>
      <c r="N89" s="197"/>
      <c r="O89" s="197"/>
      <c r="P89" s="197"/>
      <c r="Q89" s="197"/>
    </row>
    <row r="90" spans="2:18" x14ac:dyDescent="0.2">
      <c r="B90" s="197"/>
      <c r="C90" s="197"/>
      <c r="D90" s="197"/>
      <c r="E90" s="197"/>
      <c r="F90" s="197"/>
      <c r="G90" s="197"/>
      <c r="H90" s="197"/>
      <c r="I90" s="197"/>
      <c r="J90" s="197"/>
      <c r="K90" s="197"/>
      <c r="L90" s="197"/>
      <c r="M90" s="197"/>
      <c r="N90" s="197"/>
      <c r="O90" s="197"/>
      <c r="P90" s="197"/>
      <c r="Q90" s="197"/>
    </row>
    <row r="91" spans="2:18" x14ac:dyDescent="0.2">
      <c r="B91" s="197"/>
      <c r="C91" s="197"/>
      <c r="D91" s="197"/>
      <c r="E91" s="197"/>
      <c r="F91" s="197"/>
      <c r="G91" s="197"/>
      <c r="H91" s="197"/>
      <c r="I91" s="197"/>
      <c r="J91" s="197"/>
      <c r="K91" s="197"/>
      <c r="L91" s="197"/>
      <c r="M91" s="197"/>
      <c r="N91" s="197"/>
      <c r="O91" s="197"/>
      <c r="P91" s="197"/>
      <c r="Q91" s="197"/>
    </row>
    <row r="92" spans="2:18" x14ac:dyDescent="0.2">
      <c r="B92" s="197"/>
      <c r="C92" s="197"/>
      <c r="D92" s="197"/>
      <c r="E92" s="197"/>
      <c r="F92" s="197"/>
      <c r="G92" s="197"/>
      <c r="H92" s="197"/>
      <c r="I92" s="197"/>
      <c r="J92" s="197"/>
      <c r="K92" s="197"/>
      <c r="L92" s="197"/>
      <c r="M92" s="197"/>
      <c r="N92" s="197"/>
      <c r="O92" s="197"/>
      <c r="P92" s="197"/>
      <c r="Q92" s="197"/>
    </row>
    <row r="93" spans="2:18" s="115" customFormat="1" x14ac:dyDescent="0.2">
      <c r="B93" s="199"/>
      <c r="C93" s="199"/>
      <c r="D93" s="199"/>
      <c r="E93" s="199"/>
      <c r="F93" s="199"/>
      <c r="G93" s="199"/>
      <c r="H93" s="199"/>
      <c r="I93" s="199"/>
      <c r="J93" s="199"/>
      <c r="K93" s="199"/>
      <c r="L93" s="199"/>
      <c r="M93" s="199"/>
      <c r="N93" s="199"/>
      <c r="O93" s="199"/>
      <c r="P93" s="199"/>
      <c r="Q93" s="199"/>
      <c r="R93" s="521"/>
    </row>
    <row r="94" spans="2:18" x14ac:dyDescent="0.2">
      <c r="B94" s="197"/>
      <c r="C94" s="197"/>
      <c r="D94" s="197"/>
      <c r="E94" s="197"/>
      <c r="F94" s="197"/>
      <c r="G94" s="197"/>
      <c r="H94" s="197"/>
      <c r="I94" s="197"/>
      <c r="J94" s="197"/>
      <c r="K94" s="197"/>
      <c r="L94" s="197"/>
      <c r="M94" s="197"/>
      <c r="N94" s="197"/>
      <c r="O94" s="197"/>
      <c r="P94" s="197"/>
      <c r="Q94" s="197"/>
    </row>
    <row r="95" spans="2:18" x14ac:dyDescent="0.2">
      <c r="B95" s="197"/>
      <c r="C95" s="197"/>
      <c r="D95" s="197"/>
      <c r="E95" s="197"/>
      <c r="F95" s="197"/>
      <c r="G95" s="197"/>
      <c r="H95" s="197"/>
      <c r="I95" s="197"/>
      <c r="J95" s="197"/>
      <c r="K95" s="197"/>
      <c r="L95" s="197"/>
      <c r="M95" s="197"/>
      <c r="N95" s="197"/>
      <c r="O95" s="197"/>
      <c r="P95" s="197"/>
      <c r="Q95" s="197"/>
    </row>
    <row r="96" spans="2:18" x14ac:dyDescent="0.2">
      <c r="B96" s="197"/>
      <c r="C96" s="197"/>
      <c r="D96" s="197"/>
      <c r="E96" s="197"/>
      <c r="F96" s="197"/>
      <c r="G96" s="197"/>
      <c r="H96" s="197"/>
      <c r="I96" s="197"/>
      <c r="J96" s="197"/>
      <c r="K96" s="197"/>
      <c r="L96" s="197"/>
      <c r="M96" s="197"/>
      <c r="N96" s="197"/>
      <c r="O96" s="197"/>
      <c r="P96" s="197"/>
      <c r="Q96" s="197"/>
    </row>
    <row r="97" spans="2:18" x14ac:dyDescent="0.2">
      <c r="B97" s="197"/>
      <c r="C97" s="197"/>
      <c r="D97" s="197"/>
      <c r="E97" s="197"/>
      <c r="F97" s="197"/>
      <c r="G97" s="197"/>
      <c r="H97" s="197"/>
      <c r="I97" s="197"/>
      <c r="J97" s="197"/>
      <c r="K97" s="197"/>
      <c r="L97" s="197"/>
      <c r="M97" s="197"/>
      <c r="N97" s="197"/>
      <c r="O97" s="197"/>
      <c r="P97" s="197"/>
      <c r="Q97" s="197"/>
    </row>
    <row r="98" spans="2:18" s="115" customFormat="1" x14ac:dyDescent="0.2">
      <c r="B98" s="199"/>
      <c r="C98" s="199"/>
      <c r="D98" s="199"/>
      <c r="E98" s="199"/>
      <c r="F98" s="199"/>
      <c r="G98" s="199"/>
      <c r="H98" s="199"/>
      <c r="I98" s="199"/>
      <c r="J98" s="199"/>
      <c r="K98" s="199"/>
      <c r="L98" s="199"/>
      <c r="M98" s="199"/>
      <c r="N98" s="199"/>
      <c r="O98" s="199"/>
      <c r="P98" s="199"/>
      <c r="Q98" s="199"/>
      <c r="R98" s="521"/>
    </row>
    <row r="99" spans="2:18" x14ac:dyDescent="0.2">
      <c r="B99" s="197"/>
      <c r="C99" s="197"/>
      <c r="D99" s="197"/>
      <c r="E99" s="197"/>
      <c r="F99" s="197"/>
      <c r="G99" s="197"/>
      <c r="H99" s="197"/>
      <c r="I99" s="197"/>
      <c r="J99" s="197"/>
      <c r="K99" s="197"/>
      <c r="L99" s="197"/>
      <c r="M99" s="197"/>
      <c r="N99" s="197"/>
      <c r="O99" s="197"/>
      <c r="P99" s="197"/>
      <c r="Q99" s="197"/>
    </row>
    <row r="100" spans="2:18" x14ac:dyDescent="0.2">
      <c r="B100" s="197"/>
      <c r="C100" s="197"/>
      <c r="D100" s="197"/>
      <c r="E100" s="197"/>
      <c r="F100" s="197"/>
      <c r="G100" s="197"/>
      <c r="H100" s="197"/>
      <c r="I100" s="197"/>
      <c r="J100" s="197"/>
      <c r="K100" s="197"/>
      <c r="L100" s="197"/>
      <c r="M100" s="197"/>
      <c r="N100" s="197"/>
      <c r="O100" s="197"/>
      <c r="P100" s="197"/>
      <c r="Q100" s="197"/>
    </row>
    <row r="101" spans="2:18" x14ac:dyDescent="0.2">
      <c r="B101" s="197"/>
      <c r="C101" s="197"/>
      <c r="D101" s="197"/>
      <c r="E101" s="197"/>
      <c r="F101" s="197"/>
      <c r="G101" s="197"/>
      <c r="H101" s="197"/>
      <c r="I101" s="197"/>
      <c r="J101" s="197"/>
      <c r="K101" s="197"/>
      <c r="L101" s="197"/>
      <c r="M101" s="197"/>
      <c r="N101" s="197"/>
      <c r="O101" s="197"/>
      <c r="P101" s="197"/>
      <c r="Q101" s="197"/>
    </row>
    <row r="102" spans="2:18" x14ac:dyDescent="0.2">
      <c r="B102" s="197"/>
      <c r="C102" s="197"/>
      <c r="D102" s="197"/>
      <c r="E102" s="197"/>
      <c r="F102" s="197"/>
      <c r="G102" s="197"/>
      <c r="H102" s="197"/>
      <c r="I102" s="197"/>
      <c r="J102" s="197"/>
      <c r="K102" s="197"/>
      <c r="L102" s="197"/>
      <c r="M102" s="197"/>
      <c r="N102" s="197"/>
      <c r="O102" s="197"/>
      <c r="P102" s="197"/>
      <c r="Q102" s="197"/>
    </row>
    <row r="103" spans="2:18" s="115" customFormat="1" x14ac:dyDescent="0.2">
      <c r="B103" s="199"/>
      <c r="C103" s="199"/>
      <c r="D103" s="199"/>
      <c r="E103" s="199"/>
      <c r="F103" s="199"/>
      <c r="G103" s="199"/>
      <c r="H103" s="199"/>
      <c r="I103" s="199"/>
      <c r="J103" s="199"/>
      <c r="K103" s="199"/>
      <c r="L103" s="199"/>
      <c r="M103" s="199"/>
      <c r="N103" s="199"/>
      <c r="O103" s="199"/>
      <c r="P103" s="199"/>
      <c r="Q103" s="199"/>
      <c r="R103" s="521"/>
    </row>
    <row r="104" spans="2:18" x14ac:dyDescent="0.2">
      <c r="B104" s="197"/>
      <c r="C104" s="197"/>
      <c r="D104" s="197"/>
      <c r="E104" s="197"/>
      <c r="F104" s="197"/>
      <c r="G104" s="197"/>
      <c r="H104" s="197"/>
      <c r="I104" s="197"/>
      <c r="J104" s="197"/>
      <c r="K104" s="197"/>
      <c r="L104" s="197"/>
      <c r="M104" s="197"/>
      <c r="N104" s="197"/>
      <c r="O104" s="197"/>
      <c r="P104" s="197"/>
      <c r="Q104" s="197"/>
    </row>
    <row r="105" spans="2:18" x14ac:dyDescent="0.2">
      <c r="B105" s="197"/>
      <c r="C105" s="197"/>
      <c r="D105" s="197"/>
      <c r="E105" s="197"/>
      <c r="F105" s="197"/>
      <c r="G105" s="197"/>
      <c r="H105" s="197"/>
      <c r="I105" s="197"/>
      <c r="J105" s="197"/>
      <c r="K105" s="197"/>
      <c r="L105" s="197"/>
      <c r="M105" s="197"/>
      <c r="N105" s="197"/>
      <c r="O105" s="197"/>
      <c r="P105" s="197"/>
      <c r="Q105" s="197"/>
    </row>
    <row r="106" spans="2:18" x14ac:dyDescent="0.2">
      <c r="B106" s="197"/>
      <c r="C106" s="197"/>
      <c r="D106" s="197"/>
      <c r="E106" s="197"/>
      <c r="F106" s="197"/>
      <c r="G106" s="197"/>
      <c r="H106" s="197"/>
      <c r="I106" s="197"/>
      <c r="J106" s="197"/>
      <c r="K106" s="197"/>
      <c r="L106" s="197"/>
      <c r="M106" s="197"/>
      <c r="N106" s="197"/>
      <c r="O106" s="197"/>
      <c r="P106" s="197"/>
      <c r="Q106" s="197"/>
    </row>
    <row r="107" spans="2:18" x14ac:dyDescent="0.2">
      <c r="B107" s="197"/>
      <c r="C107" s="197"/>
      <c r="D107" s="197"/>
      <c r="E107" s="197"/>
      <c r="F107" s="197"/>
      <c r="G107" s="197"/>
      <c r="H107" s="197"/>
      <c r="I107" s="197"/>
      <c r="J107" s="197"/>
      <c r="K107" s="197"/>
      <c r="L107" s="197"/>
      <c r="M107" s="197"/>
      <c r="N107" s="197"/>
      <c r="O107" s="197"/>
      <c r="P107" s="197"/>
      <c r="Q107" s="197"/>
    </row>
    <row r="108" spans="2:18" x14ac:dyDescent="0.2">
      <c r="B108" s="197"/>
      <c r="C108" s="197"/>
      <c r="D108" s="197"/>
      <c r="E108" s="197"/>
      <c r="F108" s="197"/>
      <c r="G108" s="197"/>
      <c r="H108" s="197"/>
      <c r="I108" s="197"/>
      <c r="J108" s="197"/>
      <c r="K108" s="197"/>
      <c r="L108" s="197"/>
      <c r="M108" s="197"/>
      <c r="N108" s="197"/>
      <c r="O108" s="197"/>
      <c r="P108" s="197"/>
      <c r="Q108" s="197"/>
    </row>
    <row r="109" spans="2:18" x14ac:dyDescent="0.2">
      <c r="B109" s="197"/>
      <c r="C109" s="197"/>
      <c r="D109" s="197"/>
      <c r="E109" s="197"/>
      <c r="F109" s="197"/>
      <c r="G109" s="197"/>
      <c r="H109" s="197"/>
      <c r="I109" s="197"/>
      <c r="J109" s="197"/>
      <c r="K109" s="197"/>
      <c r="L109" s="197"/>
      <c r="M109" s="197"/>
      <c r="N109" s="197"/>
      <c r="O109" s="197"/>
      <c r="P109" s="197"/>
      <c r="Q109" s="197"/>
    </row>
    <row r="110" spans="2:18" x14ac:dyDescent="0.2">
      <c r="B110" s="197"/>
      <c r="C110" s="197"/>
      <c r="D110" s="197"/>
      <c r="E110" s="197"/>
      <c r="F110" s="197"/>
      <c r="G110" s="197"/>
      <c r="H110" s="197"/>
      <c r="I110" s="197"/>
      <c r="J110" s="197"/>
      <c r="K110" s="197"/>
      <c r="L110" s="197"/>
      <c r="M110" s="197"/>
      <c r="N110" s="197"/>
      <c r="O110" s="197"/>
      <c r="P110" s="197"/>
      <c r="Q110" s="197"/>
    </row>
    <row r="111" spans="2:18" x14ac:dyDescent="0.2">
      <c r="B111" s="197"/>
      <c r="C111" s="197"/>
      <c r="D111" s="197"/>
      <c r="E111" s="197"/>
      <c r="F111" s="197"/>
      <c r="G111" s="197"/>
      <c r="H111" s="197"/>
      <c r="I111" s="197"/>
      <c r="J111" s="197"/>
      <c r="K111" s="197"/>
      <c r="L111" s="197"/>
      <c r="M111" s="197"/>
      <c r="N111" s="197"/>
      <c r="O111" s="197"/>
      <c r="P111" s="197"/>
      <c r="Q111" s="197"/>
    </row>
    <row r="112" spans="2:18" x14ac:dyDescent="0.2">
      <c r="B112" s="197"/>
      <c r="C112" s="197"/>
      <c r="D112" s="197"/>
      <c r="E112" s="197"/>
      <c r="F112" s="197"/>
      <c r="G112" s="197"/>
      <c r="H112" s="197"/>
      <c r="I112" s="197"/>
      <c r="J112" s="197"/>
      <c r="K112" s="197"/>
      <c r="L112" s="197"/>
      <c r="M112" s="197"/>
      <c r="N112" s="197"/>
      <c r="O112" s="197"/>
      <c r="P112" s="197"/>
      <c r="Q112" s="197"/>
    </row>
    <row r="114" spans="10:18" s="115" customFormat="1" x14ac:dyDescent="0.2">
      <c r="J114" s="118"/>
      <c r="K114" s="118"/>
      <c r="L114" s="118"/>
      <c r="M114" s="118"/>
      <c r="N114" s="118"/>
      <c r="O114" s="118"/>
      <c r="P114" s="118"/>
      <c r="R114" s="521"/>
    </row>
    <row r="119" spans="10:18" s="115" customFormat="1" x14ac:dyDescent="0.2">
      <c r="J119" s="118"/>
      <c r="K119" s="118"/>
      <c r="L119" s="118"/>
      <c r="M119" s="118"/>
      <c r="N119" s="118"/>
      <c r="O119" s="118"/>
      <c r="P119" s="118"/>
      <c r="R119" s="521"/>
    </row>
    <row r="124" spans="10:18" s="115" customFormat="1" x14ac:dyDescent="0.2">
      <c r="J124" s="118"/>
      <c r="K124" s="118"/>
      <c r="L124" s="118"/>
      <c r="M124" s="118"/>
      <c r="N124" s="118"/>
      <c r="O124" s="118"/>
      <c r="P124" s="118"/>
      <c r="R124" s="521"/>
    </row>
    <row r="129" spans="4:18" s="115" customFormat="1" x14ac:dyDescent="0.2">
      <c r="J129" s="118"/>
      <c r="K129" s="118"/>
      <c r="L129" s="118"/>
      <c r="M129" s="118"/>
      <c r="N129" s="118"/>
      <c r="O129" s="118"/>
      <c r="P129" s="118"/>
      <c r="R129" s="521"/>
    </row>
    <row r="134" spans="4:18" s="115" customFormat="1" x14ac:dyDescent="0.2">
      <c r="J134" s="118"/>
      <c r="K134" s="118"/>
      <c r="L134" s="118"/>
      <c r="M134" s="118"/>
      <c r="N134" s="118"/>
      <c r="O134" s="118"/>
      <c r="P134" s="118"/>
      <c r="R134" s="521"/>
    </row>
    <row r="137" spans="4:18" x14ac:dyDescent="0.2">
      <c r="D137" s="115"/>
      <c r="E137" s="115"/>
      <c r="F137" s="115"/>
      <c r="G137" s="115"/>
      <c r="H137" s="115"/>
      <c r="I137" s="115"/>
      <c r="J137" s="118"/>
      <c r="K137" s="118"/>
      <c r="L137" s="118"/>
    </row>
    <row r="138" spans="4:18" x14ac:dyDescent="0.2">
      <c r="D138" s="115"/>
      <c r="E138" s="115"/>
      <c r="F138" s="115"/>
      <c r="G138" s="115"/>
      <c r="H138" s="115"/>
      <c r="I138" s="115"/>
      <c r="J138" s="118"/>
      <c r="K138" s="118"/>
      <c r="L138" s="118"/>
    </row>
    <row r="139" spans="4:18" s="115" customFormat="1" x14ac:dyDescent="0.2">
      <c r="J139" s="118"/>
      <c r="K139" s="118"/>
      <c r="L139" s="118"/>
      <c r="M139" s="118"/>
      <c r="N139" s="118"/>
      <c r="O139" s="118"/>
      <c r="P139" s="118"/>
      <c r="R139" s="521"/>
    </row>
  </sheetData>
  <sheetProtection password="DFBD" sheet="1" objects="1" scenarios="1"/>
  <phoneticPr fontId="0" type="noConversion"/>
  <hyperlinks>
    <hyperlink ref="P70" r:id="rId1"/>
  </hyperlinks>
  <pageMargins left="0.75" right="0.75" top="1" bottom="1" header="0.5" footer="0.5"/>
  <pageSetup paperSize="9" scale="50"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7" max="1048575" man="1"/>
  </colBreaks>
  <drawing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zoomScale="85" zoomScaleNormal="85" workbookViewId="0">
      <selection activeCell="B2" sqref="B2"/>
    </sheetView>
  </sheetViews>
  <sheetFormatPr defaultRowHeight="12.75" x14ac:dyDescent="0.2"/>
  <cols>
    <col min="1" max="1" width="3.7109375" style="540" customWidth="1"/>
    <col min="2" max="3" width="2.7109375" style="540" customWidth="1"/>
    <col min="4" max="4" width="45.7109375" style="540" customWidth="1"/>
    <col min="5" max="5" width="2.7109375" style="541" customWidth="1"/>
    <col min="6" max="13" width="16.85546875" style="541" customWidth="1"/>
    <col min="14" max="14" width="2.7109375" style="541" customWidth="1"/>
    <col min="15" max="15" width="2.7109375" style="540" customWidth="1"/>
    <col min="16" max="16" width="2.7109375" style="542" customWidth="1"/>
    <col min="17" max="17" width="2.7109375" style="540" customWidth="1"/>
    <col min="18" max="18" width="2.5703125" style="540" customWidth="1"/>
    <col min="19" max="23" width="10.7109375" style="540" customWidth="1"/>
    <col min="24" max="24" width="2.7109375" style="540" customWidth="1"/>
    <col min="25" max="16384" width="9.140625" style="540"/>
  </cols>
  <sheetData>
    <row r="1" spans="2:16" ht="12" customHeight="1" x14ac:dyDescent="0.2"/>
    <row r="2" spans="2:16" x14ac:dyDescent="0.2">
      <c r="B2" s="73"/>
      <c r="C2" s="74"/>
      <c r="D2" s="74"/>
      <c r="E2" s="75"/>
      <c r="F2" s="75"/>
      <c r="G2" s="75"/>
      <c r="H2" s="75"/>
      <c r="I2" s="75"/>
      <c r="J2" s="75"/>
      <c r="K2" s="75"/>
      <c r="L2" s="75"/>
      <c r="M2" s="75"/>
      <c r="N2" s="75"/>
      <c r="O2" s="76"/>
    </row>
    <row r="3" spans="2:16" x14ac:dyDescent="0.2">
      <c r="B3" s="77"/>
      <c r="C3" s="78"/>
      <c r="D3" s="78"/>
      <c r="E3" s="71"/>
      <c r="F3" s="71"/>
      <c r="G3" s="71"/>
      <c r="H3" s="71"/>
      <c r="I3" s="71"/>
      <c r="J3" s="71"/>
      <c r="K3" s="71"/>
      <c r="L3" s="71"/>
      <c r="M3" s="71"/>
      <c r="N3" s="71"/>
      <c r="O3" s="79"/>
    </row>
    <row r="4" spans="2:16" s="547" customFormat="1" ht="18.75" x14ac:dyDescent="0.3">
      <c r="B4" s="543"/>
      <c r="C4" s="718" t="s">
        <v>89</v>
      </c>
      <c r="D4" s="219"/>
      <c r="E4" s="544"/>
      <c r="F4" s="545"/>
      <c r="G4" s="545"/>
      <c r="H4" s="545"/>
      <c r="I4" s="544"/>
      <c r="J4" s="544"/>
      <c r="K4" s="544"/>
      <c r="L4" s="544"/>
      <c r="M4" s="544"/>
      <c r="N4" s="544"/>
      <c r="O4" s="220"/>
      <c r="P4" s="546"/>
    </row>
    <row r="5" spans="2:16" s="550" customFormat="1" ht="18.75" x14ac:dyDescent="0.3">
      <c r="B5" s="524"/>
      <c r="C5" s="548" t="str">
        <f>'geg LO'!C5</f>
        <v>SWV VO Passend Onderwijs</v>
      </c>
      <c r="D5" s="59"/>
      <c r="E5" s="88"/>
      <c r="F5" s="89"/>
      <c r="G5" s="89"/>
      <c r="H5" s="89"/>
      <c r="I5" s="88"/>
      <c r="J5" s="88"/>
      <c r="K5" s="88"/>
      <c r="L5" s="88"/>
      <c r="M5" s="88"/>
      <c r="N5" s="88"/>
      <c r="O5" s="90"/>
      <c r="P5" s="549"/>
    </row>
    <row r="6" spans="2:16" x14ac:dyDescent="0.2">
      <c r="B6" s="29"/>
      <c r="C6" s="525"/>
      <c r="D6" s="78"/>
      <c r="E6" s="71"/>
      <c r="F6" s="71"/>
      <c r="G6" s="71"/>
      <c r="H6" s="71"/>
      <c r="I6" s="71"/>
      <c r="J6" s="71"/>
      <c r="K6" s="71"/>
      <c r="L6" s="71"/>
      <c r="M6" s="71"/>
      <c r="N6" s="71"/>
      <c r="O6" s="79"/>
    </row>
    <row r="7" spans="2:16" x14ac:dyDescent="0.2">
      <c r="B7" s="29"/>
      <c r="C7" s="525"/>
      <c r="D7" s="78"/>
      <c r="E7" s="71"/>
      <c r="F7" s="71"/>
      <c r="G7" s="71"/>
      <c r="H7" s="71"/>
      <c r="I7" s="71"/>
      <c r="J7" s="71"/>
      <c r="K7" s="71"/>
      <c r="L7" s="71"/>
      <c r="M7" s="71"/>
      <c r="N7" s="71"/>
      <c r="O7" s="79"/>
    </row>
    <row r="8" spans="2:16" s="547" customFormat="1" x14ac:dyDescent="0.2">
      <c r="B8" s="527"/>
      <c r="C8" s="528"/>
      <c r="D8" s="551"/>
      <c r="E8" s="530"/>
      <c r="F8" s="670">
        <f>tab!D4</f>
        <v>2013</v>
      </c>
      <c r="G8" s="670">
        <f>tab!E4</f>
        <v>2014</v>
      </c>
      <c r="H8" s="670">
        <f>tab!F4</f>
        <v>2015</v>
      </c>
      <c r="I8" s="670">
        <f>tab!G4</f>
        <v>2016</v>
      </c>
      <c r="J8" s="670">
        <f>tab!H4</f>
        <v>2017</v>
      </c>
      <c r="K8" s="670">
        <f>tab!I4</f>
        <v>2018</v>
      </c>
      <c r="L8" s="670">
        <f>tab!J4</f>
        <v>2019</v>
      </c>
      <c r="M8" s="670">
        <f>tab!K4</f>
        <v>2020</v>
      </c>
      <c r="N8" s="530"/>
      <c r="O8" s="220"/>
      <c r="P8" s="546"/>
    </row>
    <row r="9" spans="2:16" x14ac:dyDescent="0.2">
      <c r="B9" s="81"/>
      <c r="C9" s="58"/>
      <c r="D9" s="57"/>
      <c r="E9" s="55"/>
      <c r="F9" s="55"/>
      <c r="G9" s="55"/>
      <c r="H9" s="55"/>
      <c r="I9" s="55"/>
      <c r="J9" s="55"/>
      <c r="K9" s="55"/>
      <c r="L9" s="55"/>
      <c r="M9" s="55"/>
      <c r="N9" s="55"/>
      <c r="O9" s="79"/>
    </row>
    <row r="10" spans="2:16" x14ac:dyDescent="0.2">
      <c r="B10" s="77"/>
      <c r="C10" s="552"/>
      <c r="D10" s="553"/>
      <c r="E10" s="80"/>
      <c r="F10" s="80"/>
      <c r="G10" s="80"/>
      <c r="H10" s="80"/>
      <c r="I10" s="80"/>
      <c r="J10" s="80"/>
      <c r="K10" s="80"/>
      <c r="L10" s="80"/>
      <c r="M10" s="80"/>
      <c r="N10" s="91"/>
      <c r="O10" s="79"/>
    </row>
    <row r="11" spans="2:16" s="558" customFormat="1" x14ac:dyDescent="0.2">
      <c r="B11" s="81"/>
      <c r="C11" s="554"/>
      <c r="D11" s="658" t="s">
        <v>256</v>
      </c>
      <c r="E11" s="204"/>
      <c r="F11" s="555">
        <f>+bal!G22</f>
        <v>0</v>
      </c>
      <c r="G11" s="555">
        <f t="shared" ref="G11:M11" si="0">F51</f>
        <v>0</v>
      </c>
      <c r="H11" s="555">
        <f t="shared" si="0"/>
        <v>0</v>
      </c>
      <c r="I11" s="555">
        <f t="shared" si="0"/>
        <v>0</v>
      </c>
      <c r="J11" s="555">
        <f t="shared" si="0"/>
        <v>0</v>
      </c>
      <c r="K11" s="555">
        <f t="shared" si="0"/>
        <v>0</v>
      </c>
      <c r="L11" s="555">
        <f t="shared" si="0"/>
        <v>0</v>
      </c>
      <c r="M11" s="555">
        <f t="shared" si="0"/>
        <v>0</v>
      </c>
      <c r="N11" s="556"/>
      <c r="O11" s="92"/>
      <c r="P11" s="557"/>
    </row>
    <row r="12" spans="2:16" x14ac:dyDescent="0.2">
      <c r="B12" s="77"/>
      <c r="C12" s="82"/>
      <c r="D12" s="559"/>
      <c r="E12" s="70"/>
      <c r="F12" s="70"/>
      <c r="G12" s="70"/>
      <c r="H12" s="70"/>
      <c r="I12" s="70"/>
      <c r="J12" s="70"/>
      <c r="K12" s="70"/>
      <c r="L12" s="70"/>
      <c r="M12" s="70"/>
      <c r="N12" s="560"/>
      <c r="O12" s="79"/>
    </row>
    <row r="13" spans="2:16" x14ac:dyDescent="0.2">
      <c r="B13" s="77"/>
      <c r="C13" s="78"/>
      <c r="D13" s="78"/>
      <c r="E13" s="71"/>
      <c r="F13" s="71"/>
      <c r="G13" s="71"/>
      <c r="H13" s="71"/>
      <c r="I13" s="71"/>
      <c r="J13" s="71"/>
      <c r="K13" s="71"/>
      <c r="L13" s="71"/>
      <c r="M13" s="71"/>
      <c r="N13" s="71"/>
      <c r="O13" s="79"/>
    </row>
    <row r="14" spans="2:16" x14ac:dyDescent="0.2">
      <c r="B14" s="77"/>
      <c r="C14" s="552"/>
      <c r="D14" s="553"/>
      <c r="E14" s="80"/>
      <c r="F14" s="80"/>
      <c r="G14" s="80"/>
      <c r="H14" s="80"/>
      <c r="I14" s="80"/>
      <c r="J14" s="80"/>
      <c r="K14" s="80"/>
      <c r="L14" s="80"/>
      <c r="M14" s="80"/>
      <c r="N14" s="91"/>
      <c r="O14" s="79"/>
    </row>
    <row r="15" spans="2:16" x14ac:dyDescent="0.2">
      <c r="B15" s="77"/>
      <c r="C15" s="561"/>
      <c r="D15" s="658" t="s">
        <v>257</v>
      </c>
      <c r="E15" s="72"/>
      <c r="F15" s="72"/>
      <c r="G15" s="72"/>
      <c r="H15" s="72"/>
      <c r="I15" s="72"/>
      <c r="J15" s="72"/>
      <c r="K15" s="72"/>
      <c r="L15" s="72"/>
      <c r="M15" s="72"/>
      <c r="N15" s="93"/>
      <c r="O15" s="79"/>
    </row>
    <row r="16" spans="2:16" x14ac:dyDescent="0.2">
      <c r="B16" s="77"/>
      <c r="C16" s="561"/>
      <c r="D16" s="202"/>
      <c r="E16" s="72"/>
      <c r="F16" s="72"/>
      <c r="G16" s="72"/>
      <c r="H16" s="72"/>
      <c r="I16" s="72"/>
      <c r="J16" s="72"/>
      <c r="K16" s="72"/>
      <c r="L16" s="72"/>
      <c r="M16" s="72"/>
      <c r="N16" s="93"/>
      <c r="O16" s="79"/>
    </row>
    <row r="17" spans="2:19" x14ac:dyDescent="0.2">
      <c r="B17" s="77"/>
      <c r="C17" s="561"/>
      <c r="D17" s="194" t="s">
        <v>241</v>
      </c>
      <c r="E17" s="72"/>
      <c r="F17" s="562">
        <f>begr!G40</f>
        <v>0</v>
      </c>
      <c r="G17" s="562">
        <f>begr!H40</f>
        <v>0</v>
      </c>
      <c r="H17" s="562">
        <f>begr!I40</f>
        <v>0</v>
      </c>
      <c r="I17" s="562">
        <f>begr!J40</f>
        <v>0</v>
      </c>
      <c r="J17" s="562">
        <f>begr!K40</f>
        <v>0</v>
      </c>
      <c r="K17" s="562">
        <f>begr!L40</f>
        <v>0</v>
      </c>
      <c r="L17" s="562">
        <f>begr!M40</f>
        <v>0</v>
      </c>
      <c r="M17" s="562">
        <f>begr!N40</f>
        <v>0</v>
      </c>
      <c r="N17" s="93"/>
      <c r="O17" s="79"/>
    </row>
    <row r="18" spans="2:19" x14ac:dyDescent="0.2">
      <c r="B18" s="77"/>
      <c r="C18" s="561"/>
      <c r="D18" s="194"/>
      <c r="E18" s="72"/>
      <c r="F18" s="72"/>
      <c r="G18" s="72"/>
      <c r="H18" s="72"/>
      <c r="I18" s="72"/>
      <c r="J18" s="72"/>
      <c r="K18" s="72"/>
      <c r="L18" s="72"/>
      <c r="M18" s="72"/>
      <c r="N18" s="93"/>
      <c r="O18" s="79"/>
    </row>
    <row r="19" spans="2:19" x14ac:dyDescent="0.2">
      <c r="B19" s="77"/>
      <c r="C19" s="561"/>
      <c r="D19" s="194" t="s">
        <v>138</v>
      </c>
      <c r="E19" s="72"/>
      <c r="F19" s="69">
        <f>act!G34</f>
        <v>0</v>
      </c>
      <c r="G19" s="69">
        <f>act!H34</f>
        <v>0</v>
      </c>
      <c r="H19" s="69">
        <f>act!I34</f>
        <v>0</v>
      </c>
      <c r="I19" s="69">
        <f>act!J34</f>
        <v>0</v>
      </c>
      <c r="J19" s="69">
        <f>act!K34</f>
        <v>0</v>
      </c>
      <c r="K19" s="69">
        <f>act!L34</f>
        <v>0</v>
      </c>
      <c r="L19" s="69">
        <f>act!M34</f>
        <v>0</v>
      </c>
      <c r="M19" s="69">
        <f>act!N34</f>
        <v>0</v>
      </c>
      <c r="N19" s="93"/>
      <c r="O19" s="79"/>
    </row>
    <row r="20" spans="2:19" x14ac:dyDescent="0.2">
      <c r="B20" s="77"/>
      <c r="C20" s="561"/>
      <c r="D20" s="194"/>
      <c r="E20" s="72"/>
      <c r="F20" s="225"/>
      <c r="G20" s="225"/>
      <c r="H20" s="225"/>
      <c r="I20" s="225"/>
      <c r="J20" s="225"/>
      <c r="K20" s="225"/>
      <c r="L20" s="225"/>
      <c r="M20" s="225"/>
      <c r="N20" s="93"/>
      <c r="O20" s="79"/>
    </row>
    <row r="21" spans="2:19" x14ac:dyDescent="0.2">
      <c r="B21" s="77"/>
      <c r="C21" s="561"/>
      <c r="D21" s="563" t="s">
        <v>258</v>
      </c>
      <c r="E21" s="72"/>
      <c r="F21" s="225"/>
      <c r="G21" s="225"/>
      <c r="H21" s="225"/>
      <c r="I21" s="225"/>
      <c r="J21" s="225"/>
      <c r="K21" s="225"/>
      <c r="L21" s="225"/>
      <c r="M21" s="225"/>
      <c r="N21" s="93"/>
      <c r="O21" s="79"/>
    </row>
    <row r="22" spans="2:19" x14ac:dyDescent="0.2">
      <c r="B22" s="77"/>
      <c r="C22" s="561"/>
      <c r="D22" s="194" t="s">
        <v>259</v>
      </c>
      <c r="E22" s="72"/>
      <c r="F22" s="69">
        <f>bal!G19-bal!H19</f>
        <v>0</v>
      </c>
      <c r="G22" s="69">
        <f>bal!H19-bal!I19</f>
        <v>0</v>
      </c>
      <c r="H22" s="69">
        <f>bal!I19-bal!J19</f>
        <v>0</v>
      </c>
      <c r="I22" s="69">
        <f>bal!J19-bal!K19</f>
        <v>0</v>
      </c>
      <c r="J22" s="69">
        <f>bal!K19-bal!L19</f>
        <v>0</v>
      </c>
      <c r="K22" s="69">
        <f>bal!L19-bal!M19</f>
        <v>0</v>
      </c>
      <c r="L22" s="69">
        <f>bal!M19-bal!N19</f>
        <v>0</v>
      </c>
      <c r="M22" s="69">
        <f>bal!N19-bal!O19</f>
        <v>0</v>
      </c>
      <c r="N22" s="93"/>
      <c r="O22" s="79"/>
    </row>
    <row r="23" spans="2:19" x14ac:dyDescent="0.2">
      <c r="B23" s="77"/>
      <c r="C23" s="561"/>
      <c r="D23" s="194" t="s">
        <v>260</v>
      </c>
      <c r="E23" s="72"/>
      <c r="F23" s="69">
        <f>bal!G20-bal!H20</f>
        <v>0</v>
      </c>
      <c r="G23" s="69">
        <f>bal!H20-bal!I20</f>
        <v>0</v>
      </c>
      <c r="H23" s="69">
        <f>bal!I20-bal!J20</f>
        <v>0</v>
      </c>
      <c r="I23" s="69">
        <f>bal!J20-bal!K20</f>
        <v>0</v>
      </c>
      <c r="J23" s="69">
        <f>bal!K20-bal!L20</f>
        <v>0</v>
      </c>
      <c r="K23" s="69">
        <f>bal!L20-bal!M20</f>
        <v>0</v>
      </c>
      <c r="L23" s="69">
        <f>bal!M20-bal!N20</f>
        <v>0</v>
      </c>
      <c r="M23" s="69">
        <f>bal!N20-bal!O20</f>
        <v>0</v>
      </c>
      <c r="N23" s="93"/>
      <c r="O23" s="79"/>
      <c r="S23" s="873"/>
    </row>
    <row r="24" spans="2:19" x14ac:dyDescent="0.2">
      <c r="B24" s="77"/>
      <c r="C24" s="561"/>
      <c r="D24" s="194" t="s">
        <v>261</v>
      </c>
      <c r="E24" s="72"/>
      <c r="F24" s="69">
        <f>bal!G21-bal!H21</f>
        <v>0</v>
      </c>
      <c r="G24" s="69">
        <f>bal!H21-bal!I21</f>
        <v>0</v>
      </c>
      <c r="H24" s="69">
        <f>bal!I21-bal!J21</f>
        <v>0</v>
      </c>
      <c r="I24" s="69">
        <f>bal!J21-bal!K21</f>
        <v>0</v>
      </c>
      <c r="J24" s="69">
        <f>bal!K21-bal!L21</f>
        <v>0</v>
      </c>
      <c r="K24" s="69">
        <f>bal!L21-bal!M21</f>
        <v>0</v>
      </c>
      <c r="L24" s="69">
        <f>bal!M21-bal!N21</f>
        <v>0</v>
      </c>
      <c r="M24" s="69">
        <f>bal!N21-bal!O21</f>
        <v>0</v>
      </c>
      <c r="N24" s="93"/>
      <c r="O24" s="79"/>
    </row>
    <row r="25" spans="2:19" x14ac:dyDescent="0.2">
      <c r="B25" s="77"/>
      <c r="C25" s="561"/>
      <c r="D25" s="194" t="s">
        <v>262</v>
      </c>
      <c r="E25" s="72"/>
      <c r="F25" s="69">
        <f>bal!H54-bal!G54</f>
        <v>0</v>
      </c>
      <c r="G25" s="69">
        <f>bal!I54-bal!H54</f>
        <v>0</v>
      </c>
      <c r="H25" s="69">
        <f>bal!J54-bal!I54</f>
        <v>0</v>
      </c>
      <c r="I25" s="69">
        <f>bal!K54-bal!J54</f>
        <v>0</v>
      </c>
      <c r="J25" s="69">
        <f>bal!L54-bal!K54</f>
        <v>0</v>
      </c>
      <c r="K25" s="69">
        <f>bal!M54-bal!L54</f>
        <v>0</v>
      </c>
      <c r="L25" s="69">
        <f>bal!N54-bal!M54</f>
        <v>0</v>
      </c>
      <c r="M25" s="69">
        <f>bal!O54-bal!N54</f>
        <v>0</v>
      </c>
      <c r="N25" s="93"/>
      <c r="O25" s="79"/>
    </row>
    <row r="26" spans="2:19" x14ac:dyDescent="0.2">
      <c r="B26" s="77"/>
      <c r="C26" s="561"/>
      <c r="D26" s="194"/>
      <c r="E26" s="72"/>
      <c r="F26" s="564">
        <f t="shared" ref="F26:M26" si="1">SUM(F22:F25)</f>
        <v>0</v>
      </c>
      <c r="G26" s="564">
        <f t="shared" si="1"/>
        <v>0</v>
      </c>
      <c r="H26" s="564">
        <f t="shared" si="1"/>
        <v>0</v>
      </c>
      <c r="I26" s="564">
        <f t="shared" si="1"/>
        <v>0</v>
      </c>
      <c r="J26" s="564">
        <f t="shared" si="1"/>
        <v>0</v>
      </c>
      <c r="K26" s="564">
        <f t="shared" si="1"/>
        <v>0</v>
      </c>
      <c r="L26" s="564">
        <f t="shared" si="1"/>
        <v>0</v>
      </c>
      <c r="M26" s="564">
        <f t="shared" si="1"/>
        <v>0</v>
      </c>
      <c r="N26" s="93"/>
      <c r="O26" s="79"/>
    </row>
    <row r="27" spans="2:19" x14ac:dyDescent="0.2">
      <c r="B27" s="77"/>
      <c r="C27" s="561"/>
      <c r="D27" s="565"/>
      <c r="E27" s="72"/>
      <c r="F27" s="225"/>
      <c r="G27" s="225"/>
      <c r="H27" s="225"/>
      <c r="I27" s="225"/>
      <c r="J27" s="225"/>
      <c r="K27" s="225"/>
      <c r="L27" s="225"/>
      <c r="M27" s="225"/>
      <c r="N27" s="93"/>
      <c r="O27" s="79"/>
    </row>
    <row r="28" spans="2:19" x14ac:dyDescent="0.2">
      <c r="B28" s="77"/>
      <c r="C28" s="561"/>
      <c r="D28" s="194" t="s">
        <v>263</v>
      </c>
      <c r="E28" s="72"/>
      <c r="F28" s="69">
        <f>bal!H41-bal!G41</f>
        <v>0</v>
      </c>
      <c r="G28" s="69">
        <f>bal!I41-bal!H41</f>
        <v>0</v>
      </c>
      <c r="H28" s="69">
        <f>bal!J41-bal!I41</f>
        <v>0</v>
      </c>
      <c r="I28" s="69">
        <f>bal!K41-bal!J41</f>
        <v>0</v>
      </c>
      <c r="J28" s="69">
        <f>bal!L41-bal!K41</f>
        <v>0</v>
      </c>
      <c r="K28" s="69">
        <f>bal!M41-bal!L41</f>
        <v>0</v>
      </c>
      <c r="L28" s="69">
        <f>bal!N41-bal!M41</f>
        <v>0</v>
      </c>
      <c r="M28" s="69">
        <f>bal!O41-bal!N41</f>
        <v>0</v>
      </c>
      <c r="N28" s="93"/>
      <c r="O28" s="79"/>
    </row>
    <row r="29" spans="2:19" x14ac:dyDescent="0.2">
      <c r="B29" s="77"/>
      <c r="C29" s="561"/>
      <c r="D29" s="194"/>
      <c r="E29" s="72"/>
      <c r="F29" s="225"/>
      <c r="G29" s="225"/>
      <c r="H29" s="225"/>
      <c r="I29" s="225"/>
      <c r="J29" s="225"/>
      <c r="K29" s="225"/>
      <c r="L29" s="225"/>
      <c r="M29" s="225"/>
      <c r="N29" s="93"/>
      <c r="O29" s="79"/>
    </row>
    <row r="30" spans="2:19" x14ac:dyDescent="0.2">
      <c r="B30" s="77"/>
      <c r="C30" s="561"/>
      <c r="D30" s="202" t="s">
        <v>113</v>
      </c>
      <c r="E30" s="72"/>
      <c r="F30" s="566">
        <f t="shared" ref="F30:M30" si="2">F17+F19+F26+F28</f>
        <v>0</v>
      </c>
      <c r="G30" s="566">
        <f t="shared" si="2"/>
        <v>0</v>
      </c>
      <c r="H30" s="566">
        <f t="shared" si="2"/>
        <v>0</v>
      </c>
      <c r="I30" s="566">
        <f t="shared" si="2"/>
        <v>0</v>
      </c>
      <c r="J30" s="566">
        <f t="shared" si="2"/>
        <v>0</v>
      </c>
      <c r="K30" s="566">
        <f t="shared" si="2"/>
        <v>0</v>
      </c>
      <c r="L30" s="566">
        <f t="shared" si="2"/>
        <v>0</v>
      </c>
      <c r="M30" s="566">
        <f t="shared" si="2"/>
        <v>0</v>
      </c>
      <c r="N30" s="93"/>
      <c r="O30" s="79"/>
    </row>
    <row r="31" spans="2:19" x14ac:dyDescent="0.2">
      <c r="B31" s="77"/>
      <c r="C31" s="561"/>
      <c r="D31" s="194"/>
      <c r="E31" s="72"/>
      <c r="F31" s="225"/>
      <c r="G31" s="225"/>
      <c r="H31" s="225"/>
      <c r="I31" s="225"/>
      <c r="J31" s="225"/>
      <c r="K31" s="225"/>
      <c r="L31" s="225"/>
      <c r="M31" s="225"/>
      <c r="N31" s="93"/>
      <c r="O31" s="79"/>
    </row>
    <row r="32" spans="2:19" x14ac:dyDescent="0.2">
      <c r="B32" s="77"/>
      <c r="C32" s="78"/>
      <c r="D32" s="78"/>
      <c r="E32" s="71"/>
      <c r="F32" s="71"/>
      <c r="G32" s="71"/>
      <c r="H32" s="71"/>
      <c r="I32" s="71"/>
      <c r="J32" s="71"/>
      <c r="K32" s="71"/>
      <c r="L32" s="71"/>
      <c r="M32" s="71"/>
      <c r="N32" s="71"/>
      <c r="O32" s="79"/>
    </row>
    <row r="33" spans="2:18" x14ac:dyDescent="0.2">
      <c r="B33" s="77"/>
      <c r="C33" s="561"/>
      <c r="D33" s="194"/>
      <c r="E33" s="72"/>
      <c r="F33" s="225"/>
      <c r="G33" s="225"/>
      <c r="H33" s="225"/>
      <c r="I33" s="225"/>
      <c r="J33" s="225"/>
      <c r="K33" s="225"/>
      <c r="L33" s="225"/>
      <c r="M33" s="225"/>
      <c r="N33" s="93"/>
      <c r="O33" s="79"/>
    </row>
    <row r="34" spans="2:18" x14ac:dyDescent="0.2">
      <c r="B34" s="77"/>
      <c r="C34" s="561"/>
      <c r="D34" s="658" t="s">
        <v>264</v>
      </c>
      <c r="E34" s="72"/>
      <c r="F34" s="225"/>
      <c r="G34" s="225"/>
      <c r="H34" s="225"/>
      <c r="I34" s="225"/>
      <c r="J34" s="225"/>
      <c r="K34" s="225"/>
      <c r="L34" s="225"/>
      <c r="M34" s="225"/>
      <c r="N34" s="93"/>
      <c r="O34" s="79"/>
    </row>
    <row r="35" spans="2:18" x14ac:dyDescent="0.2">
      <c r="B35" s="77"/>
      <c r="C35" s="561"/>
      <c r="D35" s="202"/>
      <c r="E35" s="72"/>
      <c r="F35" s="225"/>
      <c r="G35" s="225"/>
      <c r="H35" s="225"/>
      <c r="I35" s="225"/>
      <c r="J35" s="225"/>
      <c r="K35" s="225"/>
      <c r="L35" s="225"/>
      <c r="M35" s="225"/>
      <c r="N35" s="93"/>
      <c r="O35" s="79"/>
    </row>
    <row r="36" spans="2:18" x14ac:dyDescent="0.2">
      <c r="B36" s="77"/>
      <c r="C36" s="561"/>
      <c r="D36" s="194" t="s">
        <v>297</v>
      </c>
      <c r="E36" s="72"/>
      <c r="F36" s="69">
        <f>act!G25</f>
        <v>0</v>
      </c>
      <c r="G36" s="69">
        <f>act!H25</f>
        <v>0</v>
      </c>
      <c r="H36" s="69">
        <f>act!I25</f>
        <v>0</v>
      </c>
      <c r="I36" s="69">
        <f>act!J25</f>
        <v>0</v>
      </c>
      <c r="J36" s="69">
        <f>act!K25</f>
        <v>0</v>
      </c>
      <c r="K36" s="69">
        <f>act!L25</f>
        <v>0</v>
      </c>
      <c r="L36" s="69">
        <f>act!M25</f>
        <v>0</v>
      </c>
      <c r="M36" s="69">
        <f>act!N25</f>
        <v>0</v>
      </c>
      <c r="N36" s="93"/>
      <c r="O36" s="79"/>
    </row>
    <row r="37" spans="2:18" x14ac:dyDescent="0.2">
      <c r="B37" s="77"/>
      <c r="C37" s="561"/>
      <c r="D37" s="194" t="s">
        <v>298</v>
      </c>
      <c r="E37" s="72"/>
      <c r="F37" s="69">
        <f>bal!H14-bal!G14</f>
        <v>0</v>
      </c>
      <c r="G37" s="69">
        <f>bal!I14-bal!H14</f>
        <v>0</v>
      </c>
      <c r="H37" s="69">
        <f>bal!J14-bal!I14</f>
        <v>0</v>
      </c>
      <c r="I37" s="69">
        <f>bal!K14-bal!J14</f>
        <v>0</v>
      </c>
      <c r="J37" s="69">
        <f>bal!L14-bal!K14</f>
        <v>0</v>
      </c>
      <c r="K37" s="69">
        <f>bal!M14-bal!L14</f>
        <v>0</v>
      </c>
      <c r="L37" s="69">
        <f>bal!N14-bal!M14</f>
        <v>0</v>
      </c>
      <c r="M37" s="69">
        <f>bal!O14-bal!N14</f>
        <v>0</v>
      </c>
      <c r="N37" s="93"/>
      <c r="O37" s="79"/>
    </row>
    <row r="38" spans="2:18" x14ac:dyDescent="0.2">
      <c r="B38" s="77"/>
      <c r="C38" s="561"/>
      <c r="D38" s="194" t="s">
        <v>299</v>
      </c>
      <c r="E38" s="72"/>
      <c r="F38" s="69">
        <f>bal!H16-bal!G16</f>
        <v>0</v>
      </c>
      <c r="G38" s="69">
        <f>bal!I16-bal!H16</f>
        <v>0</v>
      </c>
      <c r="H38" s="69">
        <f>bal!J16-bal!I16</f>
        <v>0</v>
      </c>
      <c r="I38" s="69">
        <f>bal!K16-bal!J16</f>
        <v>0</v>
      </c>
      <c r="J38" s="69">
        <f>bal!L16-bal!K16</f>
        <v>0</v>
      </c>
      <c r="K38" s="69">
        <f>bal!M16-bal!L16</f>
        <v>0</v>
      </c>
      <c r="L38" s="69">
        <f>bal!N16-bal!M16</f>
        <v>0</v>
      </c>
      <c r="M38" s="69">
        <f>bal!O16-bal!N16</f>
        <v>0</v>
      </c>
      <c r="N38" s="93"/>
      <c r="O38" s="79"/>
    </row>
    <row r="39" spans="2:18" x14ac:dyDescent="0.2">
      <c r="B39" s="77"/>
      <c r="C39" s="561"/>
      <c r="D39" s="194"/>
      <c r="E39" s="72"/>
      <c r="F39" s="225"/>
      <c r="G39" s="225"/>
      <c r="H39" s="225"/>
      <c r="I39" s="225"/>
      <c r="J39" s="225"/>
      <c r="K39" s="225"/>
      <c r="L39" s="225"/>
      <c r="M39" s="225"/>
      <c r="N39" s="93"/>
      <c r="O39" s="79"/>
    </row>
    <row r="40" spans="2:18" x14ac:dyDescent="0.2">
      <c r="B40" s="77"/>
      <c r="C40" s="561"/>
      <c r="D40" s="202"/>
      <c r="E40" s="72"/>
      <c r="F40" s="567">
        <f t="shared" ref="F40:M40" si="3">SUM(F36:F38)</f>
        <v>0</v>
      </c>
      <c r="G40" s="567">
        <f t="shared" si="3"/>
        <v>0</v>
      </c>
      <c r="H40" s="567">
        <f t="shared" si="3"/>
        <v>0</v>
      </c>
      <c r="I40" s="567">
        <f t="shared" si="3"/>
        <v>0</v>
      </c>
      <c r="J40" s="567">
        <f t="shared" si="3"/>
        <v>0</v>
      </c>
      <c r="K40" s="567">
        <f t="shared" si="3"/>
        <v>0</v>
      </c>
      <c r="L40" s="567">
        <f t="shared" si="3"/>
        <v>0</v>
      </c>
      <c r="M40" s="567">
        <f t="shared" si="3"/>
        <v>0</v>
      </c>
      <c r="N40" s="93"/>
      <c r="O40" s="79"/>
    </row>
    <row r="41" spans="2:18" x14ac:dyDescent="0.2">
      <c r="B41" s="77"/>
      <c r="C41" s="561"/>
      <c r="D41" s="194"/>
      <c r="E41" s="72"/>
      <c r="F41" s="225"/>
      <c r="G41" s="225"/>
      <c r="H41" s="225"/>
      <c r="I41" s="225"/>
      <c r="J41" s="225"/>
      <c r="K41" s="225"/>
      <c r="L41" s="225"/>
      <c r="M41" s="225"/>
      <c r="N41" s="93"/>
      <c r="O41" s="79"/>
    </row>
    <row r="42" spans="2:18" x14ac:dyDescent="0.2">
      <c r="B42" s="77"/>
      <c r="C42" s="78"/>
      <c r="D42" s="78"/>
      <c r="E42" s="71"/>
      <c r="F42" s="71"/>
      <c r="G42" s="71"/>
      <c r="H42" s="71"/>
      <c r="I42" s="71"/>
      <c r="J42" s="71"/>
      <c r="K42" s="71"/>
      <c r="L42" s="71"/>
      <c r="M42" s="71"/>
      <c r="N42" s="71"/>
      <c r="O42" s="79"/>
    </row>
    <row r="43" spans="2:18" x14ac:dyDescent="0.2">
      <c r="B43" s="77"/>
      <c r="C43" s="561"/>
      <c r="D43" s="194"/>
      <c r="E43" s="72"/>
      <c r="F43" s="225"/>
      <c r="G43" s="225"/>
      <c r="H43" s="225"/>
      <c r="I43" s="225"/>
      <c r="J43" s="225"/>
      <c r="K43" s="225"/>
      <c r="L43" s="225"/>
      <c r="M43" s="225"/>
      <c r="N43" s="93"/>
      <c r="O43" s="79"/>
    </row>
    <row r="44" spans="2:18" x14ac:dyDescent="0.2">
      <c r="B44" s="77"/>
      <c r="C44" s="561"/>
      <c r="D44" s="658" t="s">
        <v>265</v>
      </c>
      <c r="E44" s="72"/>
      <c r="F44" s="566">
        <f>bal!H45-bal!G45</f>
        <v>0</v>
      </c>
      <c r="G44" s="566">
        <f>bal!I45-bal!H45</f>
        <v>0</v>
      </c>
      <c r="H44" s="566">
        <f>bal!J45-bal!I45</f>
        <v>0</v>
      </c>
      <c r="I44" s="566">
        <f>bal!K45-bal!J45</f>
        <v>0</v>
      </c>
      <c r="J44" s="566">
        <f>bal!L45-bal!K45</f>
        <v>0</v>
      </c>
      <c r="K44" s="566">
        <f>bal!M45-bal!L45</f>
        <v>0</v>
      </c>
      <c r="L44" s="566">
        <f>bal!N45-bal!M45</f>
        <v>0</v>
      </c>
      <c r="M44" s="566">
        <f>bal!O45-bal!N45</f>
        <v>0</v>
      </c>
      <c r="N44" s="93"/>
      <c r="O44" s="79"/>
    </row>
    <row r="45" spans="2:18" x14ac:dyDescent="0.2">
      <c r="B45" s="77"/>
      <c r="C45" s="561"/>
      <c r="D45" s="202"/>
      <c r="E45" s="72"/>
      <c r="F45" s="225"/>
      <c r="G45" s="225"/>
      <c r="H45" s="225"/>
      <c r="I45" s="225"/>
      <c r="J45" s="225"/>
      <c r="K45" s="225"/>
      <c r="L45" s="225"/>
      <c r="M45" s="225"/>
      <c r="N45" s="93"/>
      <c r="O45" s="79"/>
    </row>
    <row r="46" spans="2:18" x14ac:dyDescent="0.2">
      <c r="B46" s="77"/>
      <c r="C46" s="78"/>
      <c r="D46" s="78"/>
      <c r="E46" s="71"/>
      <c r="F46" s="71"/>
      <c r="G46" s="71"/>
      <c r="H46" s="71"/>
      <c r="I46" s="71"/>
      <c r="J46" s="71"/>
      <c r="K46" s="71"/>
      <c r="L46" s="71"/>
      <c r="M46" s="71"/>
      <c r="N46" s="71"/>
      <c r="O46" s="79"/>
    </row>
    <row r="47" spans="2:18" x14ac:dyDescent="0.2">
      <c r="B47" s="77"/>
      <c r="C47" s="561"/>
      <c r="D47" s="194"/>
      <c r="E47" s="72"/>
      <c r="F47" s="225"/>
      <c r="G47" s="225"/>
      <c r="H47" s="225"/>
      <c r="I47" s="225"/>
      <c r="J47" s="225"/>
      <c r="K47" s="225"/>
      <c r="L47" s="225"/>
      <c r="M47" s="225"/>
      <c r="N47" s="93"/>
      <c r="O47" s="79"/>
    </row>
    <row r="48" spans="2:18" x14ac:dyDescent="0.2">
      <c r="B48" s="77"/>
      <c r="C48" s="561"/>
      <c r="D48" s="700" t="s">
        <v>266</v>
      </c>
      <c r="E48" s="72"/>
      <c r="F48" s="566">
        <f t="shared" ref="F48:M48" si="4">F30-F40+F44</f>
        <v>0</v>
      </c>
      <c r="G48" s="566">
        <f t="shared" si="4"/>
        <v>0</v>
      </c>
      <c r="H48" s="566">
        <f t="shared" si="4"/>
        <v>0</v>
      </c>
      <c r="I48" s="566">
        <f t="shared" si="4"/>
        <v>0</v>
      </c>
      <c r="J48" s="566">
        <f t="shared" si="4"/>
        <v>0</v>
      </c>
      <c r="K48" s="566">
        <f t="shared" si="4"/>
        <v>0</v>
      </c>
      <c r="L48" s="566">
        <f t="shared" si="4"/>
        <v>0</v>
      </c>
      <c r="M48" s="566">
        <f t="shared" si="4"/>
        <v>0</v>
      </c>
      <c r="N48" s="93"/>
      <c r="O48" s="79"/>
      <c r="R48" s="873"/>
    </row>
    <row r="49" spans="2:16" x14ac:dyDescent="0.2">
      <c r="B49" s="77"/>
      <c r="C49" s="561"/>
      <c r="D49" s="568" t="s">
        <v>267</v>
      </c>
      <c r="E49" s="569"/>
      <c r="F49" s="570">
        <f>bal!H22-bal!G22</f>
        <v>0</v>
      </c>
      <c r="G49" s="570">
        <f>bal!I22-bal!H22</f>
        <v>0</v>
      </c>
      <c r="H49" s="570">
        <f>bal!J22-bal!I22</f>
        <v>0</v>
      </c>
      <c r="I49" s="570">
        <f>bal!K22-bal!J22</f>
        <v>0</v>
      </c>
      <c r="J49" s="570">
        <f>bal!L22-bal!K22</f>
        <v>0</v>
      </c>
      <c r="K49" s="570">
        <f>bal!M22-bal!L22</f>
        <v>0</v>
      </c>
      <c r="L49" s="570">
        <f>bal!N22-bal!M22</f>
        <v>0</v>
      </c>
      <c r="M49" s="570">
        <f>bal!O22-bal!N22</f>
        <v>0</v>
      </c>
      <c r="N49" s="93"/>
      <c r="O49" s="79"/>
    </row>
    <row r="50" spans="2:16" x14ac:dyDescent="0.2">
      <c r="B50" s="77"/>
      <c r="C50" s="561"/>
      <c r="D50" s="194"/>
      <c r="E50" s="72"/>
      <c r="F50" s="225"/>
      <c r="G50" s="225"/>
      <c r="H50" s="225"/>
      <c r="I50" s="225"/>
      <c r="J50" s="225"/>
      <c r="K50" s="225"/>
      <c r="L50" s="225"/>
      <c r="M50" s="225"/>
      <c r="N50" s="93"/>
      <c r="O50" s="79"/>
    </row>
    <row r="51" spans="2:16" s="558" customFormat="1" x14ac:dyDescent="0.2">
      <c r="B51" s="81"/>
      <c r="C51" s="554"/>
      <c r="D51" s="658" t="s">
        <v>268</v>
      </c>
      <c r="E51" s="204"/>
      <c r="F51" s="571">
        <f t="shared" ref="F51:M51" si="5">F11+F48</f>
        <v>0</v>
      </c>
      <c r="G51" s="571">
        <f t="shared" si="5"/>
        <v>0</v>
      </c>
      <c r="H51" s="571">
        <f t="shared" si="5"/>
        <v>0</v>
      </c>
      <c r="I51" s="566">
        <f t="shared" si="5"/>
        <v>0</v>
      </c>
      <c r="J51" s="566">
        <f t="shared" si="5"/>
        <v>0</v>
      </c>
      <c r="K51" s="566">
        <f t="shared" si="5"/>
        <v>0</v>
      </c>
      <c r="L51" s="566">
        <f t="shared" si="5"/>
        <v>0</v>
      </c>
      <c r="M51" s="566">
        <f t="shared" si="5"/>
        <v>0</v>
      </c>
      <c r="N51" s="556"/>
      <c r="O51" s="92"/>
      <c r="P51" s="557"/>
    </row>
    <row r="52" spans="2:16" s="558" customFormat="1" x14ac:dyDescent="0.2">
      <c r="B52" s="81"/>
      <c r="C52" s="554"/>
      <c r="D52" s="572" t="s">
        <v>269</v>
      </c>
      <c r="E52" s="573"/>
      <c r="F52" s="574" t="e">
        <f>bal!H64</f>
        <v>#DIV/0!</v>
      </c>
      <c r="G52" s="574" t="e">
        <f>bal!I64</f>
        <v>#DIV/0!</v>
      </c>
      <c r="H52" s="574" t="e">
        <f>bal!J64</f>
        <v>#DIV/0!</v>
      </c>
      <c r="I52" s="575" t="e">
        <f>bal!K64</f>
        <v>#DIV/0!</v>
      </c>
      <c r="J52" s="575" t="e">
        <f>bal!L64</f>
        <v>#DIV/0!</v>
      </c>
      <c r="K52" s="575" t="e">
        <f>bal!M64</f>
        <v>#DIV/0!</v>
      </c>
      <c r="L52" s="575" t="e">
        <f>bal!N64</f>
        <v>#DIV/0!</v>
      </c>
      <c r="M52" s="575" t="e">
        <f>bal!O64</f>
        <v>#DIV/0!</v>
      </c>
      <c r="N52" s="556"/>
      <c r="O52" s="92"/>
      <c r="P52" s="557"/>
    </row>
    <row r="53" spans="2:16" x14ac:dyDescent="0.2">
      <c r="B53" s="77"/>
      <c r="C53" s="82"/>
      <c r="D53" s="83"/>
      <c r="E53" s="70"/>
      <c r="F53" s="576"/>
      <c r="G53" s="576"/>
      <c r="H53" s="576"/>
      <c r="I53" s="576"/>
      <c r="J53" s="576"/>
      <c r="K53" s="576"/>
      <c r="L53" s="576"/>
      <c r="M53" s="576"/>
      <c r="N53" s="560"/>
      <c r="O53" s="79"/>
    </row>
    <row r="54" spans="2:16" x14ac:dyDescent="0.2">
      <c r="B54" s="77"/>
      <c r="C54" s="78"/>
      <c r="D54" s="78"/>
      <c r="E54" s="71"/>
      <c r="F54" s="577"/>
      <c r="G54" s="577"/>
      <c r="H54" s="577"/>
      <c r="I54" s="577"/>
      <c r="J54" s="577"/>
      <c r="K54" s="577"/>
      <c r="L54" s="577"/>
      <c r="M54" s="577"/>
      <c r="N54" s="71"/>
      <c r="O54" s="79"/>
    </row>
    <row r="55" spans="2:16" x14ac:dyDescent="0.2">
      <c r="B55" s="87"/>
      <c r="C55" s="84"/>
      <c r="D55" s="84"/>
      <c r="E55" s="85"/>
      <c r="F55" s="458"/>
      <c r="G55" s="458"/>
      <c r="H55" s="458"/>
      <c r="I55" s="458"/>
      <c r="J55" s="458"/>
      <c r="K55" s="458"/>
      <c r="L55" s="458"/>
      <c r="M55" s="458"/>
      <c r="N55" s="765" t="s">
        <v>479</v>
      </c>
      <c r="O55" s="86"/>
    </row>
  </sheetData>
  <sheetProtection password="DFBD" sheet="1" objects="1" scenarios="1"/>
  <phoneticPr fontId="0" type="noConversion"/>
  <hyperlinks>
    <hyperlink ref="N55"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5" min="1" max="64" man="1"/>
  </colBreaks>
  <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233"/>
  <sheetViews>
    <sheetView zoomScale="85" zoomScaleNormal="85" workbookViewId="0">
      <selection activeCell="B2" sqref="B2"/>
    </sheetView>
  </sheetViews>
  <sheetFormatPr defaultRowHeight="12.75" x14ac:dyDescent="0.2"/>
  <cols>
    <col min="1" max="1" width="3.7109375" style="868" customWidth="1"/>
    <col min="2" max="3" width="2.7109375" style="794" customWidth="1"/>
    <col min="4" max="4" width="45.7109375" style="795" customWidth="1"/>
    <col min="5" max="5" width="2.7109375" style="794" customWidth="1"/>
    <col min="6" max="7" width="14.85546875" style="794" customWidth="1"/>
    <col min="8" max="14" width="14.85546875" style="796" customWidth="1"/>
    <col min="15" max="15" width="2.7109375" style="797" customWidth="1"/>
    <col min="16" max="16" width="2.7109375" style="794" customWidth="1"/>
    <col min="17" max="18" width="14.7109375" style="868" customWidth="1"/>
    <col min="19" max="39" width="9.140625" style="868"/>
    <col min="40" max="16384" width="9.140625" style="794"/>
  </cols>
  <sheetData>
    <row r="1" spans="1:39" s="868" customFormat="1" x14ac:dyDescent="0.2">
      <c r="D1" s="869"/>
      <c r="H1" s="870"/>
      <c r="I1" s="870"/>
      <c r="J1" s="870"/>
      <c r="K1" s="870"/>
      <c r="L1" s="870"/>
      <c r="M1" s="870"/>
      <c r="N1" s="870"/>
      <c r="O1" s="871"/>
    </row>
    <row r="2" spans="1:39" x14ac:dyDescent="0.2">
      <c r="B2" s="822"/>
      <c r="C2" s="798"/>
      <c r="D2" s="799"/>
      <c r="E2" s="798"/>
      <c r="F2" s="800"/>
      <c r="G2" s="800"/>
      <c r="H2" s="800"/>
      <c r="I2" s="800"/>
      <c r="J2" s="800"/>
      <c r="K2" s="800"/>
      <c r="L2" s="800"/>
      <c r="M2" s="800"/>
      <c r="N2" s="800"/>
      <c r="O2" s="801"/>
      <c r="P2" s="802"/>
    </row>
    <row r="3" spans="1:39" x14ac:dyDescent="0.2">
      <c r="B3" s="803"/>
      <c r="C3" s="804"/>
      <c r="D3" s="805"/>
      <c r="E3" s="804"/>
      <c r="F3" s="806"/>
      <c r="G3" s="806"/>
      <c r="H3" s="806"/>
      <c r="I3" s="806"/>
      <c r="J3" s="806"/>
      <c r="K3" s="806"/>
      <c r="L3" s="806"/>
      <c r="M3" s="806"/>
      <c r="N3" s="806"/>
      <c r="O3" s="807"/>
      <c r="P3" s="959"/>
    </row>
    <row r="4" spans="1:39" s="814" customFormat="1" ht="18.75" x14ac:dyDescent="0.3">
      <c r="A4" s="872"/>
      <c r="B4" s="808"/>
      <c r="C4" s="809" t="s">
        <v>505</v>
      </c>
      <c r="D4" s="810"/>
      <c r="E4" s="811"/>
      <c r="F4" s="812"/>
      <c r="G4" s="812"/>
      <c r="H4" s="812"/>
      <c r="I4" s="812"/>
      <c r="J4" s="812"/>
      <c r="K4" s="812"/>
      <c r="L4" s="812"/>
      <c r="M4" s="812"/>
      <c r="N4" s="812"/>
      <c r="O4" s="813"/>
      <c r="P4" s="960"/>
      <c r="Q4" s="872"/>
      <c r="R4" s="872"/>
      <c r="S4" s="872"/>
      <c r="T4" s="872"/>
      <c r="U4" s="872"/>
      <c r="V4" s="872"/>
      <c r="W4" s="872"/>
      <c r="X4" s="872"/>
      <c r="Y4" s="872"/>
      <c r="Z4" s="872"/>
      <c r="AA4" s="872"/>
      <c r="AB4" s="872"/>
      <c r="AC4" s="872"/>
      <c r="AD4" s="872"/>
      <c r="AE4" s="872"/>
      <c r="AF4" s="872"/>
      <c r="AG4" s="872"/>
      <c r="AH4" s="872"/>
      <c r="AI4" s="872"/>
      <c r="AJ4" s="872"/>
      <c r="AK4" s="872"/>
      <c r="AL4" s="872"/>
      <c r="AM4" s="872"/>
    </row>
    <row r="5" spans="1:39" s="814" customFormat="1" ht="18.75" x14ac:dyDescent="0.3">
      <c r="A5" s="872"/>
      <c r="B5" s="808"/>
      <c r="C5" s="815" t="str">
        <f>+'geg LO'!C5</f>
        <v>SWV VO Passend Onderwijs</v>
      </c>
      <c r="D5" s="810"/>
      <c r="E5" s="811"/>
      <c r="F5" s="812"/>
      <c r="G5" s="812"/>
      <c r="H5" s="812"/>
      <c r="I5" s="812"/>
      <c r="J5" s="812"/>
      <c r="K5" s="812"/>
      <c r="L5" s="812"/>
      <c r="M5" s="812"/>
      <c r="N5" s="812"/>
      <c r="O5" s="813"/>
      <c r="P5" s="960"/>
      <c r="Q5" s="872"/>
      <c r="R5" s="872"/>
      <c r="S5" s="872"/>
      <c r="T5" s="872"/>
      <c r="U5" s="872"/>
      <c r="V5" s="872"/>
      <c r="W5" s="872"/>
      <c r="X5" s="872"/>
      <c r="Y5" s="872"/>
      <c r="Z5" s="872"/>
      <c r="AA5" s="872"/>
      <c r="AB5" s="872"/>
      <c r="AC5" s="872"/>
      <c r="AD5" s="872"/>
      <c r="AE5" s="872"/>
      <c r="AF5" s="872"/>
      <c r="AG5" s="872"/>
      <c r="AH5" s="872"/>
      <c r="AI5" s="872"/>
      <c r="AJ5" s="872"/>
      <c r="AK5" s="872"/>
      <c r="AL5" s="872"/>
      <c r="AM5" s="872"/>
    </row>
    <row r="6" spans="1:39" x14ac:dyDescent="0.2">
      <c r="B6" s="803"/>
      <c r="C6" s="804"/>
      <c r="D6" s="805"/>
      <c r="E6" s="804"/>
      <c r="F6" s="827"/>
      <c r="G6" s="827"/>
      <c r="H6" s="827"/>
      <c r="I6" s="806"/>
      <c r="J6" s="806"/>
      <c r="K6" s="806"/>
      <c r="L6" s="806"/>
      <c r="M6" s="806"/>
      <c r="N6" s="806"/>
      <c r="O6" s="807"/>
      <c r="P6" s="959"/>
    </row>
    <row r="7" spans="1:39" x14ac:dyDescent="0.2">
      <c r="B7" s="803"/>
      <c r="C7" s="804"/>
      <c r="D7" s="805"/>
      <c r="E7" s="804"/>
      <c r="F7" s="823">
        <f>+tab!C4</f>
        <v>2012</v>
      </c>
      <c r="G7" s="823">
        <f>+tab!D4</f>
        <v>2013</v>
      </c>
      <c r="H7" s="823">
        <f>+tab!E4</f>
        <v>2014</v>
      </c>
      <c r="I7" s="823">
        <f>+tab!F4</f>
        <v>2015</v>
      </c>
      <c r="J7" s="823">
        <f>+tab!G4</f>
        <v>2016</v>
      </c>
      <c r="K7" s="823">
        <f>+tab!H4</f>
        <v>2017</v>
      </c>
      <c r="L7" s="823">
        <f>+tab!I4</f>
        <v>2018</v>
      </c>
      <c r="M7" s="823">
        <f>+tab!J4</f>
        <v>2019</v>
      </c>
      <c r="N7" s="823">
        <f>+tab!K4</f>
        <v>2020</v>
      </c>
      <c r="O7" s="804"/>
      <c r="P7" s="959"/>
    </row>
    <row r="8" spans="1:39" x14ac:dyDescent="0.2">
      <c r="B8" s="803"/>
      <c r="C8" s="804"/>
      <c r="D8" s="805"/>
      <c r="E8" s="804"/>
      <c r="F8" s="816"/>
      <c r="G8" s="816"/>
      <c r="H8" s="816"/>
      <c r="I8" s="816"/>
      <c r="J8" s="816"/>
      <c r="K8" s="816"/>
      <c r="L8" s="816"/>
      <c r="M8" s="816"/>
      <c r="N8" s="816"/>
      <c r="O8" s="807"/>
      <c r="P8" s="959"/>
    </row>
    <row r="9" spans="1:39" x14ac:dyDescent="0.2">
      <c r="B9" s="817"/>
      <c r="C9" s="874"/>
      <c r="D9" s="874"/>
      <c r="E9" s="874"/>
      <c r="F9" s="875"/>
      <c r="G9" s="875"/>
      <c r="H9" s="875"/>
      <c r="I9" s="875"/>
      <c r="J9" s="875"/>
      <c r="K9" s="875"/>
      <c r="L9" s="875"/>
      <c r="M9" s="875"/>
      <c r="N9" s="875"/>
      <c r="O9" s="874"/>
      <c r="P9" s="959"/>
    </row>
    <row r="10" spans="1:39" x14ac:dyDescent="0.2">
      <c r="B10" s="817"/>
      <c r="C10" s="874"/>
      <c r="D10" s="876" t="s">
        <v>506</v>
      </c>
      <c r="E10" s="874"/>
      <c r="F10" s="875"/>
      <c r="G10" s="875"/>
      <c r="H10" s="875"/>
      <c r="I10" s="875"/>
      <c r="J10" s="875"/>
      <c r="K10" s="875"/>
      <c r="L10" s="875"/>
      <c r="M10" s="875"/>
      <c r="N10" s="875"/>
      <c r="O10" s="874"/>
      <c r="P10" s="959"/>
    </row>
    <row r="11" spans="1:39" x14ac:dyDescent="0.2">
      <c r="B11" s="817"/>
      <c r="C11" s="874"/>
      <c r="D11" s="874"/>
      <c r="E11" s="874"/>
      <c r="F11" s="875"/>
      <c r="G11" s="875"/>
      <c r="H11" s="875"/>
      <c r="I11" s="875"/>
      <c r="J11" s="875"/>
      <c r="K11" s="875"/>
      <c r="L11" s="875"/>
      <c r="M11" s="875"/>
      <c r="N11" s="875"/>
      <c r="O11" s="874"/>
      <c r="P11" s="959"/>
    </row>
    <row r="12" spans="1:39" x14ac:dyDescent="0.2">
      <c r="B12" s="817"/>
      <c r="C12" s="874"/>
      <c r="D12" s="877" t="s">
        <v>507</v>
      </c>
      <c r="E12" s="874"/>
      <c r="F12" s="875"/>
      <c r="G12" s="875"/>
      <c r="H12" s="875"/>
      <c r="I12" s="875"/>
      <c r="J12" s="875"/>
      <c r="K12" s="875"/>
      <c r="L12" s="875"/>
      <c r="M12" s="875"/>
      <c r="N12" s="875"/>
      <c r="O12" s="874"/>
      <c r="P12" s="959"/>
    </row>
    <row r="13" spans="1:39" x14ac:dyDescent="0.2">
      <c r="B13" s="817"/>
      <c r="C13" s="874"/>
      <c r="D13" s="874" t="s">
        <v>508</v>
      </c>
      <c r="E13" s="874"/>
      <c r="F13" s="878">
        <f>+begr!F19</f>
        <v>0</v>
      </c>
      <c r="G13" s="878">
        <f>+begr!G19</f>
        <v>0</v>
      </c>
      <c r="H13" s="878">
        <f>+begr!H19</f>
        <v>0</v>
      </c>
      <c r="I13" s="878">
        <f>+begr!I19</f>
        <v>0</v>
      </c>
      <c r="J13" s="878">
        <f>+begr!J19</f>
        <v>0</v>
      </c>
      <c r="K13" s="878">
        <f>+begr!K19</f>
        <v>0</v>
      </c>
      <c r="L13" s="878">
        <f>+begr!L19</f>
        <v>0</v>
      </c>
      <c r="M13" s="878">
        <f>+begr!M19</f>
        <v>0</v>
      </c>
      <c r="N13" s="878">
        <f>+begr!N19</f>
        <v>0</v>
      </c>
      <c r="O13" s="874"/>
      <c r="P13" s="959"/>
    </row>
    <row r="14" spans="1:39" x14ac:dyDescent="0.2">
      <c r="B14" s="817"/>
      <c r="C14" s="874"/>
      <c r="D14" s="874" t="s">
        <v>509</v>
      </c>
      <c r="E14" s="874"/>
      <c r="F14" s="878">
        <f>+begr!F33</f>
        <v>0</v>
      </c>
      <c r="G14" s="878">
        <f>+begr!G33</f>
        <v>0</v>
      </c>
      <c r="H14" s="878">
        <f>+begr!H33</f>
        <v>0</v>
      </c>
      <c r="I14" s="878">
        <f>+begr!I33</f>
        <v>0</v>
      </c>
      <c r="J14" s="878">
        <f>+begr!J33</f>
        <v>0</v>
      </c>
      <c r="K14" s="878">
        <f>+begr!K33</f>
        <v>0</v>
      </c>
      <c r="L14" s="878">
        <f>+begr!L33</f>
        <v>0</v>
      </c>
      <c r="M14" s="878">
        <f>+begr!M33</f>
        <v>0</v>
      </c>
      <c r="N14" s="878">
        <f>+begr!N33</f>
        <v>0</v>
      </c>
      <c r="O14" s="874"/>
      <c r="P14" s="959"/>
    </row>
    <row r="15" spans="1:39" x14ac:dyDescent="0.2">
      <c r="B15" s="818"/>
      <c r="C15" s="874"/>
      <c r="D15" s="879" t="s">
        <v>113</v>
      </c>
      <c r="E15" s="874"/>
      <c r="F15" s="880">
        <f>SUM(F13:F14)</f>
        <v>0</v>
      </c>
      <c r="G15" s="880">
        <f>SUM(G13:G14)</f>
        <v>0</v>
      </c>
      <c r="H15" s="880">
        <f>SUM(H13:H14)</f>
        <v>0</v>
      </c>
      <c r="I15" s="880">
        <f t="shared" ref="I15:N15" si="0">SUM(I13:I14)</f>
        <v>0</v>
      </c>
      <c r="J15" s="880">
        <f t="shared" si="0"/>
        <v>0</v>
      </c>
      <c r="K15" s="880">
        <f t="shared" si="0"/>
        <v>0</v>
      </c>
      <c r="L15" s="880">
        <f t="shared" si="0"/>
        <v>0</v>
      </c>
      <c r="M15" s="880">
        <f t="shared" si="0"/>
        <v>0</v>
      </c>
      <c r="N15" s="880">
        <f t="shared" si="0"/>
        <v>0</v>
      </c>
      <c r="O15" s="874"/>
      <c r="P15" s="959"/>
    </row>
    <row r="16" spans="1:39" x14ac:dyDescent="0.2">
      <c r="B16" s="817"/>
      <c r="C16" s="881"/>
      <c r="D16" s="882" t="s">
        <v>510</v>
      </c>
      <c r="E16" s="883"/>
      <c r="F16" s="1020">
        <f>IF('geg ZO'!J37=0,0,+F15/'geg ZO'!J37)</f>
        <v>0</v>
      </c>
      <c r="G16" s="1020">
        <f>IF('geg ZO'!K37=0,0,+G15/'geg ZO'!K37)</f>
        <v>0</v>
      </c>
      <c r="H16" s="1020">
        <f>IF('geg ZO'!L37=0,0,+H15/'geg ZO'!L37)</f>
        <v>0</v>
      </c>
      <c r="I16" s="1020">
        <f>IF('geg ZO'!M37=0,0,+I15/'geg ZO'!M37)</f>
        <v>0</v>
      </c>
      <c r="J16" s="1020">
        <f>IF('geg ZO'!N37=0,0,+J15/'geg ZO'!N37)</f>
        <v>0</v>
      </c>
      <c r="K16" s="1020">
        <f>IF('geg ZO'!O37=0,0,+K15/'geg ZO'!O37)</f>
        <v>0</v>
      </c>
      <c r="L16" s="1020">
        <f>IF('geg ZO'!P37=0,0,+L15/'geg ZO'!P37)</f>
        <v>0</v>
      </c>
      <c r="M16" s="1020">
        <f>IF('geg ZO'!Q37=0,0,+M15/'geg ZO'!Q37)</f>
        <v>0</v>
      </c>
      <c r="N16" s="1020">
        <f>IF('geg ZO'!R37=0,0,+N15/'geg ZO'!R37)</f>
        <v>0</v>
      </c>
      <c r="O16" s="874"/>
      <c r="P16" s="959"/>
    </row>
    <row r="17" spans="2:16" x14ac:dyDescent="0.2">
      <c r="B17" s="817"/>
      <c r="C17" s="874"/>
      <c r="D17" s="884"/>
      <c r="E17" s="874"/>
      <c r="F17" s="885"/>
      <c r="G17" s="885"/>
      <c r="H17" s="885"/>
      <c r="I17" s="885"/>
      <c r="J17" s="885"/>
      <c r="K17" s="885"/>
      <c r="L17" s="885"/>
      <c r="M17" s="885"/>
      <c r="N17" s="885"/>
      <c r="O17" s="874"/>
      <c r="P17" s="959"/>
    </row>
    <row r="18" spans="2:16" x14ac:dyDescent="0.2">
      <c r="B18" s="817"/>
      <c r="C18" s="874"/>
      <c r="D18" s="877" t="s">
        <v>511</v>
      </c>
      <c r="E18" s="874"/>
      <c r="F18" s="886"/>
      <c r="G18" s="886"/>
      <c r="H18" s="886"/>
      <c r="I18" s="886"/>
      <c r="J18" s="886"/>
      <c r="K18" s="886"/>
      <c r="L18" s="886"/>
      <c r="M18" s="886"/>
      <c r="N18" s="886"/>
      <c r="O18" s="884"/>
      <c r="P18" s="959"/>
    </row>
    <row r="19" spans="2:16" x14ac:dyDescent="0.2">
      <c r="B19" s="817"/>
      <c r="C19" s="874"/>
      <c r="D19" s="874" t="s">
        <v>512</v>
      </c>
      <c r="E19" s="874"/>
      <c r="F19" s="878">
        <f>+begr!F25</f>
        <v>0</v>
      </c>
      <c r="G19" s="878">
        <f>+begr!G25</f>
        <v>0</v>
      </c>
      <c r="H19" s="878">
        <f>+begr!H25</f>
        <v>0</v>
      </c>
      <c r="I19" s="878">
        <f>+begr!I25</f>
        <v>0</v>
      </c>
      <c r="J19" s="878">
        <f>+begr!J25</f>
        <v>0</v>
      </c>
      <c r="K19" s="878">
        <f>+begr!K25</f>
        <v>0</v>
      </c>
      <c r="L19" s="878">
        <f>+begr!L25</f>
        <v>0</v>
      </c>
      <c r="M19" s="878">
        <f>+begr!M25</f>
        <v>0</v>
      </c>
      <c r="N19" s="878">
        <f>+begr!N25</f>
        <v>0</v>
      </c>
      <c r="O19" s="874"/>
      <c r="P19" s="959"/>
    </row>
    <row r="20" spans="2:16" x14ac:dyDescent="0.2">
      <c r="B20" s="817"/>
      <c r="C20" s="874"/>
      <c r="D20" s="874" t="s">
        <v>513</v>
      </c>
      <c r="E20" s="874"/>
      <c r="F20" s="878">
        <f>+begr!F34</f>
        <v>0</v>
      </c>
      <c r="G20" s="878">
        <f>+begr!G34</f>
        <v>0</v>
      </c>
      <c r="H20" s="878">
        <f>+begr!H34</f>
        <v>0</v>
      </c>
      <c r="I20" s="878">
        <f>+begr!I34</f>
        <v>0</v>
      </c>
      <c r="J20" s="878">
        <f>+begr!J34</f>
        <v>0</v>
      </c>
      <c r="K20" s="878">
        <f>+begr!K34</f>
        <v>0</v>
      </c>
      <c r="L20" s="878">
        <f>+begr!L34</f>
        <v>0</v>
      </c>
      <c r="M20" s="878">
        <f>+begr!M34</f>
        <v>0</v>
      </c>
      <c r="N20" s="878">
        <f>+begr!N34</f>
        <v>0</v>
      </c>
      <c r="O20" s="874"/>
      <c r="P20" s="959"/>
    </row>
    <row r="21" spans="2:16" x14ac:dyDescent="0.2">
      <c r="B21" s="818"/>
      <c r="C21" s="874"/>
      <c r="D21" s="879" t="s">
        <v>113</v>
      </c>
      <c r="E21" s="874"/>
      <c r="F21" s="880">
        <f>SUM(F19:F20)</f>
        <v>0</v>
      </c>
      <c r="G21" s="880">
        <f>SUM(G19:G20)</f>
        <v>0</v>
      </c>
      <c r="H21" s="880">
        <f>SUM(H19:H20)</f>
        <v>0</v>
      </c>
      <c r="I21" s="880">
        <f t="shared" ref="I21:N21" si="1">SUM(I19:I20)</f>
        <v>0</v>
      </c>
      <c r="J21" s="880">
        <f t="shared" si="1"/>
        <v>0</v>
      </c>
      <c r="K21" s="880">
        <f t="shared" si="1"/>
        <v>0</v>
      </c>
      <c r="L21" s="880">
        <f t="shared" si="1"/>
        <v>0</v>
      </c>
      <c r="M21" s="880">
        <f t="shared" si="1"/>
        <v>0</v>
      </c>
      <c r="N21" s="880">
        <f t="shared" si="1"/>
        <v>0</v>
      </c>
      <c r="O21" s="874"/>
      <c r="P21" s="959"/>
    </row>
    <row r="22" spans="2:16" x14ac:dyDescent="0.2">
      <c r="B22" s="817"/>
      <c r="C22" s="881"/>
      <c r="D22" s="882" t="s">
        <v>510</v>
      </c>
      <c r="E22" s="883"/>
      <c r="F22" s="1020">
        <f>IF('geg ZO'!J$37=0,0,+F21/'geg ZO'!J$37)</f>
        <v>0</v>
      </c>
      <c r="G22" s="1020">
        <f>IF('geg ZO'!K$37=0,0,+G21/'geg ZO'!K$37)</f>
        <v>0</v>
      </c>
      <c r="H22" s="1020">
        <f>IF('geg ZO'!L$37=0,0,+H21/'geg ZO'!L$37)</f>
        <v>0</v>
      </c>
      <c r="I22" s="1020">
        <f>IF('geg ZO'!M37=0,0,+I21/'geg ZO'!M37)</f>
        <v>0</v>
      </c>
      <c r="J22" s="1020">
        <f>IF('geg ZO'!N37=0,0,+J21/'geg ZO'!N37)</f>
        <v>0</v>
      </c>
      <c r="K22" s="1020">
        <f>IF('geg ZO'!O37=0,0,+K21/'geg ZO'!O37)</f>
        <v>0</v>
      </c>
      <c r="L22" s="1020">
        <f>IF('geg ZO'!P37=0,0,+L21/'geg ZO'!P37)</f>
        <v>0</v>
      </c>
      <c r="M22" s="1020">
        <f>IF('geg ZO'!Q37=0,0,+M21/'geg ZO'!Q37)</f>
        <v>0</v>
      </c>
      <c r="N22" s="1020">
        <f>IF('geg ZO'!R37=0,0,+N21/'geg ZO'!R37)</f>
        <v>0</v>
      </c>
      <c r="O22" s="874"/>
      <c r="P22" s="959"/>
    </row>
    <row r="23" spans="2:16" x14ac:dyDescent="0.2">
      <c r="B23" s="817"/>
      <c r="C23" s="874"/>
      <c r="D23" s="874"/>
      <c r="E23" s="874"/>
      <c r="F23" s="875"/>
      <c r="G23" s="875"/>
      <c r="H23" s="875"/>
      <c r="I23" s="875"/>
      <c r="J23" s="875"/>
      <c r="K23" s="875"/>
      <c r="L23" s="875"/>
      <c r="M23" s="875"/>
      <c r="N23" s="875"/>
      <c r="O23" s="874"/>
      <c r="P23" s="959"/>
    </row>
    <row r="24" spans="2:16" x14ac:dyDescent="0.2">
      <c r="B24" s="817"/>
      <c r="C24" s="874"/>
      <c r="D24" s="877" t="s">
        <v>514</v>
      </c>
      <c r="E24" s="874"/>
      <c r="F24" s="875"/>
      <c r="G24" s="875"/>
      <c r="H24" s="875"/>
      <c r="I24" s="875"/>
      <c r="J24" s="875"/>
      <c r="K24" s="875"/>
      <c r="L24" s="875"/>
      <c r="M24" s="875"/>
      <c r="N24" s="875"/>
      <c r="O24" s="874"/>
      <c r="P24" s="959"/>
    </row>
    <row r="25" spans="2:16" x14ac:dyDescent="0.2">
      <c r="B25" s="817"/>
      <c r="C25" s="874"/>
      <c r="D25" s="874" t="s">
        <v>850</v>
      </c>
      <c r="E25" s="874"/>
      <c r="F25" s="878">
        <f>+pers!H248</f>
        <v>0</v>
      </c>
      <c r="G25" s="878">
        <f>+pers!I248</f>
        <v>0</v>
      </c>
      <c r="H25" s="878">
        <f>+pers!J248</f>
        <v>0</v>
      </c>
      <c r="I25" s="878">
        <f>+pers!K248</f>
        <v>0</v>
      </c>
      <c r="J25" s="878">
        <f>+pers!L248</f>
        <v>0</v>
      </c>
      <c r="K25" s="878">
        <f>+pers!M248</f>
        <v>0</v>
      </c>
      <c r="L25" s="878">
        <f>+pers!N248</f>
        <v>0</v>
      </c>
      <c r="M25" s="878">
        <f>+pers!O248</f>
        <v>0</v>
      </c>
      <c r="N25" s="878">
        <f>+pers!P248</f>
        <v>0</v>
      </c>
      <c r="O25" s="874"/>
      <c r="P25" s="959"/>
    </row>
    <row r="26" spans="2:16" x14ac:dyDescent="0.2">
      <c r="B26" s="818"/>
      <c r="C26" s="874"/>
      <c r="D26" s="879" t="s">
        <v>113</v>
      </c>
      <c r="E26" s="884"/>
      <c r="F26" s="880">
        <f t="shared" ref="F26:N26" si="2">SUM(F25:F25)</f>
        <v>0</v>
      </c>
      <c r="G26" s="880">
        <f t="shared" si="2"/>
        <v>0</v>
      </c>
      <c r="H26" s="880">
        <f t="shared" si="2"/>
        <v>0</v>
      </c>
      <c r="I26" s="880">
        <f t="shared" si="2"/>
        <v>0</v>
      </c>
      <c r="J26" s="880">
        <f t="shared" si="2"/>
        <v>0</v>
      </c>
      <c r="K26" s="880">
        <f t="shared" si="2"/>
        <v>0</v>
      </c>
      <c r="L26" s="880">
        <f t="shared" si="2"/>
        <v>0</v>
      </c>
      <c r="M26" s="880">
        <f t="shared" si="2"/>
        <v>0</v>
      </c>
      <c r="N26" s="880">
        <f t="shared" si="2"/>
        <v>0</v>
      </c>
      <c r="O26" s="874"/>
      <c r="P26" s="959"/>
    </row>
    <row r="27" spans="2:16" x14ac:dyDescent="0.2">
      <c r="B27" s="817"/>
      <c r="C27" s="881"/>
      <c r="D27" s="882" t="s">
        <v>510</v>
      </c>
      <c r="E27" s="883"/>
      <c r="F27" s="1020">
        <f>IF('geg ZO'!J$37=0,0,+F26/'geg ZO'!J$37)</f>
        <v>0</v>
      </c>
      <c r="G27" s="1020">
        <f>IF('geg ZO'!K$37=0,0,+G26/'geg ZO'!K$37)</f>
        <v>0</v>
      </c>
      <c r="H27" s="1020">
        <f>IF('geg ZO'!L$37=0,0,+H26/'geg ZO'!L$37)</f>
        <v>0</v>
      </c>
      <c r="I27" s="1020">
        <f>IF('geg ZO'!M$37=0,0,+I26/'geg ZO'!M$37)</f>
        <v>0</v>
      </c>
      <c r="J27" s="1020">
        <f>IF('geg ZO'!N$37=0,0,+J26/'geg ZO'!N$37)</f>
        <v>0</v>
      </c>
      <c r="K27" s="1020">
        <f>IF('geg ZO'!O$37=0,0,+K26/'geg ZO'!O$37)</f>
        <v>0</v>
      </c>
      <c r="L27" s="1020">
        <f>IF('geg ZO'!P$37=0,0,+L26/'geg ZO'!P$37)</f>
        <v>0</v>
      </c>
      <c r="M27" s="1020">
        <f>IF('geg ZO'!Q$37=0,0,+M26/'geg ZO'!Q$37)</f>
        <v>0</v>
      </c>
      <c r="N27" s="1020">
        <f>IF('geg ZO'!R$37=0,0,+N26/'geg ZO'!R$37)</f>
        <v>0</v>
      </c>
      <c r="O27" s="874"/>
      <c r="P27" s="959"/>
    </row>
    <row r="28" spans="2:16" x14ac:dyDescent="0.2">
      <c r="B28" s="817"/>
      <c r="C28" s="874"/>
      <c r="D28" s="874"/>
      <c r="E28" s="874"/>
      <c r="F28" s="885"/>
      <c r="G28" s="885"/>
      <c r="H28" s="885"/>
      <c r="I28" s="885"/>
      <c r="J28" s="885"/>
      <c r="K28" s="885"/>
      <c r="L28" s="885"/>
      <c r="M28" s="885"/>
      <c r="N28" s="885"/>
      <c r="O28" s="874"/>
      <c r="P28" s="959"/>
    </row>
    <row r="29" spans="2:16" x14ac:dyDescent="0.2">
      <c r="B29" s="817"/>
      <c r="C29" s="874"/>
      <c r="D29" s="887" t="s">
        <v>515</v>
      </c>
      <c r="E29" s="874"/>
      <c r="F29" s="885"/>
      <c r="G29" s="885"/>
      <c r="H29" s="885"/>
      <c r="I29" s="885"/>
      <c r="J29" s="885"/>
      <c r="K29" s="885"/>
      <c r="L29" s="885"/>
      <c r="M29" s="885"/>
      <c r="N29" s="885"/>
      <c r="O29" s="874"/>
      <c r="P29" s="959"/>
    </row>
    <row r="30" spans="2:16" x14ac:dyDescent="0.2">
      <c r="B30" s="817"/>
      <c r="C30" s="874"/>
      <c r="D30" s="888" t="s">
        <v>558</v>
      </c>
      <c r="E30" s="874"/>
      <c r="F30" s="878">
        <f>+mat!H129</f>
        <v>0</v>
      </c>
      <c r="G30" s="878">
        <f>+mat!I129</f>
        <v>0</v>
      </c>
      <c r="H30" s="878">
        <f>+mat!J129</f>
        <v>0</v>
      </c>
      <c r="I30" s="878">
        <f>+mat!K129</f>
        <v>0</v>
      </c>
      <c r="J30" s="878">
        <f>+mat!L129</f>
        <v>0</v>
      </c>
      <c r="K30" s="878">
        <f>+mat!M129</f>
        <v>0</v>
      </c>
      <c r="L30" s="878">
        <f>+mat!N129</f>
        <v>0</v>
      </c>
      <c r="M30" s="878">
        <f>+mat!O129</f>
        <v>0</v>
      </c>
      <c r="N30" s="878">
        <f>+mat!P129</f>
        <v>0</v>
      </c>
      <c r="O30" s="874"/>
      <c r="P30" s="959"/>
    </row>
    <row r="31" spans="2:16" x14ac:dyDescent="0.2">
      <c r="B31" s="817"/>
      <c r="C31" s="874"/>
      <c r="D31" s="888" t="s">
        <v>559</v>
      </c>
      <c r="E31" s="874"/>
      <c r="F31" s="878">
        <f>+mat!H136</f>
        <v>0</v>
      </c>
      <c r="G31" s="878">
        <f>+mat!I136</f>
        <v>0</v>
      </c>
      <c r="H31" s="878">
        <f>+mat!J136</f>
        <v>0</v>
      </c>
      <c r="I31" s="878">
        <f>+mat!K136</f>
        <v>0</v>
      </c>
      <c r="J31" s="878">
        <f>+mat!L136</f>
        <v>0</v>
      </c>
      <c r="K31" s="878">
        <f>+mat!M136</f>
        <v>0</v>
      </c>
      <c r="L31" s="878">
        <f>+mat!N136</f>
        <v>0</v>
      </c>
      <c r="M31" s="878">
        <f>+mat!O136</f>
        <v>0</v>
      </c>
      <c r="N31" s="878">
        <f>+mat!P136</f>
        <v>0</v>
      </c>
      <c r="O31" s="874"/>
      <c r="P31" s="959"/>
    </row>
    <row r="32" spans="2:16" x14ac:dyDescent="0.2">
      <c r="B32" s="817"/>
      <c r="C32" s="874"/>
      <c r="D32" s="888" t="s">
        <v>516</v>
      </c>
      <c r="E32" s="874"/>
      <c r="F32" s="878">
        <f>+act!F30</f>
        <v>0</v>
      </c>
      <c r="G32" s="878">
        <f>+act!G30</f>
        <v>0</v>
      </c>
      <c r="H32" s="878">
        <f>+act!H30</f>
        <v>0</v>
      </c>
      <c r="I32" s="878">
        <f>+act!I30</f>
        <v>0</v>
      </c>
      <c r="J32" s="878">
        <f>+act!J30</f>
        <v>0</v>
      </c>
      <c r="K32" s="878">
        <f>+act!K30</f>
        <v>0</v>
      </c>
      <c r="L32" s="878">
        <f>+act!L30</f>
        <v>0</v>
      </c>
      <c r="M32" s="878">
        <f>+act!M30</f>
        <v>0</v>
      </c>
      <c r="N32" s="878">
        <f>+act!N30</f>
        <v>0</v>
      </c>
      <c r="O32" s="874"/>
      <c r="P32" s="959"/>
    </row>
    <row r="33" spans="2:16" x14ac:dyDescent="0.2">
      <c r="B33" s="818"/>
      <c r="C33" s="874"/>
      <c r="D33" s="879" t="s">
        <v>113</v>
      </c>
      <c r="E33" s="884"/>
      <c r="F33" s="880">
        <f>SUM(F30:F32)</f>
        <v>0</v>
      </c>
      <c r="G33" s="880">
        <f>SUM(G30:G32)</f>
        <v>0</v>
      </c>
      <c r="H33" s="880">
        <f>SUM(H30:H32)</f>
        <v>0</v>
      </c>
      <c r="I33" s="880">
        <f t="shared" ref="I33:N33" si="3">SUM(I30:I32)</f>
        <v>0</v>
      </c>
      <c r="J33" s="880">
        <f t="shared" si="3"/>
        <v>0</v>
      </c>
      <c r="K33" s="880">
        <f t="shared" si="3"/>
        <v>0</v>
      </c>
      <c r="L33" s="880">
        <f t="shared" si="3"/>
        <v>0</v>
      </c>
      <c r="M33" s="880">
        <f t="shared" si="3"/>
        <v>0</v>
      </c>
      <c r="N33" s="880">
        <f t="shared" si="3"/>
        <v>0</v>
      </c>
      <c r="O33" s="874"/>
      <c r="P33" s="959"/>
    </row>
    <row r="34" spans="2:16" x14ac:dyDescent="0.2">
      <c r="B34" s="817"/>
      <c r="C34" s="874"/>
      <c r="D34" s="882" t="s">
        <v>510</v>
      </c>
      <c r="E34" s="883"/>
      <c r="F34" s="1020">
        <f>IF('geg ZO'!J$37=0,0,+F33/'geg ZO'!J$37)</f>
        <v>0</v>
      </c>
      <c r="G34" s="1020">
        <f>IF('geg ZO'!K$37=0,0,+G33/'geg ZO'!K$37)</f>
        <v>0</v>
      </c>
      <c r="H34" s="1020">
        <f>IF('geg ZO'!L$37=0,0,+H33/'geg ZO'!L$37)</f>
        <v>0</v>
      </c>
      <c r="I34" s="1020">
        <f>IF('geg ZO'!M$37=0,0,+I33/'geg ZO'!M$37)</f>
        <v>0</v>
      </c>
      <c r="J34" s="1020">
        <f>IF('geg ZO'!N$37=0,0,+J33/'geg ZO'!N$37)</f>
        <v>0</v>
      </c>
      <c r="K34" s="1020">
        <f>IF('geg ZO'!O$37=0,0,+K33/'geg ZO'!O$37)</f>
        <v>0</v>
      </c>
      <c r="L34" s="1020">
        <f>IF('geg ZO'!P$37=0,0,+L33/'geg ZO'!P$37)</f>
        <v>0</v>
      </c>
      <c r="M34" s="1020">
        <f>IF('geg ZO'!Q$37=0,0,+M33/'geg ZO'!Q$37)</f>
        <v>0</v>
      </c>
      <c r="N34" s="1020">
        <f>IF('geg ZO'!R$37=0,0,+N33/'geg ZO'!R$37)</f>
        <v>0</v>
      </c>
      <c r="O34" s="874"/>
      <c r="P34" s="959"/>
    </row>
    <row r="35" spans="2:16" x14ac:dyDescent="0.2">
      <c r="B35" s="817"/>
      <c r="C35" s="874"/>
      <c r="D35" s="888"/>
      <c r="E35" s="874"/>
      <c r="F35" s="885"/>
      <c r="G35" s="885"/>
      <c r="H35" s="885"/>
      <c r="I35" s="885"/>
      <c r="J35" s="885"/>
      <c r="K35" s="885"/>
      <c r="L35" s="885"/>
      <c r="M35" s="885"/>
      <c r="N35" s="885"/>
      <c r="O35" s="874"/>
      <c r="P35" s="959"/>
    </row>
    <row r="36" spans="2:16" x14ac:dyDescent="0.2">
      <c r="B36" s="803"/>
      <c r="C36" s="874"/>
      <c r="D36" s="889" t="s">
        <v>218</v>
      </c>
      <c r="E36" s="874"/>
      <c r="F36" s="885"/>
      <c r="G36" s="885"/>
      <c r="H36" s="885"/>
      <c r="I36" s="885"/>
      <c r="J36" s="885"/>
      <c r="K36" s="885"/>
      <c r="L36" s="885"/>
      <c r="M36" s="885"/>
      <c r="N36" s="885"/>
      <c r="O36" s="890"/>
      <c r="P36" s="959"/>
    </row>
    <row r="37" spans="2:16" x14ac:dyDescent="0.2">
      <c r="B37" s="803"/>
      <c r="C37" s="874"/>
      <c r="D37" s="891"/>
      <c r="E37" s="874"/>
      <c r="F37" s="885"/>
      <c r="G37" s="885"/>
      <c r="H37" s="885"/>
      <c r="I37" s="885"/>
      <c r="J37" s="885"/>
      <c r="K37" s="885"/>
      <c r="L37" s="885"/>
      <c r="M37" s="885"/>
      <c r="N37" s="885"/>
      <c r="O37" s="890"/>
      <c r="P37" s="959"/>
    </row>
    <row r="38" spans="2:16" x14ac:dyDescent="0.2">
      <c r="B38" s="803"/>
      <c r="C38" s="874"/>
      <c r="D38" s="891" t="s">
        <v>517</v>
      </c>
      <c r="E38" s="874"/>
      <c r="F38" s="892">
        <f>IF(F13=0,0,+bal!G32/F13)</f>
        <v>0</v>
      </c>
      <c r="G38" s="892">
        <f>IF(G13=0,0,+bal!H32/G13)</f>
        <v>0</v>
      </c>
      <c r="H38" s="892">
        <f>IF(H13=0,0,+bal!I32/H13)</f>
        <v>0</v>
      </c>
      <c r="I38" s="892">
        <f>IF(I13=0,0,+bal!J32/I13)</f>
        <v>0</v>
      </c>
      <c r="J38" s="892">
        <f>IF(J13=0,0,+bal!K32/J13)</f>
        <v>0</v>
      </c>
      <c r="K38" s="892">
        <f>IF(K13=0,0,+bal!L32/K13)</f>
        <v>0</v>
      </c>
      <c r="L38" s="892">
        <f>IF(L13=0,0,+bal!M32/L13)</f>
        <v>0</v>
      </c>
      <c r="M38" s="892">
        <f>IF(M13=0,0,+bal!N32/M13)</f>
        <v>0</v>
      </c>
      <c r="N38" s="892">
        <f>IF(N13=0,0,+bal!O32/N13)</f>
        <v>0</v>
      </c>
      <c r="O38" s="890"/>
      <c r="P38" s="959"/>
    </row>
    <row r="39" spans="2:16" x14ac:dyDescent="0.2">
      <c r="B39" s="803"/>
      <c r="C39" s="874"/>
      <c r="D39" s="891" t="s">
        <v>518</v>
      </c>
      <c r="E39" s="874"/>
      <c r="F39" s="892">
        <f>IF(F13=0,0,+begr!F14/F13)</f>
        <v>0</v>
      </c>
      <c r="G39" s="892">
        <f>IF(G13=0,0,+begr!G14/G13)</f>
        <v>0</v>
      </c>
      <c r="H39" s="892">
        <f>IF(H13=0,0,+begr!H14/H13)</f>
        <v>0</v>
      </c>
      <c r="I39" s="892">
        <f>IF(I13=0,0,+begr!I14/I13)</f>
        <v>0</v>
      </c>
      <c r="J39" s="892">
        <f>IF(J13=0,0,+begr!J14/J13)</f>
        <v>0</v>
      </c>
      <c r="K39" s="892">
        <f>IF(K13=0,0,+begr!K14/K13)</f>
        <v>0</v>
      </c>
      <c r="L39" s="892">
        <f>IF(L13=0,0,+begr!L14/L13)</f>
        <v>0</v>
      </c>
      <c r="M39" s="892">
        <f>IF(M13=0,0,+begr!M14/M13)</f>
        <v>0</v>
      </c>
      <c r="N39" s="892">
        <f>IF(N13=0,0,+begr!N14/N13)</f>
        <v>0</v>
      </c>
      <c r="O39" s="890"/>
      <c r="P39" s="959"/>
    </row>
    <row r="40" spans="2:16" x14ac:dyDescent="0.2">
      <c r="B40" s="803"/>
      <c r="C40" s="874"/>
      <c r="D40" s="891" t="s">
        <v>519</v>
      </c>
      <c r="E40" s="874"/>
      <c r="F40" s="892">
        <f>IF(F13=0,0,+begr!F15/F13)</f>
        <v>0</v>
      </c>
      <c r="G40" s="892">
        <f>IF(G13=0,0,+begr!G15/G13)</f>
        <v>0</v>
      </c>
      <c r="H40" s="892">
        <f>IF(H13=0,0,+begr!H15/H13)</f>
        <v>0</v>
      </c>
      <c r="I40" s="892">
        <f>IF(I13=0,0,+begr!I15/I13)</f>
        <v>0</v>
      </c>
      <c r="J40" s="892">
        <f>IF(J13=0,0,+begr!J15/J13)</f>
        <v>0</v>
      </c>
      <c r="K40" s="892">
        <f>IF(K13=0,0,+begr!K15/K13)</f>
        <v>0</v>
      </c>
      <c r="L40" s="892">
        <f>IF(L13=0,0,+begr!L15/L13)</f>
        <v>0</v>
      </c>
      <c r="M40" s="892">
        <f>IF(M13=0,0,+begr!M15/M13)</f>
        <v>0</v>
      </c>
      <c r="N40" s="892">
        <f>IF(N13=0,0,+begr!N15/N13)</f>
        <v>0</v>
      </c>
      <c r="O40" s="890"/>
      <c r="P40" s="959"/>
    </row>
    <row r="41" spans="2:16" x14ac:dyDescent="0.2">
      <c r="B41" s="803"/>
      <c r="C41" s="874"/>
      <c r="D41" s="891" t="s">
        <v>520</v>
      </c>
      <c r="E41" s="874"/>
      <c r="F41" s="892">
        <f>IF(F13=0,0,(begr!F17+begr!F18)/F13)</f>
        <v>0</v>
      </c>
      <c r="G41" s="892">
        <f>IF(G13=0,0,(begr!G17+begr!G18)/G13)</f>
        <v>0</v>
      </c>
      <c r="H41" s="892">
        <f>IF(H13=0,0,(begr!H17+begr!H18)/H13)</f>
        <v>0</v>
      </c>
      <c r="I41" s="892">
        <f>IF(I13=0,0,(begr!I17+begr!I18)/I13)</f>
        <v>0</v>
      </c>
      <c r="J41" s="892">
        <f>IF(J13=0,0,(begr!J17+begr!J18)/J13)</f>
        <v>0</v>
      </c>
      <c r="K41" s="892">
        <f>IF(K13=0,0,(begr!K17+begr!K18)/K13)</f>
        <v>0</v>
      </c>
      <c r="L41" s="892">
        <f>IF(L13=0,0,(begr!L17+begr!L18)/L13)</f>
        <v>0</v>
      </c>
      <c r="M41" s="892">
        <f>IF(M13=0,0,(begr!M17+begr!M18)/M13)</f>
        <v>0</v>
      </c>
      <c r="N41" s="892">
        <f>IF(N13=0,0,(begr!N17+begr!N18)/N13)</f>
        <v>0</v>
      </c>
      <c r="O41" s="890"/>
      <c r="P41" s="959"/>
    </row>
    <row r="42" spans="2:16" x14ac:dyDescent="0.2">
      <c r="B42" s="803"/>
      <c r="C42" s="874"/>
      <c r="D42" s="891" t="s">
        <v>521</v>
      </c>
      <c r="E42" s="893"/>
      <c r="F42" s="892">
        <f>IF(F13=0,0,act!F25/F13)</f>
        <v>0</v>
      </c>
      <c r="G42" s="892">
        <f>IF(G13=0,0,act!G25/G13)</f>
        <v>0</v>
      </c>
      <c r="H42" s="892">
        <f>IF(H13=0,0,act!H25/H13)</f>
        <v>0</v>
      </c>
      <c r="I42" s="892">
        <f>IF(I13=0,0,act!I25/I13)</f>
        <v>0</v>
      </c>
      <c r="J42" s="892">
        <f>IF(J13=0,0,act!J25/J13)</f>
        <v>0</v>
      </c>
      <c r="K42" s="892">
        <f>IF(K13=0,0,act!K25/K13)</f>
        <v>0</v>
      </c>
      <c r="L42" s="892">
        <f>IF(L13=0,0,act!L25/L13)</f>
        <v>0</v>
      </c>
      <c r="M42" s="892">
        <f>IF(M13=0,0,act!M25/M13)</f>
        <v>0</v>
      </c>
      <c r="N42" s="892">
        <f>IF(N13=0,0,act!N25/N13)</f>
        <v>0</v>
      </c>
      <c r="O42" s="890"/>
      <c r="P42" s="959"/>
    </row>
    <row r="43" spans="2:16" x14ac:dyDescent="0.2">
      <c r="B43" s="803"/>
      <c r="C43" s="874"/>
      <c r="D43" s="891"/>
      <c r="E43" s="893"/>
      <c r="F43" s="894"/>
      <c r="G43" s="894"/>
      <c r="H43" s="894"/>
      <c r="I43" s="894"/>
      <c r="J43" s="894"/>
      <c r="K43" s="894"/>
      <c r="L43" s="894"/>
      <c r="M43" s="894"/>
      <c r="N43" s="894"/>
      <c r="O43" s="890"/>
      <c r="P43" s="959"/>
    </row>
    <row r="44" spans="2:16" x14ac:dyDescent="0.2">
      <c r="B44" s="803"/>
      <c r="C44" s="874"/>
      <c r="D44" s="895" t="s">
        <v>219</v>
      </c>
      <c r="E44" s="879"/>
      <c r="F44" s="896"/>
      <c r="G44" s="896"/>
      <c r="H44" s="896"/>
      <c r="I44" s="896"/>
      <c r="J44" s="896"/>
      <c r="K44" s="896"/>
      <c r="L44" s="896"/>
      <c r="M44" s="896"/>
      <c r="N44" s="896"/>
      <c r="O44" s="890"/>
      <c r="P44" s="959"/>
    </row>
    <row r="45" spans="2:16" x14ac:dyDescent="0.2">
      <c r="B45" s="803"/>
      <c r="C45" s="897"/>
      <c r="D45" s="898" t="s">
        <v>522</v>
      </c>
      <c r="E45" s="893"/>
      <c r="F45" s="899">
        <f>+bal!G36</f>
        <v>0</v>
      </c>
      <c r="G45" s="899">
        <f>+bal!H36</f>
        <v>0</v>
      </c>
      <c r="H45" s="899">
        <f>+bal!I36</f>
        <v>0</v>
      </c>
      <c r="I45" s="899">
        <f>+bal!J36</f>
        <v>0</v>
      </c>
      <c r="J45" s="899">
        <f>+bal!K36</f>
        <v>0</v>
      </c>
      <c r="K45" s="899">
        <f>+bal!L36</f>
        <v>0</v>
      </c>
      <c r="L45" s="899">
        <f>+bal!M36</f>
        <v>0</v>
      </c>
      <c r="M45" s="899">
        <f>+bal!N36</f>
        <v>0</v>
      </c>
      <c r="N45" s="899">
        <f>+bal!O36</f>
        <v>0</v>
      </c>
      <c r="O45" s="897"/>
      <c r="P45" s="959"/>
    </row>
    <row r="46" spans="2:16" x14ac:dyDescent="0.2">
      <c r="B46" s="803"/>
      <c r="C46" s="897"/>
      <c r="D46" s="898" t="s">
        <v>523</v>
      </c>
      <c r="E46" s="893"/>
      <c r="F46" s="899">
        <f>+bal!G25</f>
        <v>0</v>
      </c>
      <c r="G46" s="899">
        <f>+bal!H25</f>
        <v>0</v>
      </c>
      <c r="H46" s="899">
        <f>+bal!I25</f>
        <v>0</v>
      </c>
      <c r="I46" s="899">
        <f>+bal!J25</f>
        <v>0</v>
      </c>
      <c r="J46" s="899">
        <f>+bal!K25</f>
        <v>0</v>
      </c>
      <c r="K46" s="899">
        <f>+bal!L25</f>
        <v>0</v>
      </c>
      <c r="L46" s="899">
        <f>+bal!M25</f>
        <v>0</v>
      </c>
      <c r="M46" s="899">
        <f>+bal!N25</f>
        <v>0</v>
      </c>
      <c r="N46" s="899">
        <f>+bal!O25</f>
        <v>0</v>
      </c>
      <c r="O46" s="897"/>
      <c r="P46" s="959"/>
    </row>
    <row r="47" spans="2:16" x14ac:dyDescent="0.2">
      <c r="B47" s="803"/>
      <c r="C47" s="897"/>
      <c r="D47" s="898"/>
      <c r="E47" s="893"/>
      <c r="F47" s="900">
        <f>IF(F46=0,0,F45/F46)</f>
        <v>0</v>
      </c>
      <c r="G47" s="900">
        <f>IF(G46=0,0,G45/G46)</f>
        <v>0</v>
      </c>
      <c r="H47" s="900">
        <f>IF(H46=0,0,H45/H46)</f>
        <v>0</v>
      </c>
      <c r="I47" s="900">
        <f t="shared" ref="I47:N47" si="4">IF(I46=0,0,I45/I46)</f>
        <v>0</v>
      </c>
      <c r="J47" s="900">
        <f t="shared" si="4"/>
        <v>0</v>
      </c>
      <c r="K47" s="900">
        <f t="shared" si="4"/>
        <v>0</v>
      </c>
      <c r="L47" s="900">
        <f t="shared" si="4"/>
        <v>0</v>
      </c>
      <c r="M47" s="900">
        <f t="shared" si="4"/>
        <v>0</v>
      </c>
      <c r="N47" s="900">
        <f t="shared" si="4"/>
        <v>0</v>
      </c>
      <c r="O47" s="897"/>
      <c r="P47" s="959"/>
    </row>
    <row r="48" spans="2:16" x14ac:dyDescent="0.2">
      <c r="B48" s="803"/>
      <c r="C48" s="874"/>
      <c r="D48" s="895" t="s">
        <v>220</v>
      </c>
      <c r="E48" s="901"/>
      <c r="F48" s="885"/>
      <c r="G48" s="885"/>
      <c r="H48" s="885"/>
      <c r="I48" s="885"/>
      <c r="J48" s="885"/>
      <c r="K48" s="885"/>
      <c r="L48" s="885"/>
      <c r="M48" s="885"/>
      <c r="N48" s="885"/>
      <c r="O48" s="890"/>
      <c r="P48" s="959"/>
    </row>
    <row r="49" spans="2:16" x14ac:dyDescent="0.2">
      <c r="B49" s="803"/>
      <c r="C49" s="874"/>
      <c r="D49" s="898" t="s">
        <v>524</v>
      </c>
      <c r="E49" s="893"/>
      <c r="F49" s="899">
        <f>+bal!G23</f>
        <v>0</v>
      </c>
      <c r="G49" s="899">
        <f>+bal!H23</f>
        <v>0</v>
      </c>
      <c r="H49" s="899">
        <f>+bal!I23</f>
        <v>0</v>
      </c>
      <c r="I49" s="899">
        <f>+bal!J23</f>
        <v>0</v>
      </c>
      <c r="J49" s="899">
        <f>+bal!K23</f>
        <v>0</v>
      </c>
      <c r="K49" s="899">
        <f>+bal!L23</f>
        <v>0</v>
      </c>
      <c r="L49" s="899">
        <f>+bal!M23</f>
        <v>0</v>
      </c>
      <c r="M49" s="899">
        <f>+bal!N23</f>
        <v>0</v>
      </c>
      <c r="N49" s="899">
        <f>+bal!O23</f>
        <v>0</v>
      </c>
      <c r="O49" s="890"/>
      <c r="P49" s="959"/>
    </row>
    <row r="50" spans="2:16" x14ac:dyDescent="0.2">
      <c r="B50" s="803"/>
      <c r="C50" s="874"/>
      <c r="D50" s="898" t="s">
        <v>262</v>
      </c>
      <c r="E50" s="893"/>
      <c r="F50" s="899">
        <f>+bal!G54</f>
        <v>0</v>
      </c>
      <c r="G50" s="899">
        <f>+bal!H54</f>
        <v>0</v>
      </c>
      <c r="H50" s="899">
        <f>+bal!I54</f>
        <v>0</v>
      </c>
      <c r="I50" s="899">
        <f>+bal!J54</f>
        <v>0</v>
      </c>
      <c r="J50" s="899">
        <f>+bal!K54</f>
        <v>0</v>
      </c>
      <c r="K50" s="899">
        <f>+bal!L54</f>
        <v>0</v>
      </c>
      <c r="L50" s="899">
        <f>+bal!M54</f>
        <v>0</v>
      </c>
      <c r="M50" s="899">
        <f>+bal!N54</f>
        <v>0</v>
      </c>
      <c r="N50" s="899">
        <f>+bal!O54</f>
        <v>0</v>
      </c>
      <c r="O50" s="890"/>
      <c r="P50" s="959"/>
    </row>
    <row r="51" spans="2:16" x14ac:dyDescent="0.2">
      <c r="B51" s="803"/>
      <c r="C51" s="874"/>
      <c r="D51" s="898"/>
      <c r="E51" s="893"/>
      <c r="F51" s="902">
        <f>IF(F50=0,0,F49/F50)</f>
        <v>0</v>
      </c>
      <c r="G51" s="902">
        <f>IF(G50=0,0,G49/G50)</f>
        <v>0</v>
      </c>
      <c r="H51" s="902">
        <f>IF(H50=0,0,H49/H50)</f>
        <v>0</v>
      </c>
      <c r="I51" s="902">
        <f t="shared" ref="I51:N51" si="5">IF(I50=0,0,I49/I50)</f>
        <v>0</v>
      </c>
      <c r="J51" s="902">
        <f t="shared" si="5"/>
        <v>0</v>
      </c>
      <c r="K51" s="902">
        <f t="shared" si="5"/>
        <v>0</v>
      </c>
      <c r="L51" s="902">
        <f t="shared" si="5"/>
        <v>0</v>
      </c>
      <c r="M51" s="902">
        <f t="shared" si="5"/>
        <v>0</v>
      </c>
      <c r="N51" s="902">
        <f t="shared" si="5"/>
        <v>0</v>
      </c>
      <c r="O51" s="890"/>
      <c r="P51" s="959"/>
    </row>
    <row r="52" spans="2:16" x14ac:dyDescent="0.2">
      <c r="B52" s="803"/>
      <c r="C52" s="874"/>
      <c r="D52" s="895" t="s">
        <v>288</v>
      </c>
      <c r="E52" s="901"/>
      <c r="F52" s="885"/>
      <c r="G52" s="885"/>
      <c r="H52" s="885"/>
      <c r="I52" s="885"/>
      <c r="J52" s="885"/>
      <c r="K52" s="885"/>
      <c r="L52" s="885"/>
      <c r="M52" s="885"/>
      <c r="N52" s="885"/>
      <c r="O52" s="890"/>
      <c r="P52" s="959"/>
    </row>
    <row r="53" spans="2:16" x14ac:dyDescent="0.2">
      <c r="B53" s="803"/>
      <c r="C53" s="874"/>
      <c r="D53" s="888" t="s">
        <v>525</v>
      </c>
      <c r="E53" s="893"/>
      <c r="F53" s="899">
        <f>begr!F27</f>
        <v>0</v>
      </c>
      <c r="G53" s="899">
        <f>begr!G27</f>
        <v>0</v>
      </c>
      <c r="H53" s="899">
        <f>begr!H27</f>
        <v>0</v>
      </c>
      <c r="I53" s="899">
        <f>begr!I27</f>
        <v>0</v>
      </c>
      <c r="J53" s="899">
        <f>begr!J27</f>
        <v>0</v>
      </c>
      <c r="K53" s="899">
        <f>begr!K27</f>
        <v>0</v>
      </c>
      <c r="L53" s="899">
        <f>begr!L27</f>
        <v>0</v>
      </c>
      <c r="M53" s="899">
        <f>begr!M27</f>
        <v>0</v>
      </c>
      <c r="N53" s="899">
        <f>begr!N27</f>
        <v>0</v>
      </c>
      <c r="O53" s="890"/>
      <c r="P53" s="959"/>
    </row>
    <row r="54" spans="2:16" x14ac:dyDescent="0.2">
      <c r="B54" s="803"/>
      <c r="C54" s="874"/>
      <c r="D54" s="898" t="s">
        <v>508</v>
      </c>
      <c r="E54" s="893"/>
      <c r="F54" s="899">
        <f>+begr!F19</f>
        <v>0</v>
      </c>
      <c r="G54" s="899">
        <f>+begr!G19</f>
        <v>0</v>
      </c>
      <c r="H54" s="899">
        <f>+begr!H19</f>
        <v>0</v>
      </c>
      <c r="I54" s="899">
        <f>+begr!I19</f>
        <v>0</v>
      </c>
      <c r="J54" s="899">
        <f>+begr!J19</f>
        <v>0</v>
      </c>
      <c r="K54" s="899">
        <f>+begr!K19</f>
        <v>0</v>
      </c>
      <c r="L54" s="899">
        <f>+begr!L19</f>
        <v>0</v>
      </c>
      <c r="M54" s="899">
        <f>+begr!M19</f>
        <v>0</v>
      </c>
      <c r="N54" s="899">
        <f>+begr!N19</f>
        <v>0</v>
      </c>
      <c r="O54" s="890"/>
      <c r="P54" s="959"/>
    </row>
    <row r="55" spans="2:16" x14ac:dyDescent="0.2">
      <c r="B55" s="803"/>
      <c r="C55" s="874"/>
      <c r="D55" s="898"/>
      <c r="E55" s="893"/>
      <c r="F55" s="903">
        <f>IF(F54=0,0,F53/F54)</f>
        <v>0</v>
      </c>
      <c r="G55" s="903">
        <f>IF(G54=0,0,G53/G54)</f>
        <v>0</v>
      </c>
      <c r="H55" s="903">
        <f>IF(H54=0,0,H53/H54)</f>
        <v>0</v>
      </c>
      <c r="I55" s="903">
        <f t="shared" ref="I55:N55" si="6">IF(I54=0,0,I53/I54)</f>
        <v>0</v>
      </c>
      <c r="J55" s="903">
        <f t="shared" si="6"/>
        <v>0</v>
      </c>
      <c r="K55" s="903">
        <f t="shared" si="6"/>
        <v>0</v>
      </c>
      <c r="L55" s="903">
        <f t="shared" si="6"/>
        <v>0</v>
      </c>
      <c r="M55" s="903">
        <f t="shared" si="6"/>
        <v>0</v>
      </c>
      <c r="N55" s="903">
        <f t="shared" si="6"/>
        <v>0</v>
      </c>
      <c r="O55" s="890"/>
      <c r="P55" s="959"/>
    </row>
    <row r="56" spans="2:16" x14ac:dyDescent="0.2">
      <c r="B56" s="803"/>
      <c r="C56" s="874"/>
      <c r="D56" s="904" t="s">
        <v>526</v>
      </c>
      <c r="E56" s="893"/>
      <c r="F56" s="905"/>
      <c r="G56" s="905"/>
      <c r="H56" s="905"/>
      <c r="I56" s="905"/>
      <c r="J56" s="905"/>
      <c r="K56" s="905"/>
      <c r="L56" s="905"/>
      <c r="M56" s="905"/>
      <c r="N56" s="905"/>
      <c r="O56" s="890"/>
      <c r="P56" s="959"/>
    </row>
    <row r="57" spans="2:16" x14ac:dyDescent="0.2">
      <c r="B57" s="803"/>
      <c r="C57" s="874"/>
      <c r="D57" s="898" t="s">
        <v>527</v>
      </c>
      <c r="E57" s="893"/>
      <c r="F57" s="878">
        <f>+bal!G36</f>
        <v>0</v>
      </c>
      <c r="G57" s="878">
        <f>+bal!H36</f>
        <v>0</v>
      </c>
      <c r="H57" s="878">
        <f>+bal!I36</f>
        <v>0</v>
      </c>
      <c r="I57" s="878">
        <f>+bal!J36</f>
        <v>0</v>
      </c>
      <c r="J57" s="878">
        <f>+bal!K36</f>
        <v>0</v>
      </c>
      <c r="K57" s="878">
        <f>+bal!L36</f>
        <v>0</v>
      </c>
      <c r="L57" s="878">
        <f>+bal!M36</f>
        <v>0</v>
      </c>
      <c r="M57" s="878">
        <f>+bal!N36</f>
        <v>0</v>
      </c>
      <c r="N57" s="878">
        <f>+bal!O36</f>
        <v>0</v>
      </c>
      <c r="O57" s="890"/>
      <c r="P57" s="959"/>
    </row>
    <row r="58" spans="2:16" x14ac:dyDescent="0.2">
      <c r="B58" s="803"/>
      <c r="C58" s="874"/>
      <c r="D58" s="898" t="s">
        <v>528</v>
      </c>
      <c r="E58" s="893"/>
      <c r="F58" s="878">
        <f>+bal!G15</f>
        <v>0</v>
      </c>
      <c r="G58" s="878">
        <f>+bal!H15</f>
        <v>0</v>
      </c>
      <c r="H58" s="878">
        <f>+bal!I15</f>
        <v>0</v>
      </c>
      <c r="I58" s="878">
        <f>+bal!J15</f>
        <v>0</v>
      </c>
      <c r="J58" s="878">
        <f>+bal!K15</f>
        <v>0</v>
      </c>
      <c r="K58" s="878">
        <f>+bal!L15</f>
        <v>0</v>
      </c>
      <c r="L58" s="878">
        <f>+bal!M15</f>
        <v>0</v>
      </c>
      <c r="M58" s="878">
        <f>+bal!N15</f>
        <v>0</v>
      </c>
      <c r="N58" s="878">
        <f>+bal!O15</f>
        <v>0</v>
      </c>
      <c r="O58" s="890"/>
      <c r="P58" s="959"/>
    </row>
    <row r="59" spans="2:16" x14ac:dyDescent="0.2">
      <c r="B59" s="803"/>
      <c r="C59" s="874"/>
      <c r="D59" s="898" t="s">
        <v>529</v>
      </c>
      <c r="E59" s="893"/>
      <c r="F59" s="878">
        <f>+begr!F14</f>
        <v>0</v>
      </c>
      <c r="G59" s="878">
        <f>+begr!G14</f>
        <v>0</v>
      </c>
      <c r="H59" s="878">
        <f>+begr!H14</f>
        <v>0</v>
      </c>
      <c r="I59" s="878">
        <f>+begr!I14</f>
        <v>0</v>
      </c>
      <c r="J59" s="878">
        <f>+begr!J14</f>
        <v>0</v>
      </c>
      <c r="K59" s="878">
        <f>+begr!K14</f>
        <v>0</v>
      </c>
      <c r="L59" s="878">
        <f>+begr!L14</f>
        <v>0</v>
      </c>
      <c r="M59" s="878">
        <f>+begr!M14</f>
        <v>0</v>
      </c>
      <c r="N59" s="878">
        <f>+begr!N14</f>
        <v>0</v>
      </c>
      <c r="O59" s="890"/>
      <c r="P59" s="959"/>
    </row>
    <row r="60" spans="2:16" x14ac:dyDescent="0.2">
      <c r="B60" s="803"/>
      <c r="C60" s="874"/>
      <c r="D60" s="898"/>
      <c r="E60" s="893"/>
      <c r="F60" s="903">
        <f>IF(F59=0,0,(F57-F58)/F59)</f>
        <v>0</v>
      </c>
      <c r="G60" s="903">
        <f>IF(G59=0,0,(G57-G58)/G59)</f>
        <v>0</v>
      </c>
      <c r="H60" s="903">
        <f>IF(H59=0,0,(H57-H58)/H59)</f>
        <v>0</v>
      </c>
      <c r="I60" s="903">
        <f t="shared" ref="I60:N60" si="7">IF(I59=0,0,(I57-I58)/I59)</f>
        <v>0</v>
      </c>
      <c r="J60" s="903">
        <f t="shared" si="7"/>
        <v>0</v>
      </c>
      <c r="K60" s="903">
        <f t="shared" si="7"/>
        <v>0</v>
      </c>
      <c r="L60" s="903">
        <f t="shared" si="7"/>
        <v>0</v>
      </c>
      <c r="M60" s="903">
        <f t="shared" si="7"/>
        <v>0</v>
      </c>
      <c r="N60" s="903">
        <f t="shared" si="7"/>
        <v>0</v>
      </c>
      <c r="O60" s="890"/>
      <c r="P60" s="959"/>
    </row>
    <row r="61" spans="2:16" x14ac:dyDescent="0.2">
      <c r="B61" s="803"/>
      <c r="C61" s="890"/>
      <c r="D61" s="906" t="s">
        <v>530</v>
      </c>
      <c r="E61" s="890"/>
      <c r="F61" s="885"/>
      <c r="G61" s="885"/>
      <c r="H61" s="885"/>
      <c r="I61" s="885"/>
      <c r="J61" s="885"/>
      <c r="K61" s="885"/>
      <c r="L61" s="885"/>
      <c r="M61" s="885"/>
      <c r="N61" s="885"/>
      <c r="O61" s="890"/>
      <c r="P61" s="959"/>
    </row>
    <row r="62" spans="2:16" x14ac:dyDescent="0.2">
      <c r="B62" s="803"/>
      <c r="C62" s="890"/>
      <c r="D62" s="907" t="s">
        <v>531</v>
      </c>
      <c r="E62" s="890"/>
      <c r="F62" s="908">
        <f>+bal!G25</f>
        <v>0</v>
      </c>
      <c r="G62" s="908">
        <f>+bal!H25</f>
        <v>0</v>
      </c>
      <c r="H62" s="908">
        <f>+bal!I25</f>
        <v>0</v>
      </c>
      <c r="I62" s="908">
        <f>+bal!J25</f>
        <v>0</v>
      </c>
      <c r="J62" s="908">
        <f>+bal!K25</f>
        <v>0</v>
      </c>
      <c r="K62" s="908">
        <f>+bal!L25</f>
        <v>0</v>
      </c>
      <c r="L62" s="908">
        <f>+bal!M25</f>
        <v>0</v>
      </c>
      <c r="M62" s="908">
        <f>+bal!N25</f>
        <v>0</v>
      </c>
      <c r="N62" s="908">
        <f>+bal!O25</f>
        <v>0</v>
      </c>
      <c r="O62" s="890"/>
      <c r="P62" s="959"/>
    </row>
    <row r="63" spans="2:16" x14ac:dyDescent="0.2">
      <c r="B63" s="803"/>
      <c r="C63" s="890"/>
      <c r="D63" s="907" t="s">
        <v>532</v>
      </c>
      <c r="E63" s="890"/>
      <c r="F63" s="878">
        <f>+begr!F19</f>
        <v>0</v>
      </c>
      <c r="G63" s="878">
        <f>+begr!G19</f>
        <v>0</v>
      </c>
      <c r="H63" s="878">
        <f>+begr!H19</f>
        <v>0</v>
      </c>
      <c r="I63" s="878">
        <f>+begr!I19</f>
        <v>0</v>
      </c>
      <c r="J63" s="878">
        <f>+begr!J19</f>
        <v>0</v>
      </c>
      <c r="K63" s="878">
        <f>+begr!K19</f>
        <v>0</v>
      </c>
      <c r="L63" s="878">
        <f>+begr!L19</f>
        <v>0</v>
      </c>
      <c r="M63" s="878">
        <f>+begr!M19</f>
        <v>0</v>
      </c>
      <c r="N63" s="878">
        <f>+begr!N19</f>
        <v>0</v>
      </c>
      <c r="O63" s="890"/>
      <c r="P63" s="959"/>
    </row>
    <row r="64" spans="2:16" x14ac:dyDescent="0.2">
      <c r="B64" s="803"/>
      <c r="C64" s="890"/>
      <c r="D64" s="907"/>
      <c r="E64" s="890"/>
      <c r="F64" s="909" t="e">
        <f>F62/F63</f>
        <v>#DIV/0!</v>
      </c>
      <c r="G64" s="909" t="e">
        <f>G62/G63</f>
        <v>#DIV/0!</v>
      </c>
      <c r="H64" s="909" t="e">
        <f>H62/H63</f>
        <v>#DIV/0!</v>
      </c>
      <c r="I64" s="909" t="e">
        <f t="shared" ref="I64:N64" si="8">I62/I63</f>
        <v>#DIV/0!</v>
      </c>
      <c r="J64" s="909" t="e">
        <f t="shared" si="8"/>
        <v>#DIV/0!</v>
      </c>
      <c r="K64" s="909" t="e">
        <f t="shared" si="8"/>
        <v>#DIV/0!</v>
      </c>
      <c r="L64" s="909" t="e">
        <f t="shared" si="8"/>
        <v>#DIV/0!</v>
      </c>
      <c r="M64" s="909" t="e">
        <f t="shared" si="8"/>
        <v>#DIV/0!</v>
      </c>
      <c r="N64" s="909" t="e">
        <f t="shared" si="8"/>
        <v>#DIV/0!</v>
      </c>
      <c r="O64" s="890"/>
      <c r="P64" s="959"/>
    </row>
    <row r="65" spans="2:16" x14ac:dyDescent="0.2">
      <c r="B65" s="803"/>
      <c r="C65" s="931"/>
      <c r="D65" s="932"/>
      <c r="E65" s="931"/>
      <c r="F65" s="933"/>
      <c r="G65" s="933"/>
      <c r="H65" s="933"/>
      <c r="I65" s="933"/>
      <c r="J65" s="933"/>
      <c r="K65" s="933"/>
      <c r="L65" s="933"/>
      <c r="M65" s="933"/>
      <c r="N65" s="933"/>
      <c r="O65" s="931"/>
      <c r="P65" s="959"/>
    </row>
    <row r="66" spans="2:16" x14ac:dyDescent="0.2">
      <c r="B66" s="961"/>
      <c r="C66" s="962"/>
      <c r="D66" s="963"/>
      <c r="E66" s="964"/>
      <c r="F66" s="964"/>
      <c r="G66" s="964"/>
      <c r="H66" s="964"/>
      <c r="I66" s="964"/>
      <c r="J66" s="964"/>
      <c r="K66" s="964"/>
      <c r="L66" s="964"/>
      <c r="M66" s="964"/>
      <c r="N66" s="964"/>
      <c r="O66" s="964"/>
      <c r="P66" s="965"/>
    </row>
    <row r="67" spans="2:16" x14ac:dyDescent="0.2">
      <c r="B67" s="822"/>
      <c r="C67" s="970"/>
      <c r="D67" s="799"/>
      <c r="E67" s="798"/>
      <c r="F67" s="798"/>
      <c r="G67" s="798"/>
      <c r="H67" s="798"/>
      <c r="I67" s="798"/>
      <c r="J67" s="798"/>
      <c r="K67" s="798"/>
      <c r="L67" s="798"/>
      <c r="M67" s="798"/>
      <c r="N67" s="798"/>
      <c r="O67" s="798"/>
      <c r="P67" s="802"/>
    </row>
    <row r="68" spans="2:16" x14ac:dyDescent="0.2">
      <c r="B68" s="803"/>
      <c r="C68" s="942"/>
      <c r="D68" s="943"/>
      <c r="E68" s="944"/>
      <c r="F68" s="944"/>
      <c r="G68" s="944"/>
      <c r="H68" s="944"/>
      <c r="I68" s="944"/>
      <c r="J68" s="944"/>
      <c r="K68" s="944"/>
      <c r="L68" s="944"/>
      <c r="M68" s="944"/>
      <c r="N68" s="944"/>
      <c r="O68" s="944"/>
      <c r="P68" s="959"/>
    </row>
    <row r="69" spans="2:16" x14ac:dyDescent="0.2">
      <c r="B69" s="803"/>
      <c r="C69" s="874"/>
      <c r="D69" s="889" t="s">
        <v>533</v>
      </c>
      <c r="E69" s="910"/>
      <c r="F69" s="885"/>
      <c r="G69" s="885"/>
      <c r="H69" s="885"/>
      <c r="I69" s="885"/>
      <c r="J69" s="885"/>
      <c r="K69" s="885"/>
      <c r="L69" s="885"/>
      <c r="M69" s="885"/>
      <c r="N69" s="885"/>
      <c r="O69" s="890"/>
      <c r="P69" s="959"/>
    </row>
    <row r="70" spans="2:16" x14ac:dyDescent="0.2">
      <c r="B70" s="803"/>
      <c r="C70" s="874"/>
      <c r="D70" s="911"/>
      <c r="E70" s="910"/>
      <c r="F70" s="885"/>
      <c r="G70" s="885"/>
      <c r="H70" s="885"/>
      <c r="I70" s="885"/>
      <c r="J70" s="885"/>
      <c r="K70" s="885"/>
      <c r="L70" s="885"/>
      <c r="M70" s="885"/>
      <c r="N70" s="885"/>
      <c r="O70" s="890"/>
      <c r="P70" s="959"/>
    </row>
    <row r="71" spans="2:16" x14ac:dyDescent="0.2">
      <c r="B71" s="803"/>
      <c r="C71" s="875"/>
      <c r="D71" s="891" t="s">
        <v>534</v>
      </c>
      <c r="E71" s="874"/>
      <c r="F71" s="912">
        <f t="shared" ref="F71:N71" si="9">IF(F21=0,0,+F15/F21)</f>
        <v>0</v>
      </c>
      <c r="G71" s="912">
        <f t="shared" si="9"/>
        <v>0</v>
      </c>
      <c r="H71" s="912">
        <f t="shared" si="9"/>
        <v>0</v>
      </c>
      <c r="I71" s="912">
        <f t="shared" si="9"/>
        <v>0</v>
      </c>
      <c r="J71" s="912">
        <f t="shared" si="9"/>
        <v>0</v>
      </c>
      <c r="K71" s="912">
        <f t="shared" si="9"/>
        <v>0</v>
      </c>
      <c r="L71" s="912">
        <f t="shared" si="9"/>
        <v>0</v>
      </c>
      <c r="M71" s="912">
        <f t="shared" si="9"/>
        <v>0</v>
      </c>
      <c r="N71" s="912">
        <f t="shared" si="9"/>
        <v>0</v>
      </c>
      <c r="O71" s="913"/>
      <c r="P71" s="959"/>
    </row>
    <row r="72" spans="2:16" x14ac:dyDescent="0.2">
      <c r="B72" s="803"/>
      <c r="C72" s="874"/>
      <c r="D72" s="891" t="s">
        <v>535</v>
      </c>
      <c r="E72" s="910"/>
      <c r="F72" s="912" t="e">
        <f>+pers!H249/pers!H250</f>
        <v>#DIV/0!</v>
      </c>
      <c r="G72" s="912" t="e">
        <f>+pers!I249/pers!I250</f>
        <v>#DIV/0!</v>
      </c>
      <c r="H72" s="912" t="e">
        <f>+pers!J249/pers!J250</f>
        <v>#DIV/0!</v>
      </c>
      <c r="I72" s="912" t="e">
        <f>+pers!K249/pers!K250</f>
        <v>#DIV/0!</v>
      </c>
      <c r="J72" s="912" t="e">
        <f>+pers!L249/pers!L250</f>
        <v>#DIV/0!</v>
      </c>
      <c r="K72" s="912" t="e">
        <f>+pers!M249/pers!M250</f>
        <v>#DIV/0!</v>
      </c>
      <c r="L72" s="912" t="e">
        <f>+pers!N249/pers!N250</f>
        <v>#DIV/0!</v>
      </c>
      <c r="M72" s="912" t="e">
        <f>+pers!O249/pers!O250</f>
        <v>#DIV/0!</v>
      </c>
      <c r="N72" s="912" t="e">
        <f>+pers!P249/pers!P250</f>
        <v>#DIV/0!</v>
      </c>
      <c r="O72" s="890"/>
      <c r="P72" s="959"/>
    </row>
    <row r="73" spans="2:16" x14ac:dyDescent="0.2">
      <c r="B73" s="803"/>
      <c r="C73" s="874"/>
      <c r="D73" s="891" t="s">
        <v>536</v>
      </c>
      <c r="E73" s="910"/>
      <c r="F73" s="912">
        <f>IF(mat!H195=0,0,+mat!H103/mat!H195)</f>
        <v>0</v>
      </c>
      <c r="G73" s="912">
        <f>IF(mat!I195=0,0,+mat!I103/mat!I195)</f>
        <v>0</v>
      </c>
      <c r="H73" s="912">
        <f>IF(mat!J195=0,0,+mat!J103/mat!J195)</f>
        <v>0</v>
      </c>
      <c r="I73" s="912">
        <f>IF(mat!K195=0,0,+mat!K103/mat!K195)</f>
        <v>0</v>
      </c>
      <c r="J73" s="912" t="e">
        <f>+mat!L103/mat!L195</f>
        <v>#DIV/0!</v>
      </c>
      <c r="K73" s="912" t="e">
        <f>+mat!M103/mat!M195</f>
        <v>#DIV/0!</v>
      </c>
      <c r="L73" s="912" t="e">
        <f>+mat!N103/mat!N195</f>
        <v>#DIV/0!</v>
      </c>
      <c r="M73" s="912" t="e">
        <f>+mat!O103/mat!O195</f>
        <v>#DIV/0!</v>
      </c>
      <c r="N73" s="912" t="e">
        <f>+mat!P103/mat!P195</f>
        <v>#DIV/0!</v>
      </c>
      <c r="O73" s="890"/>
      <c r="P73" s="959"/>
    </row>
    <row r="74" spans="2:16" x14ac:dyDescent="0.2">
      <c r="B74" s="803"/>
      <c r="C74" s="875"/>
      <c r="D74" s="891" t="s">
        <v>537</v>
      </c>
      <c r="E74" s="874"/>
      <c r="F74" s="878" t="e">
        <f>+mat!H195/'geg ZO'!J37</f>
        <v>#DIV/0!</v>
      </c>
      <c r="G74" s="878" t="e">
        <f>+mat!I195/'geg ZO'!K37</f>
        <v>#DIV/0!</v>
      </c>
      <c r="H74" s="878" t="e">
        <f>+mat!J195/'geg ZO'!L37</f>
        <v>#DIV/0!</v>
      </c>
      <c r="I74" s="878" t="e">
        <f>+mat!K195/'geg ZO'!M37</f>
        <v>#DIV/0!</v>
      </c>
      <c r="J74" s="878" t="e">
        <f>+mat!L195/'geg ZO'!N37</f>
        <v>#DIV/0!</v>
      </c>
      <c r="K74" s="878" t="e">
        <f>+mat!M195/'geg ZO'!O37</f>
        <v>#DIV/0!</v>
      </c>
      <c r="L74" s="878" t="e">
        <f>+mat!N195/'geg ZO'!P37</f>
        <v>#DIV/0!</v>
      </c>
      <c r="M74" s="878" t="e">
        <f>+mat!O195/'geg ZO'!Q37</f>
        <v>#DIV/0!</v>
      </c>
      <c r="N74" s="878" t="e">
        <f>+mat!P195/'geg ZO'!R37</f>
        <v>#DIV/0!</v>
      </c>
      <c r="O74" s="913"/>
      <c r="P74" s="959"/>
    </row>
    <row r="75" spans="2:16" x14ac:dyDescent="0.2">
      <c r="B75" s="803"/>
      <c r="C75" s="875"/>
      <c r="D75" s="891" t="s">
        <v>538</v>
      </c>
      <c r="E75" s="874"/>
      <c r="F75" s="878" t="e">
        <f>+pers!H212*5/12/'geg ZO'!J37</f>
        <v>#DIV/0!</v>
      </c>
      <c r="G75" s="878" t="e">
        <f>+pers!I212*5/12/'geg ZO'!K37</f>
        <v>#DIV/0!</v>
      </c>
      <c r="H75" s="878" t="e">
        <f>+pers!J212*5/12/'geg ZO'!L37</f>
        <v>#DIV/0!</v>
      </c>
      <c r="I75" s="878" t="e">
        <f>+pers!K212*5/12/'geg ZO'!M37</f>
        <v>#DIV/0!</v>
      </c>
      <c r="J75" s="878" t="e">
        <f>+pers!L212*5/12/'geg ZO'!N37</f>
        <v>#DIV/0!</v>
      </c>
      <c r="K75" s="878" t="e">
        <f>+pers!M212*5/12/'geg ZO'!O37</f>
        <v>#DIV/0!</v>
      </c>
      <c r="L75" s="878" t="e">
        <f>+pers!N212*5/12/'geg ZO'!P37</f>
        <v>#DIV/0!</v>
      </c>
      <c r="M75" s="878" t="e">
        <f>+pers!O212*5/12/'geg ZO'!Q37</f>
        <v>#DIV/0!</v>
      </c>
      <c r="N75" s="878" t="e">
        <f>+pers!P212*5/12/'geg ZO'!R37</f>
        <v>#DIV/0!</v>
      </c>
      <c r="O75" s="913"/>
      <c r="P75" s="959"/>
    </row>
    <row r="76" spans="2:16" x14ac:dyDescent="0.2">
      <c r="B76" s="803"/>
      <c r="C76" s="875"/>
      <c r="D76" s="891" t="s">
        <v>539</v>
      </c>
      <c r="E76" s="874"/>
      <c r="F76" s="878">
        <f t="shared" ref="F76:N76" si="10">IF(F120=0,0,+F26/+F120)</f>
        <v>0</v>
      </c>
      <c r="G76" s="878">
        <f t="shared" si="10"/>
        <v>0</v>
      </c>
      <c r="H76" s="878">
        <f t="shared" si="10"/>
        <v>0</v>
      </c>
      <c r="I76" s="878">
        <f t="shared" si="10"/>
        <v>0</v>
      </c>
      <c r="J76" s="878">
        <f t="shared" si="10"/>
        <v>0</v>
      </c>
      <c r="K76" s="878">
        <f t="shared" si="10"/>
        <v>0</v>
      </c>
      <c r="L76" s="878">
        <f t="shared" si="10"/>
        <v>0</v>
      </c>
      <c r="M76" s="878">
        <f t="shared" si="10"/>
        <v>0</v>
      </c>
      <c r="N76" s="878">
        <f t="shared" si="10"/>
        <v>0</v>
      </c>
      <c r="O76" s="890"/>
      <c r="P76" s="959"/>
    </row>
    <row r="77" spans="2:16" x14ac:dyDescent="0.2">
      <c r="B77" s="803"/>
      <c r="C77" s="875"/>
      <c r="D77" s="891"/>
      <c r="E77" s="874"/>
      <c r="F77" s="885"/>
      <c r="G77" s="885"/>
      <c r="H77" s="885"/>
      <c r="I77" s="885"/>
      <c r="J77" s="885"/>
      <c r="K77" s="885"/>
      <c r="L77" s="885"/>
      <c r="M77" s="885"/>
      <c r="N77" s="885"/>
      <c r="O77" s="913"/>
      <c r="P77" s="959"/>
    </row>
    <row r="78" spans="2:16" x14ac:dyDescent="0.2">
      <c r="B78" s="803"/>
      <c r="C78" s="875"/>
      <c r="D78" s="891" t="s">
        <v>540</v>
      </c>
      <c r="E78" s="874"/>
      <c r="F78" s="912">
        <f>IF(F15=0,0,pers!H132/F15)</f>
        <v>0</v>
      </c>
      <c r="G78" s="912">
        <f>IF(G15=0,0,pers!I132/G15)</f>
        <v>0</v>
      </c>
      <c r="H78" s="912">
        <f>IF(H15=0,0,pers!J132/H15)</f>
        <v>0</v>
      </c>
      <c r="I78" s="912">
        <f>IF(I15=0,0,pers!K132/I15)</f>
        <v>0</v>
      </c>
      <c r="J78" s="912">
        <f>IF(J15=0,0,pers!L132/J15)</f>
        <v>0</v>
      </c>
      <c r="K78" s="912">
        <f>IF(K15=0,0,pers!M132/K15)</f>
        <v>0</v>
      </c>
      <c r="L78" s="912">
        <f>IF(L15=0,0,pers!N132/L15)</f>
        <v>0</v>
      </c>
      <c r="M78" s="912">
        <f>IF(M15=0,0,pers!O132/M15)</f>
        <v>0</v>
      </c>
      <c r="N78" s="912">
        <f>IF(N15=0,0,pers!P132/N15)</f>
        <v>0</v>
      </c>
      <c r="O78" s="913"/>
      <c r="P78" s="959"/>
    </row>
    <row r="79" spans="2:16" x14ac:dyDescent="0.2">
      <c r="B79" s="803"/>
      <c r="C79" s="875"/>
      <c r="D79" s="891" t="s">
        <v>541</v>
      </c>
      <c r="E79" s="874"/>
      <c r="F79" s="912">
        <f>IF(F21=0,0,pers!H212/F21)</f>
        <v>0</v>
      </c>
      <c r="G79" s="912">
        <f>IF(G21=0,0,pers!I212/G21)</f>
        <v>0</v>
      </c>
      <c r="H79" s="912">
        <f>IF(H21=0,0,pers!J212/H21)</f>
        <v>0</v>
      </c>
      <c r="I79" s="912">
        <f>IF(I21=0,0,pers!K212/I21)</f>
        <v>0</v>
      </c>
      <c r="J79" s="912">
        <f>IF(J21=0,0,pers!L212/J21)</f>
        <v>0</v>
      </c>
      <c r="K79" s="912">
        <f>IF(K21=0,0,pers!M212/K21)</f>
        <v>0</v>
      </c>
      <c r="L79" s="912">
        <f>IF(L21=0,0,pers!N212/L21)</f>
        <v>0</v>
      </c>
      <c r="M79" s="912">
        <f>IF(M21=0,0,pers!O212/M21)</f>
        <v>0</v>
      </c>
      <c r="N79" s="912">
        <f>IF(N21=0,0,pers!P212/N21)</f>
        <v>0</v>
      </c>
      <c r="O79" s="890"/>
      <c r="P79" s="959"/>
    </row>
    <row r="80" spans="2:16" x14ac:dyDescent="0.2">
      <c r="B80" s="803"/>
      <c r="C80" s="875"/>
      <c r="D80" s="891" t="s">
        <v>542</v>
      </c>
      <c r="E80" s="874"/>
      <c r="F80" s="912">
        <f t="shared" ref="F80:N80" si="11">IF(F26=0,0,F26/F21)</f>
        <v>0</v>
      </c>
      <c r="G80" s="912">
        <f t="shared" si="11"/>
        <v>0</v>
      </c>
      <c r="H80" s="912">
        <f t="shared" si="11"/>
        <v>0</v>
      </c>
      <c r="I80" s="912">
        <f t="shared" si="11"/>
        <v>0</v>
      </c>
      <c r="J80" s="912">
        <f t="shared" si="11"/>
        <v>0</v>
      </c>
      <c r="K80" s="912">
        <f t="shared" si="11"/>
        <v>0</v>
      </c>
      <c r="L80" s="912">
        <f t="shared" si="11"/>
        <v>0</v>
      </c>
      <c r="M80" s="912">
        <f t="shared" si="11"/>
        <v>0</v>
      </c>
      <c r="N80" s="912">
        <f t="shared" si="11"/>
        <v>0</v>
      </c>
      <c r="O80" s="913"/>
      <c r="P80" s="959"/>
    </row>
    <row r="81" spans="1:39" x14ac:dyDescent="0.2">
      <c r="B81" s="803"/>
      <c r="C81" s="875"/>
      <c r="D81" s="891" t="s">
        <v>543</v>
      </c>
      <c r="E81" s="874"/>
      <c r="F81" s="912">
        <f>IF(F15=0,0,mat!H103/F15)</f>
        <v>0</v>
      </c>
      <c r="G81" s="912">
        <f>IF(G15=0,0,mat!I103/G15)</f>
        <v>0</v>
      </c>
      <c r="H81" s="912">
        <f>IF(H15=0,0,mat!J103/H15)</f>
        <v>0</v>
      </c>
      <c r="I81" s="912">
        <f>IF(I15=0,0,mat!K103/I15)</f>
        <v>0</v>
      </c>
      <c r="J81" s="912">
        <f>IF(J15=0,0,mat!L103/J15)</f>
        <v>0</v>
      </c>
      <c r="K81" s="912">
        <f>IF(K15=0,0,mat!M103/K15)</f>
        <v>0</v>
      </c>
      <c r="L81" s="912">
        <f>IF(L15=0,0,mat!N103/L15)</f>
        <v>0</v>
      </c>
      <c r="M81" s="912">
        <f>IF(M15=0,0,mat!O103/M15)</f>
        <v>0</v>
      </c>
      <c r="N81" s="912">
        <f>IF(N15=0,0,mat!P103/N15)</f>
        <v>0</v>
      </c>
      <c r="O81" s="913"/>
      <c r="P81" s="959"/>
    </row>
    <row r="82" spans="1:39" x14ac:dyDescent="0.2">
      <c r="B82" s="803"/>
      <c r="C82" s="875"/>
      <c r="D82" s="891" t="s">
        <v>544</v>
      </c>
      <c r="E82" s="874"/>
      <c r="F82" s="912">
        <f>IF(F21=0,0,mat!H195/F21)</f>
        <v>0</v>
      </c>
      <c r="G82" s="912">
        <f>IF(G21=0,0,mat!I195/G21)</f>
        <v>0</v>
      </c>
      <c r="H82" s="912">
        <f>IF(H21=0,0,mat!J195/H21)</f>
        <v>0</v>
      </c>
      <c r="I82" s="912">
        <f>IF(I21=0,0,mat!K195/I21)</f>
        <v>0</v>
      </c>
      <c r="J82" s="912">
        <f>IF(J21=0,0,mat!L195/J21)</f>
        <v>0</v>
      </c>
      <c r="K82" s="912">
        <f>IF(K21=0,0,mat!M195/K21)</f>
        <v>0</v>
      </c>
      <c r="L82" s="912">
        <f>IF(L21=0,0,mat!N195/L21)</f>
        <v>0</v>
      </c>
      <c r="M82" s="912">
        <f>IF(M21=0,0,mat!O195/M21)</f>
        <v>0</v>
      </c>
      <c r="N82" s="912">
        <f>IF(N21=0,0,mat!P195/N21)</f>
        <v>0</v>
      </c>
      <c r="O82" s="913"/>
      <c r="P82" s="959"/>
    </row>
    <row r="83" spans="1:39" x14ac:dyDescent="0.2">
      <c r="B83" s="803"/>
      <c r="C83" s="875"/>
      <c r="D83" s="891"/>
      <c r="E83" s="874"/>
      <c r="F83" s="914"/>
      <c r="G83" s="914"/>
      <c r="H83" s="914"/>
      <c r="I83" s="914"/>
      <c r="J83" s="914"/>
      <c r="K83" s="914"/>
      <c r="L83" s="914"/>
      <c r="M83" s="914"/>
      <c r="N83" s="914"/>
      <c r="O83" s="913"/>
      <c r="P83" s="959"/>
    </row>
    <row r="84" spans="1:39" x14ac:dyDescent="0.2">
      <c r="B84" s="803"/>
      <c r="C84" s="875"/>
      <c r="D84" s="891" t="s">
        <v>681</v>
      </c>
      <c r="E84" s="874"/>
      <c r="F84" s="878" t="e">
        <f>+F25/'geg ZO'!J$37</f>
        <v>#DIV/0!</v>
      </c>
      <c r="G84" s="878" t="e">
        <f>+G25/'geg ZO'!K$37</f>
        <v>#DIV/0!</v>
      </c>
      <c r="H84" s="878" t="e">
        <f>+H25/'geg ZO'!L$37</f>
        <v>#DIV/0!</v>
      </c>
      <c r="I84" s="878" t="e">
        <f>+I25/'geg ZO'!M37</f>
        <v>#DIV/0!</v>
      </c>
      <c r="J84" s="878" t="e">
        <f>+J25/'geg ZO'!N37</f>
        <v>#DIV/0!</v>
      </c>
      <c r="K84" s="878" t="e">
        <f>+K25/'geg ZO'!O37</f>
        <v>#DIV/0!</v>
      </c>
      <c r="L84" s="878" t="e">
        <f>+L25/'geg ZO'!P37</f>
        <v>#DIV/0!</v>
      </c>
      <c r="M84" s="878" t="e">
        <f>+M25/'geg ZO'!Q37</f>
        <v>#DIV/0!</v>
      </c>
      <c r="N84" s="878" t="e">
        <f>+N25/'geg ZO'!R37</f>
        <v>#DIV/0!</v>
      </c>
      <c r="O84" s="890"/>
      <c r="P84" s="959"/>
    </row>
    <row r="85" spans="1:39" x14ac:dyDescent="0.2">
      <c r="B85" s="803"/>
      <c r="C85" s="934"/>
      <c r="D85" s="935"/>
      <c r="E85" s="936"/>
      <c r="F85" s="937"/>
      <c r="G85" s="937"/>
      <c r="H85" s="937"/>
      <c r="I85" s="937"/>
      <c r="J85" s="937"/>
      <c r="K85" s="937"/>
      <c r="L85" s="937"/>
      <c r="M85" s="937"/>
      <c r="N85" s="937"/>
      <c r="O85" s="931"/>
      <c r="P85" s="959"/>
    </row>
    <row r="86" spans="1:39" s="797" customFormat="1" x14ac:dyDescent="0.2">
      <c r="A86" s="871"/>
      <c r="B86" s="954"/>
      <c r="C86" s="953"/>
      <c r="D86" s="955"/>
      <c r="E86" s="953"/>
      <c r="F86" s="956"/>
      <c r="G86" s="956"/>
      <c r="H86" s="956"/>
      <c r="I86" s="956"/>
      <c r="J86" s="956"/>
      <c r="K86" s="956"/>
      <c r="L86" s="956"/>
      <c r="M86" s="956"/>
      <c r="N86" s="956"/>
      <c r="O86" s="953"/>
      <c r="P86" s="957"/>
      <c r="Q86" s="871"/>
      <c r="R86" s="871"/>
      <c r="S86" s="871"/>
      <c r="T86" s="871"/>
      <c r="U86" s="871"/>
      <c r="V86" s="871"/>
      <c r="W86" s="871"/>
      <c r="X86" s="871"/>
      <c r="Y86" s="871"/>
      <c r="Z86" s="871"/>
      <c r="AA86" s="871"/>
      <c r="AB86" s="871"/>
      <c r="AC86" s="871"/>
      <c r="AD86" s="871"/>
      <c r="AE86" s="871"/>
      <c r="AF86" s="871"/>
      <c r="AG86" s="871"/>
      <c r="AH86" s="871"/>
      <c r="AI86" s="871"/>
      <c r="AJ86" s="871"/>
      <c r="AK86" s="871"/>
      <c r="AL86" s="871"/>
      <c r="AM86" s="871"/>
    </row>
    <row r="87" spans="1:39" s="797" customFormat="1" x14ac:dyDescent="0.2">
      <c r="A87" s="871"/>
      <c r="B87" s="954"/>
      <c r="C87" s="953"/>
      <c r="D87" s="955"/>
      <c r="E87" s="953"/>
      <c r="F87" s="958">
        <f t="shared" ref="F87:N87" si="12">F7</f>
        <v>2012</v>
      </c>
      <c r="G87" s="958">
        <f t="shared" si="12"/>
        <v>2013</v>
      </c>
      <c r="H87" s="958">
        <f t="shared" si="12"/>
        <v>2014</v>
      </c>
      <c r="I87" s="958">
        <f t="shared" si="12"/>
        <v>2015</v>
      </c>
      <c r="J87" s="958">
        <f t="shared" si="12"/>
        <v>2016</v>
      </c>
      <c r="K87" s="958">
        <f t="shared" si="12"/>
        <v>2017</v>
      </c>
      <c r="L87" s="958">
        <f t="shared" si="12"/>
        <v>2018</v>
      </c>
      <c r="M87" s="958">
        <f t="shared" si="12"/>
        <v>2019</v>
      </c>
      <c r="N87" s="958">
        <f t="shared" si="12"/>
        <v>2020</v>
      </c>
      <c r="O87" s="953"/>
      <c r="P87" s="957"/>
      <c r="Q87" s="871"/>
      <c r="R87" s="871"/>
      <c r="S87" s="871"/>
      <c r="T87" s="871"/>
      <c r="U87" s="871"/>
      <c r="V87" s="871"/>
      <c r="W87" s="871"/>
      <c r="X87" s="871"/>
      <c r="Y87" s="871"/>
      <c r="Z87" s="871"/>
      <c r="AA87" s="871"/>
      <c r="AB87" s="871"/>
      <c r="AC87" s="871"/>
      <c r="AD87" s="871"/>
      <c r="AE87" s="871"/>
      <c r="AF87" s="871"/>
      <c r="AG87" s="871"/>
      <c r="AH87" s="871"/>
      <c r="AI87" s="871"/>
      <c r="AJ87" s="871"/>
      <c r="AK87" s="871"/>
      <c r="AL87" s="871"/>
      <c r="AM87" s="871"/>
    </row>
    <row r="88" spans="1:39" s="797" customFormat="1" x14ac:dyDescent="0.2">
      <c r="A88" s="871"/>
      <c r="B88" s="954"/>
      <c r="C88" s="953"/>
      <c r="D88" s="955"/>
      <c r="E88" s="953"/>
      <c r="F88" s="956"/>
      <c r="G88" s="956"/>
      <c r="H88" s="956"/>
      <c r="I88" s="956"/>
      <c r="J88" s="956"/>
      <c r="K88" s="956"/>
      <c r="L88" s="956"/>
      <c r="M88" s="956"/>
      <c r="N88" s="956"/>
      <c r="O88" s="953"/>
      <c r="P88" s="957"/>
      <c r="Q88" s="871"/>
      <c r="R88" s="871"/>
      <c r="S88" s="871"/>
      <c r="T88" s="871"/>
      <c r="U88" s="871"/>
      <c r="V88" s="871"/>
      <c r="W88" s="871"/>
      <c r="X88" s="871"/>
      <c r="Y88" s="871"/>
      <c r="Z88" s="871"/>
      <c r="AA88" s="871"/>
      <c r="AB88" s="871"/>
      <c r="AC88" s="871"/>
      <c r="AD88" s="871"/>
      <c r="AE88" s="871"/>
      <c r="AF88" s="871"/>
      <c r="AG88" s="871"/>
      <c r="AH88" s="871"/>
      <c r="AI88" s="871"/>
      <c r="AJ88" s="871"/>
      <c r="AK88" s="871"/>
      <c r="AL88" s="871"/>
      <c r="AM88" s="871"/>
    </row>
    <row r="89" spans="1:39" s="797" customFormat="1" x14ac:dyDescent="0.2">
      <c r="A89" s="871"/>
      <c r="B89" s="819"/>
      <c r="C89" s="945"/>
      <c r="D89" s="946"/>
      <c r="E89" s="945"/>
      <c r="F89" s="947"/>
      <c r="G89" s="947"/>
      <c r="H89" s="947"/>
      <c r="I89" s="947"/>
      <c r="J89" s="947"/>
      <c r="K89" s="947"/>
      <c r="L89" s="947"/>
      <c r="M89" s="947"/>
      <c r="N89" s="947"/>
      <c r="O89" s="945"/>
      <c r="P89" s="971"/>
      <c r="Q89" s="871"/>
      <c r="R89" s="871"/>
      <c r="S89" s="871"/>
      <c r="T89" s="871"/>
      <c r="U89" s="871"/>
      <c r="V89" s="871"/>
      <c r="W89" s="871"/>
      <c r="X89" s="871"/>
      <c r="Y89" s="871"/>
      <c r="Z89" s="871"/>
      <c r="AA89" s="871"/>
      <c r="AB89" s="871"/>
      <c r="AC89" s="871"/>
      <c r="AD89" s="871"/>
      <c r="AE89" s="871"/>
      <c r="AF89" s="871"/>
      <c r="AG89" s="871"/>
      <c r="AH89" s="871"/>
      <c r="AI89" s="871"/>
      <c r="AJ89" s="871"/>
      <c r="AK89" s="871"/>
      <c r="AL89" s="871"/>
      <c r="AM89" s="871"/>
    </row>
    <row r="90" spans="1:39" x14ac:dyDescent="0.2">
      <c r="B90" s="817"/>
      <c r="C90" s="917"/>
      <c r="D90" s="918" t="s">
        <v>545</v>
      </c>
      <c r="E90" s="917"/>
      <c r="F90" s="919"/>
      <c r="G90" s="919"/>
      <c r="H90" s="919"/>
      <c r="I90" s="919"/>
      <c r="J90" s="919"/>
      <c r="K90" s="919"/>
      <c r="L90" s="919"/>
      <c r="M90" s="919"/>
      <c r="N90" s="919"/>
      <c r="O90" s="915"/>
      <c r="P90" s="959"/>
    </row>
    <row r="91" spans="1:39" x14ac:dyDescent="0.2">
      <c r="B91" s="803"/>
      <c r="C91" s="919"/>
      <c r="D91" s="920"/>
      <c r="E91" s="917"/>
      <c r="F91" s="916"/>
      <c r="G91" s="916"/>
      <c r="H91" s="916"/>
      <c r="I91" s="916"/>
      <c r="J91" s="916"/>
      <c r="K91" s="916"/>
      <c r="L91" s="916"/>
      <c r="M91" s="916"/>
      <c r="N91" s="916"/>
      <c r="O91" s="915"/>
      <c r="P91" s="959"/>
    </row>
    <row r="92" spans="1:39" x14ac:dyDescent="0.2">
      <c r="B92" s="803"/>
      <c r="C92" s="919"/>
      <c r="D92" s="921" t="s">
        <v>561</v>
      </c>
      <c r="E92" s="919"/>
      <c r="F92" s="912">
        <f>IF('geg LO'!$F21=0,0,+'geg LO'!F21/'geg LO'!$F21)</f>
        <v>0</v>
      </c>
      <c r="G92" s="912">
        <f>IF('geg LO'!$F21=0,0,+'geg LO'!G21/'geg LO'!$F21)</f>
        <v>0</v>
      </c>
      <c r="H92" s="912">
        <f>IF('geg LO'!$F21=0,0,+'geg LO'!H21/'geg LO'!$F21)</f>
        <v>0</v>
      </c>
      <c r="I92" s="912">
        <f>IF('geg LO'!$F21=0,0,+'geg LO'!I21/'geg LO'!$F21)</f>
        <v>0</v>
      </c>
      <c r="J92" s="912">
        <f>IF('geg LO'!$F21=0,0,+'geg LO'!J21/'geg LO'!$F21)</f>
        <v>0</v>
      </c>
      <c r="K92" s="912">
        <f>IF('geg LO'!$F21=0,0,+'geg LO'!K21/'geg LO'!$F21)</f>
        <v>0</v>
      </c>
      <c r="L92" s="912">
        <f>IF('geg LO'!$F21=0,0,+'geg LO'!L21/'geg LO'!$F21)</f>
        <v>0</v>
      </c>
      <c r="M92" s="912">
        <f>IF('geg LO'!$F21=0,0,+'geg LO'!M21/'geg LO'!$F21)</f>
        <v>0</v>
      </c>
      <c r="N92" s="912">
        <f>IF('geg LO'!$F21=0,0,+'geg LO'!N21/'geg LO'!$F21)</f>
        <v>0</v>
      </c>
      <c r="O92" s="915"/>
      <c r="P92" s="959"/>
    </row>
    <row r="93" spans="1:39" x14ac:dyDescent="0.2">
      <c r="B93" s="803"/>
      <c r="C93" s="919"/>
      <c r="D93" s="921" t="s">
        <v>562</v>
      </c>
      <c r="E93" s="919"/>
      <c r="F93" s="912">
        <f>IF('geg LO'!$F22=0,0,+'geg LO'!F22/'geg LO'!$F22)</f>
        <v>0</v>
      </c>
      <c r="G93" s="912">
        <f>IF('geg LO'!$F22=0,0,+'geg LO'!G22/'geg LO'!$F22)</f>
        <v>0</v>
      </c>
      <c r="H93" s="912">
        <f>IF('geg LO'!$F22=0,0,+'geg LO'!H22/'geg LO'!$F22)</f>
        <v>0</v>
      </c>
      <c r="I93" s="912">
        <f>IF('geg LO'!$F22=0,0,+'geg LO'!I22/'geg LO'!$F22)</f>
        <v>0</v>
      </c>
      <c r="J93" s="912">
        <f>IF('geg LO'!$F22=0,0,+'geg LO'!J22/'geg LO'!$F22)</f>
        <v>0</v>
      </c>
      <c r="K93" s="912">
        <f>IF('geg LO'!$F22=0,0,+'geg LO'!K22/'geg LO'!$F22)</f>
        <v>0</v>
      </c>
      <c r="L93" s="912">
        <f>IF('geg LO'!$F22=0,0,+'geg LO'!L22/'geg LO'!$F22)</f>
        <v>0</v>
      </c>
      <c r="M93" s="912">
        <f>IF('geg LO'!$F22=0,0,+'geg LO'!M22/'geg LO'!$F22)</f>
        <v>0</v>
      </c>
      <c r="N93" s="912">
        <f>IF('geg LO'!$F22=0,0,+'geg LO'!N22/'geg LO'!$F22)</f>
        <v>0</v>
      </c>
      <c r="O93" s="915"/>
      <c r="P93" s="959"/>
    </row>
    <row r="94" spans="1:39" x14ac:dyDescent="0.2">
      <c r="B94" s="803"/>
      <c r="C94" s="919"/>
      <c r="D94" s="921" t="s">
        <v>563</v>
      </c>
      <c r="E94" s="919"/>
      <c r="F94" s="912">
        <f>IF('geg LO'!$F23=0,0,+'geg LO'!F23/'geg LO'!$F23)</f>
        <v>0</v>
      </c>
      <c r="G94" s="912">
        <f>IF('geg LO'!$F23=0,0,+'geg LO'!G23/'geg LO'!$F23)</f>
        <v>0</v>
      </c>
      <c r="H94" s="912">
        <f>IF('geg LO'!$F23=0,0,+'geg LO'!H23/'geg LO'!$F23)</f>
        <v>0</v>
      </c>
      <c r="I94" s="912">
        <f>IF('geg LO'!$F23=0,0,+'geg LO'!I23/'geg LO'!$F23)</f>
        <v>0</v>
      </c>
      <c r="J94" s="912">
        <f>IF('geg LO'!$F23=0,0,+'geg LO'!J23/'geg LO'!$F23)</f>
        <v>0</v>
      </c>
      <c r="K94" s="912">
        <f>IF('geg LO'!$F23=0,0,+'geg LO'!K23/'geg LO'!$F23)</f>
        <v>0</v>
      </c>
      <c r="L94" s="912">
        <f>IF('geg LO'!$F23=0,0,+'geg LO'!L23/'geg LO'!$F23)</f>
        <v>0</v>
      </c>
      <c r="M94" s="912">
        <f>IF('geg LO'!$F23=0,0,+'geg LO'!M23/'geg LO'!$F23)</f>
        <v>0</v>
      </c>
      <c r="N94" s="912">
        <f>IF('geg LO'!$F23=0,0,+'geg LO'!N23/'geg LO'!$F23)</f>
        <v>0</v>
      </c>
      <c r="O94" s="915"/>
      <c r="P94" s="959"/>
    </row>
    <row r="95" spans="1:39" x14ac:dyDescent="0.2">
      <c r="B95" s="803"/>
      <c r="C95" s="919"/>
      <c r="D95" s="921" t="s">
        <v>564</v>
      </c>
      <c r="E95" s="919"/>
      <c r="F95" s="912">
        <f>IF('geg LO'!$F25=0,0,+'geg LO'!F25/'geg LO'!$F25)</f>
        <v>0</v>
      </c>
      <c r="G95" s="912">
        <f>IF('geg LO'!$F25=0,0,+'geg LO'!G25/'geg LO'!$F25)</f>
        <v>0</v>
      </c>
      <c r="H95" s="912">
        <f>IF('geg LO'!$F25=0,0,+'geg LO'!H25/'geg LO'!$F25)</f>
        <v>0</v>
      </c>
      <c r="I95" s="912">
        <f>IF('geg LO'!$F25=0,0,+'geg LO'!I25/'geg LO'!$F25)</f>
        <v>0</v>
      </c>
      <c r="J95" s="912">
        <f>IF('geg LO'!$F25=0,0,+'geg LO'!J25/'geg LO'!$F25)</f>
        <v>0</v>
      </c>
      <c r="K95" s="912">
        <f>IF('geg LO'!$F25=0,0,+'geg LO'!K25/'geg LO'!$F25)</f>
        <v>0</v>
      </c>
      <c r="L95" s="912">
        <f>IF('geg LO'!$F25=0,0,+'geg LO'!L25/'geg LO'!$F25)</f>
        <v>0</v>
      </c>
      <c r="M95" s="912">
        <f>IF('geg LO'!$F25=0,0,+'geg LO'!M25/'geg LO'!$F25)</f>
        <v>0</v>
      </c>
      <c r="N95" s="912">
        <f>IF('geg LO'!$F25=0,0,+'geg LO'!N25/'geg LO'!$F25)</f>
        <v>0</v>
      </c>
      <c r="O95" s="915"/>
      <c r="P95" s="959"/>
    </row>
    <row r="96" spans="1:39" x14ac:dyDescent="0.2">
      <c r="B96" s="803"/>
      <c r="C96" s="919"/>
      <c r="D96" s="921" t="s">
        <v>565</v>
      </c>
      <c r="E96" s="919"/>
      <c r="F96" s="912">
        <f>IF('geg LO'!$F24=0,0,+'geg LO'!F24/'geg LO'!$F24)</f>
        <v>0</v>
      </c>
      <c r="G96" s="912">
        <f>IF('geg LO'!$F24=0,0,+'geg LO'!G24/'geg LO'!$F24)</f>
        <v>0</v>
      </c>
      <c r="H96" s="912">
        <f>IF('geg LO'!$F24=0,0,+'geg LO'!H24/'geg LO'!$F24)</f>
        <v>0</v>
      </c>
      <c r="I96" s="912">
        <f>IF('geg LO'!$F24=0,0,+'geg LO'!I24/'geg LO'!$F24)</f>
        <v>0</v>
      </c>
      <c r="J96" s="912">
        <f>IF('geg LO'!$F24=0,0,+'geg LO'!J24/'geg LO'!$F24)</f>
        <v>0</v>
      </c>
      <c r="K96" s="912">
        <f>IF('geg LO'!$F24=0,0,+'geg LO'!K24/'geg LO'!$F24)</f>
        <v>0</v>
      </c>
      <c r="L96" s="912">
        <f>IF('geg LO'!$F24=0,0,+'geg LO'!L24/'geg LO'!$F24)</f>
        <v>0</v>
      </c>
      <c r="M96" s="912">
        <f>IF('geg LO'!$F24=0,0,+'geg LO'!M24/'geg LO'!$F24)</f>
        <v>0</v>
      </c>
      <c r="N96" s="912">
        <f>IF('geg LO'!$F24=0,0,+'geg LO'!N24/'geg LO'!$F24)</f>
        <v>0</v>
      </c>
      <c r="O96" s="915"/>
      <c r="P96" s="959"/>
    </row>
    <row r="97" spans="2:16" x14ac:dyDescent="0.2">
      <c r="B97" s="803"/>
      <c r="C97" s="919"/>
      <c r="D97" s="921" t="s">
        <v>568</v>
      </c>
      <c r="E97" s="919"/>
      <c r="F97" s="912">
        <f>IF(+'geg ZO'!$I32=0,0,'geg ZO'!I32/'geg ZO'!$I32)</f>
        <v>0</v>
      </c>
      <c r="G97" s="912">
        <f>IF(+'geg ZO'!$I32=0,0,'geg ZO'!J32/'geg ZO'!$I32)</f>
        <v>0</v>
      </c>
      <c r="H97" s="912">
        <f>IF(+'geg ZO'!$I32=0,0,'geg ZO'!K32/'geg ZO'!$I32)</f>
        <v>0</v>
      </c>
      <c r="I97" s="912">
        <f>IF(+'geg ZO'!$I32=0,0,'geg ZO'!L32/'geg ZO'!$I32)</f>
        <v>0</v>
      </c>
      <c r="J97" s="912">
        <f>IF(+'geg ZO'!$I32=0,0,'geg ZO'!M32/'geg ZO'!$I32)</f>
        <v>0</v>
      </c>
      <c r="K97" s="912">
        <f>IF(+'geg ZO'!$I32=0,0,'geg ZO'!N32/'geg ZO'!$I32)</f>
        <v>0</v>
      </c>
      <c r="L97" s="912">
        <f>IF(+'geg ZO'!$I32=0,0,'geg ZO'!O32/'geg ZO'!$I32)</f>
        <v>0</v>
      </c>
      <c r="M97" s="912">
        <f>IF(+'geg ZO'!$I32=0,0,'geg ZO'!P32/'geg ZO'!$I32)</f>
        <v>0</v>
      </c>
      <c r="N97" s="912">
        <f>IF(+'geg ZO'!$I32=0,0,'geg ZO'!Q32/'geg ZO'!$I32)</f>
        <v>0</v>
      </c>
      <c r="O97" s="915"/>
      <c r="P97" s="959"/>
    </row>
    <row r="98" spans="2:16" x14ac:dyDescent="0.2">
      <c r="B98" s="803"/>
      <c r="C98" s="919"/>
      <c r="D98" s="921" t="s">
        <v>569</v>
      </c>
      <c r="E98" s="919"/>
      <c r="F98" s="912">
        <f>IF(+'geg ZO'!$I33=0,0,'geg ZO'!I33/'geg ZO'!$I33)</f>
        <v>0</v>
      </c>
      <c r="G98" s="912">
        <f>IF(+'geg ZO'!$I33=0,0,'geg ZO'!J33/'geg ZO'!$I33)</f>
        <v>0</v>
      </c>
      <c r="H98" s="912">
        <f>IF(+'geg ZO'!$I33=0,0,'geg ZO'!K33/'geg ZO'!$I33)</f>
        <v>0</v>
      </c>
      <c r="I98" s="912">
        <f>IF(+'geg ZO'!$I33=0,0,'geg ZO'!L33/'geg ZO'!$I33)</f>
        <v>0</v>
      </c>
      <c r="J98" s="912">
        <f>IF(+'geg ZO'!$I33=0,0,'geg ZO'!M33/'geg ZO'!$I33)</f>
        <v>0</v>
      </c>
      <c r="K98" s="912">
        <f>IF(+'geg ZO'!$I33=0,0,'geg ZO'!N33/'geg ZO'!$I33)</f>
        <v>0</v>
      </c>
      <c r="L98" s="912">
        <f>IF(+'geg ZO'!$I33=0,0,'geg ZO'!O33/'geg ZO'!$I33)</f>
        <v>0</v>
      </c>
      <c r="M98" s="912">
        <f>IF(+'geg ZO'!$I33=0,0,'geg ZO'!P33/'geg ZO'!$I33)</f>
        <v>0</v>
      </c>
      <c r="N98" s="912">
        <f>IF(+'geg ZO'!$I33=0,0,'geg ZO'!Q33/'geg ZO'!$I33)</f>
        <v>0</v>
      </c>
      <c r="O98" s="915"/>
      <c r="P98" s="959"/>
    </row>
    <row r="99" spans="2:16" x14ac:dyDescent="0.2">
      <c r="B99" s="803"/>
      <c r="C99" s="919"/>
      <c r="D99" s="921" t="s">
        <v>570</v>
      </c>
      <c r="E99" s="919"/>
      <c r="F99" s="912">
        <f>IF(+'geg ZO'!$I34=0,0,'geg ZO'!I34/'geg ZO'!$I34)</f>
        <v>0</v>
      </c>
      <c r="G99" s="912">
        <f>IF(+'geg ZO'!$I34=0,0,'geg ZO'!J34/'geg ZO'!$I34)</f>
        <v>0</v>
      </c>
      <c r="H99" s="912">
        <f>IF(+'geg ZO'!$I34=0,0,'geg ZO'!K34/'geg ZO'!$I34)</f>
        <v>0</v>
      </c>
      <c r="I99" s="912">
        <f>IF(+'geg ZO'!$I34=0,0,'geg ZO'!L34/'geg ZO'!$I34)</f>
        <v>0</v>
      </c>
      <c r="J99" s="912">
        <f>IF(+'geg ZO'!$I34=0,0,'geg ZO'!M34/'geg ZO'!$I34)</f>
        <v>0</v>
      </c>
      <c r="K99" s="912">
        <f>IF(+'geg ZO'!$I34=0,0,'geg ZO'!N34/'geg ZO'!$I34)</f>
        <v>0</v>
      </c>
      <c r="L99" s="912">
        <f>IF(+'geg ZO'!$I34=0,0,'geg ZO'!O34/'geg ZO'!$I34)</f>
        <v>0</v>
      </c>
      <c r="M99" s="912">
        <f>IF(+'geg ZO'!$I34=0,0,'geg ZO'!P34/'geg ZO'!$I34)</f>
        <v>0</v>
      </c>
      <c r="N99" s="912">
        <f>IF(+'geg ZO'!$I34=0,0,'geg ZO'!Q34/'geg ZO'!$I34)</f>
        <v>0</v>
      </c>
      <c r="O99" s="915"/>
      <c r="P99" s="959"/>
    </row>
    <row r="100" spans="2:16" x14ac:dyDescent="0.2">
      <c r="B100" s="803"/>
      <c r="C100" s="919"/>
      <c r="D100" s="921" t="s">
        <v>567</v>
      </c>
      <c r="E100" s="919"/>
      <c r="F100" s="912">
        <f>IF(+'geg ZO'!$I35=0,0,'geg ZO'!I35/'geg ZO'!$I35)</f>
        <v>0</v>
      </c>
      <c r="G100" s="912">
        <f>IF(+'geg ZO'!$I35=0,0,'geg ZO'!J35/'geg ZO'!$I35)</f>
        <v>0</v>
      </c>
      <c r="H100" s="912">
        <f>IF(+'geg ZO'!$I35=0,0,'geg ZO'!K35/'geg ZO'!$I35)</f>
        <v>0</v>
      </c>
      <c r="I100" s="912">
        <f>IF(+'geg ZO'!$I35=0,0,'geg ZO'!L35/'geg ZO'!$I35)</f>
        <v>0</v>
      </c>
      <c r="J100" s="912">
        <f>IF(+'geg ZO'!$I35=0,0,'geg ZO'!M35/'geg ZO'!$I35)</f>
        <v>0</v>
      </c>
      <c r="K100" s="912">
        <f>IF(+'geg ZO'!$I35=0,0,'geg ZO'!N35/'geg ZO'!$I35)</f>
        <v>0</v>
      </c>
      <c r="L100" s="912">
        <f>IF(+'geg ZO'!$I35=0,0,'geg ZO'!O35/'geg ZO'!$I35)</f>
        <v>0</v>
      </c>
      <c r="M100" s="912">
        <f>IF(+'geg ZO'!$I35=0,0,'geg ZO'!P35/'geg ZO'!$I35)</f>
        <v>0</v>
      </c>
      <c r="N100" s="912">
        <f>IF(+'geg ZO'!$I35=0,0,'geg ZO'!Q35/'geg ZO'!$I35)</f>
        <v>0</v>
      </c>
      <c r="O100" s="915"/>
      <c r="P100" s="959"/>
    </row>
    <row r="101" spans="2:16" x14ac:dyDescent="0.2">
      <c r="B101" s="803"/>
      <c r="C101" s="919"/>
      <c r="D101" s="921" t="s">
        <v>566</v>
      </c>
      <c r="E101" s="919"/>
      <c r="F101" s="912">
        <f>IF(+'geg ZO'!$I37=0,0,'geg ZO'!I37/'geg ZO'!$I37)</f>
        <v>0</v>
      </c>
      <c r="G101" s="912">
        <f>IF(+'geg ZO'!$I37=0,0,'geg ZO'!J37/'geg ZO'!$I37)</f>
        <v>0</v>
      </c>
      <c r="H101" s="912">
        <f>IF(+'geg ZO'!$I37=0,0,'geg ZO'!K37/'geg ZO'!$I37)</f>
        <v>0</v>
      </c>
      <c r="I101" s="912">
        <f>IF(+'geg ZO'!$I37=0,0,'geg ZO'!L37/'geg ZO'!$I37)</f>
        <v>0</v>
      </c>
      <c r="J101" s="912">
        <f>IF(+'geg ZO'!$I37=0,0,'geg ZO'!M37/'geg ZO'!$I37)</f>
        <v>0</v>
      </c>
      <c r="K101" s="912">
        <f>IF(+'geg ZO'!$I37=0,0,'geg ZO'!N37/'geg ZO'!$I37)</f>
        <v>0</v>
      </c>
      <c r="L101" s="912">
        <f>IF(+'geg ZO'!$I37=0,0,'geg ZO'!O37/'geg ZO'!$I37)</f>
        <v>0</v>
      </c>
      <c r="M101" s="912">
        <f>IF(+'geg ZO'!$I37=0,0,'geg ZO'!P37/'geg ZO'!$I37)</f>
        <v>0</v>
      </c>
      <c r="N101" s="912">
        <f>IF(+'geg ZO'!$I37=0,0,'geg ZO'!Q37/'geg ZO'!$I37)</f>
        <v>0</v>
      </c>
      <c r="O101" s="915"/>
      <c r="P101" s="959"/>
    </row>
    <row r="102" spans="2:16" x14ac:dyDescent="0.2">
      <c r="B102" s="803"/>
      <c r="C102" s="919"/>
      <c r="D102" s="921" t="s">
        <v>682</v>
      </c>
      <c r="E102" s="919"/>
      <c r="F102" s="912">
        <f>IF($F119=0,0,+F119/$F119)</f>
        <v>0</v>
      </c>
      <c r="G102" s="912">
        <f t="shared" ref="G102:N102" si="13">IF($F119=0,0,+G119/$F119)</f>
        <v>0</v>
      </c>
      <c r="H102" s="912">
        <f t="shared" si="13"/>
        <v>0</v>
      </c>
      <c r="I102" s="912">
        <f t="shared" si="13"/>
        <v>0</v>
      </c>
      <c r="J102" s="912">
        <f t="shared" si="13"/>
        <v>0</v>
      </c>
      <c r="K102" s="912">
        <f t="shared" si="13"/>
        <v>0</v>
      </c>
      <c r="L102" s="912">
        <f t="shared" si="13"/>
        <v>0</v>
      </c>
      <c r="M102" s="912">
        <f t="shared" si="13"/>
        <v>0</v>
      </c>
      <c r="N102" s="912">
        <f t="shared" si="13"/>
        <v>0</v>
      </c>
      <c r="O102" s="915"/>
      <c r="P102" s="959"/>
    </row>
    <row r="103" spans="2:16" x14ac:dyDescent="0.2">
      <c r="B103" s="803"/>
      <c r="C103" s="919"/>
      <c r="D103" s="921" t="s">
        <v>546</v>
      </c>
      <c r="E103" s="919"/>
      <c r="F103" s="912">
        <f>IF($F26=0,0,F26/$F26)</f>
        <v>0</v>
      </c>
      <c r="G103" s="912">
        <f t="shared" ref="G103:N103" si="14">IF($F26=0,0,G26/$F26)</f>
        <v>0</v>
      </c>
      <c r="H103" s="912">
        <f t="shared" si="14"/>
        <v>0</v>
      </c>
      <c r="I103" s="912">
        <f t="shared" si="14"/>
        <v>0</v>
      </c>
      <c r="J103" s="912">
        <f t="shared" si="14"/>
        <v>0</v>
      </c>
      <c r="K103" s="912">
        <f t="shared" si="14"/>
        <v>0</v>
      </c>
      <c r="L103" s="912">
        <f t="shared" si="14"/>
        <v>0</v>
      </c>
      <c r="M103" s="912">
        <f t="shared" si="14"/>
        <v>0</v>
      </c>
      <c r="N103" s="912">
        <f t="shared" si="14"/>
        <v>0</v>
      </c>
      <c r="O103" s="915"/>
      <c r="P103" s="959"/>
    </row>
    <row r="104" spans="2:16" x14ac:dyDescent="0.2">
      <c r="B104" s="803"/>
      <c r="C104" s="919"/>
      <c r="D104" s="921" t="s">
        <v>547</v>
      </c>
      <c r="E104" s="919"/>
      <c r="F104" s="912">
        <f>IF($F15=0,0,F15/$F15)</f>
        <v>0</v>
      </c>
      <c r="G104" s="912">
        <f t="shared" ref="G104:N104" si="15">IF($F15=0,0,G15/$F15)</f>
        <v>0</v>
      </c>
      <c r="H104" s="912">
        <f t="shared" si="15"/>
        <v>0</v>
      </c>
      <c r="I104" s="912">
        <f t="shared" si="15"/>
        <v>0</v>
      </c>
      <c r="J104" s="912">
        <f t="shared" si="15"/>
        <v>0</v>
      </c>
      <c r="K104" s="912">
        <f t="shared" si="15"/>
        <v>0</v>
      </c>
      <c r="L104" s="912">
        <f t="shared" si="15"/>
        <v>0</v>
      </c>
      <c r="M104" s="912">
        <f t="shared" si="15"/>
        <v>0</v>
      </c>
      <c r="N104" s="912">
        <f t="shared" si="15"/>
        <v>0</v>
      </c>
      <c r="O104" s="915"/>
      <c r="P104" s="959"/>
    </row>
    <row r="105" spans="2:16" x14ac:dyDescent="0.2">
      <c r="B105" s="803"/>
      <c r="C105" s="919"/>
      <c r="D105" s="921" t="s">
        <v>548</v>
      </c>
      <c r="E105" s="919"/>
      <c r="F105" s="912">
        <f>IF($F59=0,0,+F59/$F59)</f>
        <v>0</v>
      </c>
      <c r="G105" s="912">
        <f t="shared" ref="G105:N105" si="16">IF($F59=0,0,+G59/$F59)</f>
        <v>0</v>
      </c>
      <c r="H105" s="912">
        <f t="shared" si="16"/>
        <v>0</v>
      </c>
      <c r="I105" s="912">
        <f t="shared" si="16"/>
        <v>0</v>
      </c>
      <c r="J105" s="912">
        <f t="shared" si="16"/>
        <v>0</v>
      </c>
      <c r="K105" s="912">
        <f t="shared" si="16"/>
        <v>0</v>
      </c>
      <c r="L105" s="912">
        <f t="shared" si="16"/>
        <v>0</v>
      </c>
      <c r="M105" s="912">
        <f t="shared" si="16"/>
        <v>0</v>
      </c>
      <c r="N105" s="912">
        <f t="shared" si="16"/>
        <v>0</v>
      </c>
      <c r="O105" s="915"/>
      <c r="P105" s="959"/>
    </row>
    <row r="106" spans="2:16" x14ac:dyDescent="0.2">
      <c r="B106" s="803"/>
      <c r="C106" s="919"/>
      <c r="D106" s="921" t="s">
        <v>549</v>
      </c>
      <c r="E106" s="919"/>
      <c r="F106" s="912">
        <f>IF(begr!$F15=0,0,begr!F15/begr!$F15)</f>
        <v>0</v>
      </c>
      <c r="G106" s="912">
        <f>IF(begr!$F15=0,0,begr!G15/begr!$F15)</f>
        <v>0</v>
      </c>
      <c r="H106" s="912">
        <f>IF(begr!$F15=0,0,begr!H15/begr!$F15)</f>
        <v>0</v>
      </c>
      <c r="I106" s="912">
        <f>IF(begr!$F15=0,0,begr!I15/begr!$F15)</f>
        <v>0</v>
      </c>
      <c r="J106" s="912">
        <f>IF(begr!$F15=0,0,begr!J15/begr!$F15)</f>
        <v>0</v>
      </c>
      <c r="K106" s="912">
        <f>IF(begr!$F15=0,0,begr!K15/begr!$F15)</f>
        <v>0</v>
      </c>
      <c r="L106" s="912">
        <f>IF(begr!$F15=0,0,begr!L15/begr!$F15)</f>
        <v>0</v>
      </c>
      <c r="M106" s="912">
        <f>IF(begr!$F15=0,0,begr!M15/begr!$F15)</f>
        <v>0</v>
      </c>
      <c r="N106" s="912">
        <f>IF(begr!$F15=0,0,begr!N15/begr!$F15)</f>
        <v>0</v>
      </c>
      <c r="O106" s="915"/>
      <c r="P106" s="959"/>
    </row>
    <row r="107" spans="2:16" x14ac:dyDescent="0.2">
      <c r="B107" s="803"/>
      <c r="C107" s="919"/>
      <c r="D107" s="921" t="s">
        <v>550</v>
      </c>
      <c r="E107" s="919"/>
      <c r="F107" s="912">
        <f>IF(begr!$F17=0,0,begr!F17/begr!$F17)</f>
        <v>0</v>
      </c>
      <c r="G107" s="912">
        <f>IF(begr!$F17=0,0,begr!G17/begr!$F17)</f>
        <v>0</v>
      </c>
      <c r="H107" s="912">
        <f>IF(begr!$F17=0,0,begr!H17/begr!$F17)</f>
        <v>0</v>
      </c>
      <c r="I107" s="912">
        <f>IF(begr!$F17=0,0,begr!I17/begr!$F17)</f>
        <v>0</v>
      </c>
      <c r="J107" s="912">
        <f>IF(begr!$F17=0,0,begr!J17/begr!$F17)</f>
        <v>0</v>
      </c>
      <c r="K107" s="912">
        <f>IF(begr!$F17=0,0,begr!K17/begr!$F17)</f>
        <v>0</v>
      </c>
      <c r="L107" s="912">
        <f>IF(begr!$F17=0,0,begr!L17/begr!$F17)</f>
        <v>0</v>
      </c>
      <c r="M107" s="912">
        <f>IF(begr!$F17=0,0,begr!M17/begr!$F17)</f>
        <v>0</v>
      </c>
      <c r="N107" s="912">
        <f>IF(begr!$F17=0,0,begr!N17/begr!$F17)</f>
        <v>0</v>
      </c>
      <c r="O107" s="915"/>
      <c r="P107" s="959"/>
    </row>
    <row r="108" spans="2:16" x14ac:dyDescent="0.2">
      <c r="B108" s="803"/>
      <c r="C108" s="919"/>
      <c r="D108" s="921" t="s">
        <v>551</v>
      </c>
      <c r="E108" s="919"/>
      <c r="F108" s="912">
        <f>IF(begr!$F18=0,0,begr!F18/begr!$F18)</f>
        <v>0</v>
      </c>
      <c r="G108" s="912">
        <f>IF(begr!$F18=0,0,begr!G18/begr!$F18)</f>
        <v>0</v>
      </c>
      <c r="H108" s="912">
        <f>IF(begr!$F18=0,0,begr!H18/begr!$F18)</f>
        <v>0</v>
      </c>
      <c r="I108" s="912">
        <f>IF(begr!$F18=0,0,begr!I18/begr!$F18)</f>
        <v>0</v>
      </c>
      <c r="J108" s="912">
        <f>IF(begr!$F18=0,0,begr!J18/begr!$F18)</f>
        <v>0</v>
      </c>
      <c r="K108" s="912">
        <f>IF(begr!$F18=0,0,begr!K18/begr!$F18)</f>
        <v>0</v>
      </c>
      <c r="L108" s="912">
        <f>IF(begr!$F18=0,0,begr!L18/begr!$F18)</f>
        <v>0</v>
      </c>
      <c r="M108" s="912">
        <f>IF(begr!$F18=0,0,begr!M18/begr!$F18)</f>
        <v>0</v>
      </c>
      <c r="N108" s="912">
        <f>IF(begr!$F18=0,0,begr!N18/begr!$F18)</f>
        <v>0</v>
      </c>
      <c r="O108" s="915"/>
      <c r="P108" s="959"/>
    </row>
    <row r="109" spans="2:16" x14ac:dyDescent="0.2">
      <c r="B109" s="803"/>
      <c r="C109" s="919"/>
      <c r="D109" s="921" t="s">
        <v>552</v>
      </c>
      <c r="E109" s="919"/>
      <c r="F109" s="912">
        <f>IF($F21=0,0,+F21/$F21)</f>
        <v>0</v>
      </c>
      <c r="G109" s="912">
        <f t="shared" ref="G109:N109" si="17">IF($F21=0,0,+G21/$F21)</f>
        <v>0</v>
      </c>
      <c r="H109" s="912">
        <f t="shared" si="17"/>
        <v>0</v>
      </c>
      <c r="I109" s="912">
        <f t="shared" si="17"/>
        <v>0</v>
      </c>
      <c r="J109" s="912">
        <f t="shared" si="17"/>
        <v>0</v>
      </c>
      <c r="K109" s="912">
        <f t="shared" si="17"/>
        <v>0</v>
      </c>
      <c r="L109" s="912">
        <f t="shared" si="17"/>
        <v>0</v>
      </c>
      <c r="M109" s="912">
        <f t="shared" si="17"/>
        <v>0</v>
      </c>
      <c r="N109" s="912">
        <f t="shared" si="17"/>
        <v>0</v>
      </c>
      <c r="O109" s="915"/>
      <c r="P109" s="959"/>
    </row>
    <row r="110" spans="2:16" x14ac:dyDescent="0.2">
      <c r="B110" s="803"/>
      <c r="C110" s="919"/>
      <c r="D110" s="921" t="s">
        <v>553</v>
      </c>
      <c r="E110" s="919"/>
      <c r="F110" s="912">
        <f>IF($F26=0,0,+F26/$F$26)</f>
        <v>0</v>
      </c>
      <c r="G110" s="912">
        <f t="shared" ref="G110:N110" si="18">IF($F26=0,0,+G26/$F$26)</f>
        <v>0</v>
      </c>
      <c r="H110" s="912">
        <f t="shared" si="18"/>
        <v>0</v>
      </c>
      <c r="I110" s="912">
        <f t="shared" si="18"/>
        <v>0</v>
      </c>
      <c r="J110" s="912">
        <f t="shared" si="18"/>
        <v>0</v>
      </c>
      <c r="K110" s="912">
        <f t="shared" si="18"/>
        <v>0</v>
      </c>
      <c r="L110" s="912">
        <f t="shared" si="18"/>
        <v>0</v>
      </c>
      <c r="M110" s="912">
        <f t="shared" si="18"/>
        <v>0</v>
      </c>
      <c r="N110" s="912">
        <f t="shared" si="18"/>
        <v>0</v>
      </c>
      <c r="O110" s="915"/>
      <c r="P110" s="959"/>
    </row>
    <row r="111" spans="2:16" x14ac:dyDescent="0.2">
      <c r="B111" s="803"/>
      <c r="C111" s="919"/>
      <c r="D111" s="921" t="s">
        <v>554</v>
      </c>
      <c r="E111" s="919"/>
      <c r="F111" s="912">
        <f>IF(begr!$F22=0,0,+begr!F22/begr!$F22)</f>
        <v>0</v>
      </c>
      <c r="G111" s="912">
        <f>IF(begr!$F22=0,0,+begr!G22/begr!$F22)</f>
        <v>0</v>
      </c>
      <c r="H111" s="912">
        <f>IF(begr!$F22=0,0,+begr!H22/begr!$F22)</f>
        <v>0</v>
      </c>
      <c r="I111" s="912">
        <f>IF(begr!$F22=0,0,+begr!I22/begr!$F22)</f>
        <v>0</v>
      </c>
      <c r="J111" s="912">
        <f>IF(begr!$F22=0,0,+begr!J22/begr!$F22)</f>
        <v>0</v>
      </c>
      <c r="K111" s="912">
        <f>IF(begr!$F22=0,0,+begr!K22/begr!$F22)</f>
        <v>0</v>
      </c>
      <c r="L111" s="912">
        <f>IF(begr!$F22=0,0,+begr!L22/begr!$F22)</f>
        <v>0</v>
      </c>
      <c r="M111" s="912">
        <f>IF(begr!$F22=0,0,+begr!M22/begr!$F22)</f>
        <v>0</v>
      </c>
      <c r="N111" s="912">
        <f>IF(begr!$F22=0,0,+begr!N22/begr!$F22)</f>
        <v>0</v>
      </c>
      <c r="O111" s="915"/>
      <c r="P111" s="959"/>
    </row>
    <row r="112" spans="2:16" x14ac:dyDescent="0.2">
      <c r="B112" s="803"/>
      <c r="C112" s="919"/>
      <c r="D112" s="921" t="s">
        <v>555</v>
      </c>
      <c r="E112" s="919"/>
      <c r="F112" s="912">
        <f>IF($F33=0,0,F33/$F33)</f>
        <v>0</v>
      </c>
      <c r="G112" s="912">
        <f t="shared" ref="G112:N112" si="19">IF($F33=0,0,G33/$F33)</f>
        <v>0</v>
      </c>
      <c r="H112" s="912">
        <f t="shared" si="19"/>
        <v>0</v>
      </c>
      <c r="I112" s="912">
        <f t="shared" si="19"/>
        <v>0</v>
      </c>
      <c r="J112" s="912">
        <f t="shared" si="19"/>
        <v>0</v>
      </c>
      <c r="K112" s="912">
        <f t="shared" si="19"/>
        <v>0</v>
      </c>
      <c r="L112" s="912">
        <f t="shared" si="19"/>
        <v>0</v>
      </c>
      <c r="M112" s="912">
        <f t="shared" si="19"/>
        <v>0</v>
      </c>
      <c r="N112" s="912">
        <f t="shared" si="19"/>
        <v>0</v>
      </c>
      <c r="O112" s="915"/>
      <c r="P112" s="959"/>
    </row>
    <row r="113" spans="2:16" x14ac:dyDescent="0.2">
      <c r="B113" s="803"/>
      <c r="C113" s="919"/>
      <c r="D113" s="922" t="s">
        <v>556</v>
      </c>
      <c r="E113" s="919"/>
      <c r="F113" s="912">
        <f>IF(begr!$F24=0,0,+begr!F24/begr!$F24)</f>
        <v>0</v>
      </c>
      <c r="G113" s="912">
        <f>IF(begr!$F24=0,0,+begr!G24/begr!$F24)</f>
        <v>0</v>
      </c>
      <c r="H113" s="912">
        <f>IF(begr!$F24=0,0,+begr!H24/begr!$F24)</f>
        <v>0</v>
      </c>
      <c r="I113" s="912">
        <f>IF(begr!$F24=0,0,+begr!I24/begr!$F24)</f>
        <v>0</v>
      </c>
      <c r="J113" s="912">
        <f>IF(begr!$F24=0,0,+begr!J24/begr!$F24)</f>
        <v>0</v>
      </c>
      <c r="K113" s="912">
        <f>IF(begr!$F24=0,0,+begr!K24/begr!$F24)</f>
        <v>0</v>
      </c>
      <c r="L113" s="912">
        <f>IF(begr!$F24=0,0,+begr!L24/begr!$F24)</f>
        <v>0</v>
      </c>
      <c r="M113" s="912">
        <f>IF(begr!$F24=0,0,+begr!M24/begr!$F24)</f>
        <v>0</v>
      </c>
      <c r="N113" s="912">
        <f>IF(begr!$F24=0,0,+begr!N24/begr!$F24)</f>
        <v>0</v>
      </c>
      <c r="O113" s="915"/>
      <c r="P113" s="959"/>
    </row>
    <row r="114" spans="2:16" x14ac:dyDescent="0.2">
      <c r="B114" s="803"/>
      <c r="C114" s="938"/>
      <c r="D114" s="939"/>
      <c r="E114" s="938"/>
      <c r="F114" s="940"/>
      <c r="G114" s="940"/>
      <c r="H114" s="940"/>
      <c r="I114" s="940"/>
      <c r="J114" s="940"/>
      <c r="K114" s="940"/>
      <c r="L114" s="940"/>
      <c r="M114" s="940"/>
      <c r="N114" s="940"/>
      <c r="O114" s="941"/>
      <c r="P114" s="959"/>
    </row>
    <row r="115" spans="2:16" x14ac:dyDescent="0.2">
      <c r="B115" s="951"/>
      <c r="C115" s="966"/>
      <c r="D115" s="967"/>
      <c r="E115" s="966"/>
      <c r="F115" s="968"/>
      <c r="G115" s="968"/>
      <c r="H115" s="968"/>
      <c r="I115" s="968"/>
      <c r="J115" s="968"/>
      <c r="K115" s="968"/>
      <c r="L115" s="968"/>
      <c r="M115" s="968"/>
      <c r="N115" s="968"/>
      <c r="O115" s="969"/>
      <c r="P115" s="952"/>
    </row>
    <row r="116" spans="2:16" x14ac:dyDescent="0.2">
      <c r="B116" s="803"/>
      <c r="C116" s="948"/>
      <c r="D116" s="949"/>
      <c r="E116" s="948"/>
      <c r="F116" s="950"/>
      <c r="G116" s="950"/>
      <c r="H116" s="950"/>
      <c r="I116" s="950"/>
      <c r="J116" s="950"/>
      <c r="K116" s="950"/>
      <c r="L116" s="950"/>
      <c r="M116" s="950"/>
      <c r="N116" s="950"/>
      <c r="O116" s="945"/>
      <c r="P116" s="959"/>
    </row>
    <row r="117" spans="2:16" x14ac:dyDescent="0.2">
      <c r="B117" s="803"/>
      <c r="C117" s="919"/>
      <c r="D117" s="924" t="s">
        <v>557</v>
      </c>
      <c r="E117" s="919"/>
      <c r="F117" s="925" t="str">
        <f>+tab!C2</f>
        <v>2012/13</v>
      </c>
      <c r="G117" s="925" t="str">
        <f>+tab!D2</f>
        <v>2013/14</v>
      </c>
      <c r="H117" s="925" t="str">
        <f>+tab!E2</f>
        <v>2014/15</v>
      </c>
      <c r="I117" s="925" t="str">
        <f>+tab!F2</f>
        <v>2015/16</v>
      </c>
      <c r="J117" s="925" t="str">
        <f>+tab!G2</f>
        <v>2016/17</v>
      </c>
      <c r="K117" s="925" t="str">
        <f>+tab!H2</f>
        <v>2017/18</v>
      </c>
      <c r="L117" s="925" t="str">
        <f>+tab!I2</f>
        <v>2018/19</v>
      </c>
      <c r="M117" s="925" t="str">
        <f>+tab!J2</f>
        <v>2019/20</v>
      </c>
      <c r="N117" s="925" t="str">
        <f>+tab!K2</f>
        <v>2020/21</v>
      </c>
      <c r="O117" s="919"/>
      <c r="P117" s="959"/>
    </row>
    <row r="118" spans="2:16" x14ac:dyDescent="0.2">
      <c r="B118" s="803"/>
      <c r="C118" s="919"/>
      <c r="D118" s="924"/>
      <c r="E118" s="919"/>
      <c r="F118" s="919"/>
      <c r="G118" s="919"/>
      <c r="H118" s="919"/>
      <c r="I118" s="919"/>
      <c r="J118" s="919"/>
      <c r="K118" s="919"/>
      <c r="L118" s="919"/>
      <c r="M118" s="919"/>
      <c r="N118" s="919"/>
      <c r="O118" s="919"/>
      <c r="P118" s="959"/>
    </row>
    <row r="119" spans="2:16" x14ac:dyDescent="0.2">
      <c r="B119" s="803"/>
      <c r="C119" s="919"/>
      <c r="D119" s="926" t="s">
        <v>742</v>
      </c>
      <c r="E119" s="919"/>
      <c r="F119" s="912">
        <f>+'sal SWV'!M36</f>
        <v>0</v>
      </c>
      <c r="G119" s="912">
        <f>+'sal SWV'!M68</f>
        <v>0</v>
      </c>
      <c r="H119" s="912">
        <f>+'sal SWV'!M100</f>
        <v>0</v>
      </c>
      <c r="I119" s="912">
        <f>+'sal SWV'!M132</f>
        <v>0</v>
      </c>
      <c r="J119" s="912">
        <f>+'sal SWV'!M164</f>
        <v>0</v>
      </c>
      <c r="K119" s="912">
        <f>+'sal SWV'!M196</f>
        <v>0</v>
      </c>
      <c r="L119" s="912">
        <f>+'sal SWV'!M228</f>
        <v>0</v>
      </c>
      <c r="M119" s="912">
        <f>+'sal SWV'!M260</f>
        <v>0</v>
      </c>
      <c r="N119" s="912">
        <f>+'sal SWV'!M292</f>
        <v>0</v>
      </c>
      <c r="O119" s="927"/>
      <c r="P119" s="959"/>
    </row>
    <row r="120" spans="2:16" x14ac:dyDescent="0.2">
      <c r="B120" s="803"/>
      <c r="C120" s="919"/>
      <c r="D120" s="928"/>
      <c r="E120" s="929"/>
      <c r="F120" s="900">
        <f t="shared" ref="F120:N120" si="20">SUM(F119:F119)</f>
        <v>0</v>
      </c>
      <c r="G120" s="900">
        <f t="shared" si="20"/>
        <v>0</v>
      </c>
      <c r="H120" s="900">
        <f t="shared" si="20"/>
        <v>0</v>
      </c>
      <c r="I120" s="900">
        <f t="shared" si="20"/>
        <v>0</v>
      </c>
      <c r="J120" s="900">
        <f t="shared" si="20"/>
        <v>0</v>
      </c>
      <c r="K120" s="900">
        <f t="shared" si="20"/>
        <v>0</v>
      </c>
      <c r="L120" s="900">
        <f t="shared" si="20"/>
        <v>0</v>
      </c>
      <c r="M120" s="900">
        <f t="shared" si="20"/>
        <v>0</v>
      </c>
      <c r="N120" s="900">
        <f t="shared" si="20"/>
        <v>0</v>
      </c>
      <c r="O120" s="930"/>
      <c r="P120" s="959"/>
    </row>
    <row r="121" spans="2:16" x14ac:dyDescent="0.2">
      <c r="B121" s="803"/>
      <c r="C121" s="919"/>
      <c r="D121" s="921"/>
      <c r="E121" s="919"/>
      <c r="F121" s="923"/>
      <c r="G121" s="923"/>
      <c r="H121" s="923"/>
      <c r="I121" s="923"/>
      <c r="J121" s="923"/>
      <c r="K121" s="923"/>
      <c r="L121" s="923"/>
      <c r="M121" s="923"/>
      <c r="N121" s="923"/>
      <c r="O121" s="915"/>
      <c r="P121" s="959"/>
    </row>
    <row r="122" spans="2:16" x14ac:dyDescent="0.2">
      <c r="B122" s="803"/>
      <c r="C122" s="804"/>
      <c r="D122" s="805"/>
      <c r="E122" s="804"/>
      <c r="F122" s="820"/>
      <c r="G122" s="820"/>
      <c r="H122" s="820"/>
      <c r="I122" s="820"/>
      <c r="J122" s="820"/>
      <c r="K122" s="820"/>
      <c r="L122" s="820"/>
      <c r="M122" s="820"/>
      <c r="N122" s="820"/>
      <c r="O122" s="807"/>
      <c r="P122" s="959"/>
    </row>
    <row r="123" spans="2:16" x14ac:dyDescent="0.2">
      <c r="B123" s="821"/>
      <c r="C123" s="972"/>
      <c r="D123" s="973"/>
      <c r="E123" s="972"/>
      <c r="F123" s="974"/>
      <c r="G123" s="974"/>
      <c r="H123" s="974"/>
      <c r="I123" s="974"/>
      <c r="J123" s="974"/>
      <c r="K123" s="974"/>
      <c r="L123" s="974"/>
      <c r="M123" s="974"/>
      <c r="N123" s="974"/>
      <c r="O123" s="975"/>
      <c r="P123" s="976"/>
    </row>
    <row r="124" spans="2:16" s="868" customFormat="1" x14ac:dyDescent="0.2">
      <c r="D124" s="869"/>
      <c r="H124" s="870"/>
      <c r="I124" s="870"/>
      <c r="J124" s="870"/>
      <c r="K124" s="870"/>
      <c r="L124" s="870"/>
      <c r="M124" s="870"/>
      <c r="N124" s="870"/>
      <c r="O124" s="871"/>
    </row>
    <row r="125" spans="2:16" s="868" customFormat="1" x14ac:dyDescent="0.2">
      <c r="D125" s="869"/>
      <c r="H125" s="870"/>
      <c r="I125" s="870"/>
      <c r="J125" s="870"/>
      <c r="K125" s="870"/>
      <c r="L125" s="870"/>
      <c r="M125" s="870"/>
      <c r="N125" s="870"/>
      <c r="O125" s="871"/>
    </row>
    <row r="126" spans="2:16" s="868" customFormat="1" x14ac:dyDescent="0.2">
      <c r="D126" s="869"/>
      <c r="O126" s="871"/>
    </row>
    <row r="127" spans="2:16" s="868" customFormat="1" x14ac:dyDescent="0.2">
      <c r="D127" s="869"/>
      <c r="O127" s="871"/>
    </row>
    <row r="128" spans="2:16" s="868" customFormat="1" x14ac:dyDescent="0.2">
      <c r="D128" s="869"/>
      <c r="O128" s="871"/>
    </row>
    <row r="129" spans="4:15" s="868" customFormat="1" x14ac:dyDescent="0.2"/>
    <row r="130" spans="4:15" s="868" customFormat="1" x14ac:dyDescent="0.2"/>
    <row r="131" spans="4:15" s="868" customFormat="1" x14ac:dyDescent="0.2"/>
    <row r="132" spans="4:15" s="868" customFormat="1" x14ac:dyDescent="0.2"/>
    <row r="133" spans="4:15" s="868" customFormat="1" x14ac:dyDescent="0.2"/>
    <row r="134" spans="4:15" s="868" customFormat="1" x14ac:dyDescent="0.2">
      <c r="D134" s="869"/>
      <c r="O134" s="871"/>
    </row>
    <row r="135" spans="4:15" s="868" customFormat="1" x14ac:dyDescent="0.2">
      <c r="D135" s="869"/>
      <c r="O135" s="871"/>
    </row>
    <row r="136" spans="4:15" s="868" customFormat="1" x14ac:dyDescent="0.2">
      <c r="D136" s="869"/>
      <c r="O136" s="871"/>
    </row>
    <row r="137" spans="4:15" s="868" customFormat="1" x14ac:dyDescent="0.2">
      <c r="D137" s="869"/>
      <c r="O137" s="871"/>
    </row>
    <row r="138" spans="4:15" s="868" customFormat="1" x14ac:dyDescent="0.2">
      <c r="D138" s="869"/>
      <c r="O138" s="871"/>
    </row>
    <row r="139" spans="4:15" s="868" customFormat="1" x14ac:dyDescent="0.2">
      <c r="D139" s="869"/>
      <c r="H139" s="870"/>
      <c r="I139" s="870"/>
      <c r="J139" s="870"/>
      <c r="K139" s="870"/>
      <c r="L139" s="870"/>
      <c r="M139" s="870"/>
      <c r="N139" s="870"/>
      <c r="O139" s="871"/>
    </row>
    <row r="140" spans="4:15" s="868" customFormat="1" x14ac:dyDescent="0.2">
      <c r="D140" s="869"/>
      <c r="H140" s="870"/>
      <c r="I140" s="870"/>
      <c r="J140" s="870"/>
      <c r="K140" s="870"/>
      <c r="L140" s="870"/>
      <c r="M140" s="870"/>
      <c r="N140" s="870"/>
      <c r="O140" s="871"/>
    </row>
    <row r="141" spans="4:15" s="868" customFormat="1" x14ac:dyDescent="0.2">
      <c r="D141" s="869"/>
      <c r="H141" s="870"/>
      <c r="I141" s="870"/>
      <c r="J141" s="870"/>
      <c r="K141" s="870"/>
      <c r="L141" s="870"/>
      <c r="M141" s="870"/>
      <c r="N141" s="870"/>
      <c r="O141" s="871"/>
    </row>
    <row r="142" spans="4:15" s="868" customFormat="1" x14ac:dyDescent="0.2">
      <c r="D142" s="869"/>
      <c r="H142" s="870"/>
      <c r="I142" s="870"/>
      <c r="J142" s="870"/>
      <c r="K142" s="870"/>
      <c r="L142" s="870"/>
      <c r="M142" s="870"/>
      <c r="N142" s="870"/>
      <c r="O142" s="871"/>
    </row>
    <row r="143" spans="4:15" s="868" customFormat="1" x14ac:dyDescent="0.2">
      <c r="D143" s="869"/>
      <c r="H143" s="870"/>
      <c r="I143" s="870"/>
      <c r="J143" s="870"/>
      <c r="K143" s="870"/>
      <c r="L143" s="870"/>
      <c r="M143" s="870"/>
      <c r="N143" s="870"/>
      <c r="O143" s="871"/>
    </row>
    <row r="144" spans="4:15" s="868" customFormat="1" x14ac:dyDescent="0.2">
      <c r="D144" s="869"/>
      <c r="H144" s="870"/>
      <c r="I144" s="870"/>
      <c r="J144" s="870"/>
      <c r="K144" s="870"/>
      <c r="L144" s="870"/>
      <c r="M144" s="870"/>
      <c r="N144" s="870"/>
      <c r="O144" s="871"/>
    </row>
    <row r="145" spans="4:15" s="868" customFormat="1" x14ac:dyDescent="0.2">
      <c r="D145" s="869"/>
      <c r="H145" s="870"/>
      <c r="I145" s="870"/>
      <c r="J145" s="870"/>
      <c r="K145" s="870"/>
      <c r="L145" s="870"/>
      <c r="M145" s="870"/>
      <c r="N145" s="870"/>
      <c r="O145" s="871"/>
    </row>
    <row r="146" spans="4:15" s="868" customFormat="1" x14ac:dyDescent="0.2">
      <c r="D146" s="869"/>
      <c r="H146" s="870"/>
      <c r="I146" s="870"/>
      <c r="J146" s="870"/>
      <c r="K146" s="870"/>
      <c r="L146" s="870"/>
      <c r="M146" s="870"/>
      <c r="N146" s="870"/>
      <c r="O146" s="871"/>
    </row>
    <row r="147" spans="4:15" s="868" customFormat="1" x14ac:dyDescent="0.2">
      <c r="D147" s="869"/>
      <c r="H147" s="870"/>
      <c r="I147" s="870"/>
      <c r="J147" s="870"/>
      <c r="K147" s="870"/>
      <c r="L147" s="870"/>
      <c r="M147" s="870"/>
      <c r="N147" s="870"/>
      <c r="O147" s="871"/>
    </row>
    <row r="148" spans="4:15" s="868" customFormat="1" x14ac:dyDescent="0.2">
      <c r="D148" s="869"/>
      <c r="H148" s="870"/>
      <c r="I148" s="870"/>
      <c r="J148" s="870"/>
      <c r="K148" s="870"/>
      <c r="L148" s="870"/>
      <c r="M148" s="870"/>
      <c r="N148" s="870"/>
      <c r="O148" s="871"/>
    </row>
    <row r="149" spans="4:15" s="868" customFormat="1" x14ac:dyDescent="0.2">
      <c r="D149" s="869"/>
      <c r="H149" s="870"/>
      <c r="I149" s="870"/>
      <c r="J149" s="870"/>
      <c r="K149" s="870"/>
      <c r="L149" s="870"/>
      <c r="M149" s="870"/>
      <c r="N149" s="870"/>
      <c r="O149" s="871"/>
    </row>
    <row r="150" spans="4:15" s="868" customFormat="1" x14ac:dyDescent="0.2">
      <c r="D150" s="869"/>
      <c r="H150" s="870"/>
      <c r="I150" s="870"/>
      <c r="J150" s="870"/>
      <c r="K150" s="870"/>
      <c r="L150" s="870"/>
      <c r="M150" s="870"/>
      <c r="N150" s="870"/>
      <c r="O150" s="871"/>
    </row>
    <row r="151" spans="4:15" s="868" customFormat="1" x14ac:dyDescent="0.2">
      <c r="D151" s="869"/>
      <c r="H151" s="870"/>
      <c r="I151" s="870"/>
      <c r="J151" s="870"/>
      <c r="K151" s="870"/>
      <c r="L151" s="870"/>
      <c r="M151" s="870"/>
      <c r="N151" s="870"/>
      <c r="O151" s="871"/>
    </row>
    <row r="152" spans="4:15" s="868" customFormat="1" x14ac:dyDescent="0.2">
      <c r="D152" s="869"/>
      <c r="H152" s="870"/>
      <c r="I152" s="870"/>
      <c r="J152" s="870"/>
      <c r="K152" s="870"/>
      <c r="L152" s="870"/>
      <c r="M152" s="870"/>
      <c r="N152" s="870"/>
      <c r="O152" s="871"/>
    </row>
    <row r="153" spans="4:15" s="868" customFormat="1" x14ac:dyDescent="0.2">
      <c r="D153" s="869"/>
      <c r="H153" s="870"/>
      <c r="I153" s="870"/>
      <c r="J153" s="870"/>
      <c r="K153" s="870"/>
      <c r="L153" s="870"/>
      <c r="M153" s="870"/>
      <c r="N153" s="870"/>
      <c r="O153" s="871"/>
    </row>
    <row r="154" spans="4:15" s="868" customFormat="1" x14ac:dyDescent="0.2">
      <c r="D154" s="869"/>
      <c r="H154" s="870"/>
      <c r="I154" s="870"/>
      <c r="J154" s="870"/>
      <c r="K154" s="870"/>
      <c r="L154" s="870"/>
      <c r="M154" s="870"/>
      <c r="N154" s="870"/>
      <c r="O154" s="871"/>
    </row>
    <row r="155" spans="4:15" s="868" customFormat="1" x14ac:dyDescent="0.2">
      <c r="D155" s="869"/>
      <c r="H155" s="870"/>
      <c r="I155" s="870"/>
      <c r="J155" s="870"/>
      <c r="K155" s="870"/>
      <c r="L155" s="870"/>
      <c r="M155" s="870"/>
      <c r="N155" s="870"/>
      <c r="O155" s="871"/>
    </row>
    <row r="156" spans="4:15" s="868" customFormat="1" x14ac:dyDescent="0.2">
      <c r="D156" s="869"/>
      <c r="H156" s="870"/>
      <c r="I156" s="870"/>
      <c r="J156" s="870"/>
      <c r="K156" s="870"/>
      <c r="L156" s="870"/>
      <c r="M156" s="870"/>
      <c r="N156" s="870"/>
      <c r="O156" s="871"/>
    </row>
    <row r="157" spans="4:15" s="868" customFormat="1" x14ac:dyDescent="0.2">
      <c r="D157" s="869"/>
      <c r="H157" s="870"/>
      <c r="I157" s="870"/>
      <c r="J157" s="870"/>
      <c r="K157" s="870"/>
      <c r="L157" s="870"/>
      <c r="M157" s="870"/>
      <c r="N157" s="870"/>
      <c r="O157" s="871"/>
    </row>
    <row r="158" spans="4:15" s="868" customFormat="1" x14ac:dyDescent="0.2">
      <c r="D158" s="869"/>
      <c r="H158" s="870"/>
      <c r="I158" s="870"/>
      <c r="J158" s="870"/>
      <c r="K158" s="870"/>
      <c r="L158" s="870"/>
      <c r="M158" s="870"/>
      <c r="N158" s="870"/>
      <c r="O158" s="871"/>
    </row>
    <row r="159" spans="4:15" s="868" customFormat="1" x14ac:dyDescent="0.2">
      <c r="D159" s="869"/>
      <c r="H159" s="870"/>
      <c r="I159" s="870"/>
      <c r="J159" s="870"/>
      <c r="K159" s="870"/>
      <c r="L159" s="870"/>
      <c r="M159" s="870"/>
      <c r="N159" s="870"/>
      <c r="O159" s="871"/>
    </row>
    <row r="160" spans="4:15" s="868" customFormat="1" x14ac:dyDescent="0.2">
      <c r="D160" s="869"/>
      <c r="H160" s="870"/>
      <c r="I160" s="870"/>
      <c r="J160" s="870"/>
      <c r="K160" s="870"/>
      <c r="L160" s="870"/>
      <c r="M160" s="870"/>
      <c r="N160" s="870"/>
      <c r="O160" s="871"/>
    </row>
    <row r="161" spans="4:15" s="868" customFormat="1" x14ac:dyDescent="0.2">
      <c r="D161" s="869"/>
      <c r="H161" s="870"/>
      <c r="I161" s="870"/>
      <c r="J161" s="870"/>
      <c r="K161" s="870"/>
      <c r="L161" s="870"/>
      <c r="M161" s="870"/>
      <c r="N161" s="870"/>
      <c r="O161" s="871"/>
    </row>
    <row r="162" spans="4:15" s="868" customFormat="1" x14ac:dyDescent="0.2">
      <c r="D162" s="869"/>
      <c r="H162" s="870"/>
      <c r="I162" s="870"/>
      <c r="J162" s="870"/>
      <c r="K162" s="870"/>
      <c r="L162" s="870"/>
      <c r="M162" s="870"/>
      <c r="N162" s="870"/>
      <c r="O162" s="871"/>
    </row>
    <row r="163" spans="4:15" s="868" customFormat="1" x14ac:dyDescent="0.2">
      <c r="D163" s="869"/>
      <c r="H163" s="870"/>
      <c r="I163" s="870"/>
      <c r="J163" s="870"/>
      <c r="K163" s="870"/>
      <c r="L163" s="870"/>
      <c r="M163" s="870"/>
      <c r="N163" s="870"/>
      <c r="O163" s="871"/>
    </row>
    <row r="164" spans="4:15" s="868" customFormat="1" x14ac:dyDescent="0.2">
      <c r="D164" s="869"/>
      <c r="H164" s="870"/>
      <c r="I164" s="870"/>
      <c r="J164" s="870"/>
      <c r="K164" s="870"/>
      <c r="L164" s="870"/>
      <c r="M164" s="870"/>
      <c r="N164" s="870"/>
      <c r="O164" s="871"/>
    </row>
    <row r="165" spans="4:15" s="868" customFormat="1" x14ac:dyDescent="0.2">
      <c r="D165" s="869"/>
      <c r="H165" s="870"/>
      <c r="I165" s="870"/>
      <c r="J165" s="870"/>
      <c r="K165" s="870"/>
      <c r="L165" s="870"/>
      <c r="M165" s="870"/>
      <c r="N165" s="870"/>
      <c r="O165" s="871"/>
    </row>
    <row r="166" spans="4:15" s="868" customFormat="1" x14ac:dyDescent="0.2">
      <c r="D166" s="869"/>
      <c r="H166" s="870"/>
      <c r="I166" s="870"/>
      <c r="J166" s="870"/>
      <c r="K166" s="870"/>
      <c r="L166" s="870"/>
      <c r="M166" s="870"/>
      <c r="N166" s="870"/>
      <c r="O166" s="871"/>
    </row>
    <row r="167" spans="4:15" s="868" customFormat="1" x14ac:dyDescent="0.2">
      <c r="D167" s="869"/>
      <c r="H167" s="870"/>
      <c r="I167" s="870"/>
      <c r="J167" s="870"/>
      <c r="K167" s="870"/>
      <c r="L167" s="870"/>
      <c r="M167" s="870"/>
      <c r="N167" s="870"/>
      <c r="O167" s="871"/>
    </row>
    <row r="168" spans="4:15" s="868" customFormat="1" x14ac:dyDescent="0.2">
      <c r="D168" s="869"/>
      <c r="H168" s="870"/>
      <c r="I168" s="870"/>
      <c r="J168" s="870"/>
      <c r="K168" s="870"/>
      <c r="L168" s="870"/>
      <c r="M168" s="870"/>
      <c r="N168" s="870"/>
      <c r="O168" s="871"/>
    </row>
    <row r="169" spans="4:15" s="868" customFormat="1" x14ac:dyDescent="0.2">
      <c r="D169" s="869"/>
      <c r="H169" s="870"/>
      <c r="I169" s="870"/>
      <c r="J169" s="870"/>
      <c r="K169" s="870"/>
      <c r="L169" s="870"/>
      <c r="M169" s="870"/>
      <c r="N169" s="870"/>
      <c r="O169" s="871"/>
    </row>
    <row r="170" spans="4:15" s="868" customFormat="1" x14ac:dyDescent="0.2">
      <c r="D170" s="869"/>
      <c r="H170" s="870"/>
      <c r="I170" s="870"/>
      <c r="J170" s="870"/>
      <c r="K170" s="870"/>
      <c r="L170" s="870"/>
      <c r="M170" s="870"/>
      <c r="N170" s="870"/>
      <c r="O170" s="871"/>
    </row>
    <row r="171" spans="4:15" s="868" customFormat="1" x14ac:dyDescent="0.2">
      <c r="D171" s="869"/>
      <c r="H171" s="870"/>
      <c r="I171" s="870"/>
      <c r="J171" s="870"/>
      <c r="K171" s="870"/>
      <c r="L171" s="870"/>
      <c r="M171" s="870"/>
      <c r="N171" s="870"/>
      <c r="O171" s="871"/>
    </row>
    <row r="172" spans="4:15" s="868" customFormat="1" x14ac:dyDescent="0.2">
      <c r="D172" s="869"/>
      <c r="H172" s="870"/>
      <c r="I172" s="870"/>
      <c r="J172" s="870"/>
      <c r="K172" s="870"/>
      <c r="L172" s="870"/>
      <c r="M172" s="870"/>
      <c r="N172" s="870"/>
      <c r="O172" s="871"/>
    </row>
    <row r="173" spans="4:15" s="868" customFormat="1" x14ac:dyDescent="0.2">
      <c r="D173" s="869"/>
      <c r="H173" s="870"/>
      <c r="I173" s="870"/>
      <c r="J173" s="870"/>
      <c r="K173" s="870"/>
      <c r="L173" s="870"/>
      <c r="M173" s="870"/>
      <c r="N173" s="870"/>
      <c r="O173" s="871"/>
    </row>
    <row r="174" spans="4:15" s="868" customFormat="1" x14ac:dyDescent="0.2">
      <c r="D174" s="869"/>
      <c r="H174" s="870"/>
      <c r="I174" s="870"/>
      <c r="J174" s="870"/>
      <c r="K174" s="870"/>
      <c r="L174" s="870"/>
      <c r="M174" s="870"/>
      <c r="N174" s="870"/>
      <c r="O174" s="871"/>
    </row>
    <row r="175" spans="4:15" s="868" customFormat="1" x14ac:dyDescent="0.2">
      <c r="D175" s="869"/>
      <c r="H175" s="870"/>
      <c r="I175" s="870"/>
      <c r="J175" s="870"/>
      <c r="K175" s="870"/>
      <c r="L175" s="870"/>
      <c r="M175" s="870"/>
      <c r="N175" s="870"/>
      <c r="O175" s="871"/>
    </row>
    <row r="176" spans="4:15" s="868" customFormat="1" x14ac:dyDescent="0.2">
      <c r="D176" s="869"/>
      <c r="H176" s="870"/>
      <c r="I176" s="870"/>
      <c r="J176" s="870"/>
      <c r="K176" s="870"/>
      <c r="L176" s="870"/>
      <c r="M176" s="870"/>
      <c r="N176" s="870"/>
      <c r="O176" s="871"/>
    </row>
    <row r="177" spans="4:15" s="868" customFormat="1" x14ac:dyDescent="0.2">
      <c r="D177" s="869"/>
      <c r="H177" s="870"/>
      <c r="I177" s="870"/>
      <c r="J177" s="870"/>
      <c r="K177" s="870"/>
      <c r="L177" s="870"/>
      <c r="M177" s="870"/>
      <c r="N177" s="870"/>
      <c r="O177" s="871"/>
    </row>
    <row r="178" spans="4:15" s="868" customFormat="1" x14ac:dyDescent="0.2">
      <c r="D178" s="869"/>
      <c r="H178" s="870"/>
      <c r="I178" s="870"/>
      <c r="J178" s="870"/>
      <c r="K178" s="870"/>
      <c r="L178" s="870"/>
      <c r="M178" s="870"/>
      <c r="N178" s="870"/>
      <c r="O178" s="871"/>
    </row>
    <row r="179" spans="4:15" s="868" customFormat="1" x14ac:dyDescent="0.2">
      <c r="D179" s="869"/>
      <c r="H179" s="870"/>
      <c r="I179" s="870"/>
      <c r="J179" s="870"/>
      <c r="K179" s="870"/>
      <c r="L179" s="870"/>
      <c r="M179" s="870"/>
      <c r="N179" s="870"/>
      <c r="O179" s="871"/>
    </row>
    <row r="180" spans="4:15" s="868" customFormat="1" x14ac:dyDescent="0.2">
      <c r="D180" s="869"/>
      <c r="H180" s="870"/>
      <c r="I180" s="870"/>
      <c r="J180" s="870"/>
      <c r="K180" s="870"/>
      <c r="L180" s="870"/>
      <c r="M180" s="870"/>
      <c r="N180" s="870"/>
      <c r="O180" s="871"/>
    </row>
    <row r="181" spans="4:15" s="868" customFormat="1" x14ac:dyDescent="0.2">
      <c r="D181" s="869"/>
      <c r="H181" s="870"/>
      <c r="I181" s="870"/>
      <c r="J181" s="870"/>
      <c r="K181" s="870"/>
      <c r="L181" s="870"/>
      <c r="M181" s="870"/>
      <c r="N181" s="870"/>
      <c r="O181" s="871"/>
    </row>
    <row r="182" spans="4:15" s="868" customFormat="1" x14ac:dyDescent="0.2">
      <c r="D182" s="869"/>
      <c r="H182" s="870"/>
      <c r="I182" s="870"/>
      <c r="J182" s="870"/>
      <c r="K182" s="870"/>
      <c r="L182" s="870"/>
      <c r="M182" s="870"/>
      <c r="N182" s="870"/>
      <c r="O182" s="871"/>
    </row>
    <row r="183" spans="4:15" s="868" customFormat="1" x14ac:dyDescent="0.2">
      <c r="D183" s="869"/>
      <c r="H183" s="870"/>
      <c r="I183" s="870"/>
      <c r="J183" s="870"/>
      <c r="K183" s="870"/>
      <c r="L183" s="870"/>
      <c r="M183" s="870"/>
      <c r="N183" s="870"/>
      <c r="O183" s="871"/>
    </row>
    <row r="184" spans="4:15" s="868" customFormat="1" x14ac:dyDescent="0.2">
      <c r="D184" s="869"/>
      <c r="H184" s="870"/>
      <c r="I184" s="870"/>
      <c r="J184" s="870"/>
      <c r="K184" s="870"/>
      <c r="L184" s="870"/>
      <c r="M184" s="870"/>
      <c r="N184" s="870"/>
      <c r="O184" s="871"/>
    </row>
    <row r="185" spans="4:15" s="868" customFormat="1" x14ac:dyDescent="0.2">
      <c r="D185" s="869"/>
      <c r="H185" s="870"/>
      <c r="I185" s="870"/>
      <c r="J185" s="870"/>
      <c r="K185" s="870"/>
      <c r="L185" s="870"/>
      <c r="M185" s="870"/>
      <c r="N185" s="870"/>
      <c r="O185" s="871"/>
    </row>
    <row r="186" spans="4:15" s="868" customFormat="1" x14ac:dyDescent="0.2">
      <c r="D186" s="869"/>
      <c r="H186" s="870"/>
      <c r="I186" s="870"/>
      <c r="J186" s="870"/>
      <c r="K186" s="870"/>
      <c r="L186" s="870"/>
      <c r="M186" s="870"/>
      <c r="N186" s="870"/>
      <c r="O186" s="871"/>
    </row>
    <row r="187" spans="4:15" s="868" customFormat="1" x14ac:dyDescent="0.2">
      <c r="D187" s="869"/>
      <c r="H187" s="870"/>
      <c r="I187" s="870"/>
      <c r="J187" s="870"/>
      <c r="K187" s="870"/>
      <c r="L187" s="870"/>
      <c r="M187" s="870"/>
      <c r="N187" s="870"/>
      <c r="O187" s="871"/>
    </row>
    <row r="188" spans="4:15" s="868" customFormat="1" x14ac:dyDescent="0.2">
      <c r="D188" s="869"/>
      <c r="H188" s="870"/>
      <c r="I188" s="870"/>
      <c r="J188" s="870"/>
      <c r="K188" s="870"/>
      <c r="L188" s="870"/>
      <c r="M188" s="870"/>
      <c r="N188" s="870"/>
      <c r="O188" s="871"/>
    </row>
    <row r="189" spans="4:15" s="868" customFormat="1" x14ac:dyDescent="0.2">
      <c r="D189" s="869"/>
      <c r="H189" s="870"/>
      <c r="I189" s="870"/>
      <c r="J189" s="870"/>
      <c r="K189" s="870"/>
      <c r="L189" s="870"/>
      <c r="M189" s="870"/>
      <c r="N189" s="870"/>
      <c r="O189" s="871"/>
    </row>
    <row r="190" spans="4:15" s="868" customFormat="1" x14ac:dyDescent="0.2">
      <c r="D190" s="869"/>
      <c r="H190" s="870"/>
      <c r="I190" s="870"/>
      <c r="J190" s="870"/>
      <c r="K190" s="870"/>
      <c r="L190" s="870"/>
      <c r="M190" s="870"/>
      <c r="N190" s="870"/>
      <c r="O190" s="871"/>
    </row>
    <row r="191" spans="4:15" s="868" customFormat="1" x14ac:dyDescent="0.2">
      <c r="D191" s="869"/>
      <c r="H191" s="870"/>
      <c r="I191" s="870"/>
      <c r="J191" s="870"/>
      <c r="K191" s="870"/>
      <c r="L191" s="870"/>
      <c r="M191" s="870"/>
      <c r="N191" s="870"/>
      <c r="O191" s="871"/>
    </row>
    <row r="192" spans="4:15" s="868" customFormat="1" x14ac:dyDescent="0.2">
      <c r="D192" s="869"/>
      <c r="H192" s="870"/>
      <c r="I192" s="870"/>
      <c r="J192" s="870"/>
      <c r="K192" s="870"/>
      <c r="L192" s="870"/>
      <c r="M192" s="870"/>
      <c r="N192" s="870"/>
      <c r="O192" s="871"/>
    </row>
    <row r="193" spans="4:15" s="868" customFormat="1" x14ac:dyDescent="0.2">
      <c r="D193" s="869"/>
      <c r="H193" s="870"/>
      <c r="I193" s="870"/>
      <c r="J193" s="870"/>
      <c r="K193" s="870"/>
      <c r="L193" s="870"/>
      <c r="M193" s="870"/>
      <c r="N193" s="870"/>
      <c r="O193" s="871"/>
    </row>
    <row r="194" spans="4:15" s="868" customFormat="1" x14ac:dyDescent="0.2">
      <c r="D194" s="869"/>
      <c r="H194" s="870"/>
      <c r="I194" s="870"/>
      <c r="J194" s="870"/>
      <c r="K194" s="870"/>
      <c r="L194" s="870"/>
      <c r="M194" s="870"/>
      <c r="N194" s="870"/>
      <c r="O194" s="871"/>
    </row>
    <row r="195" spans="4:15" s="868" customFormat="1" x14ac:dyDescent="0.2">
      <c r="D195" s="869"/>
      <c r="H195" s="870"/>
      <c r="I195" s="870"/>
      <c r="J195" s="870"/>
      <c r="K195" s="870"/>
      <c r="L195" s="870"/>
      <c r="M195" s="870"/>
      <c r="N195" s="870"/>
      <c r="O195" s="871"/>
    </row>
    <row r="196" spans="4:15" s="868" customFormat="1" x14ac:dyDescent="0.2">
      <c r="D196" s="869"/>
      <c r="H196" s="870"/>
      <c r="I196" s="870"/>
      <c r="J196" s="870"/>
      <c r="K196" s="870"/>
      <c r="L196" s="870"/>
      <c r="M196" s="870"/>
      <c r="N196" s="870"/>
      <c r="O196" s="871"/>
    </row>
    <row r="197" spans="4:15" s="868" customFormat="1" x14ac:dyDescent="0.2">
      <c r="D197" s="869"/>
      <c r="H197" s="870"/>
      <c r="I197" s="870"/>
      <c r="J197" s="870"/>
      <c r="K197" s="870"/>
      <c r="L197" s="870"/>
      <c r="M197" s="870"/>
      <c r="N197" s="870"/>
      <c r="O197" s="871"/>
    </row>
    <row r="198" spans="4:15" s="868" customFormat="1" x14ac:dyDescent="0.2">
      <c r="D198" s="869"/>
      <c r="H198" s="870"/>
      <c r="I198" s="870"/>
      <c r="J198" s="870"/>
      <c r="K198" s="870"/>
      <c r="L198" s="870"/>
      <c r="M198" s="870"/>
      <c r="N198" s="870"/>
      <c r="O198" s="871"/>
    </row>
    <row r="199" spans="4:15" s="868" customFormat="1" x14ac:dyDescent="0.2">
      <c r="D199" s="869"/>
      <c r="H199" s="870"/>
      <c r="I199" s="870"/>
      <c r="J199" s="870"/>
      <c r="K199" s="870"/>
      <c r="L199" s="870"/>
      <c r="M199" s="870"/>
      <c r="N199" s="870"/>
      <c r="O199" s="871"/>
    </row>
    <row r="200" spans="4:15" s="868" customFormat="1" x14ac:dyDescent="0.2">
      <c r="D200" s="869"/>
      <c r="H200" s="870"/>
      <c r="I200" s="870"/>
      <c r="J200" s="870"/>
      <c r="K200" s="870"/>
      <c r="L200" s="870"/>
      <c r="M200" s="870"/>
      <c r="N200" s="870"/>
      <c r="O200" s="871"/>
    </row>
    <row r="201" spans="4:15" s="868" customFormat="1" x14ac:dyDescent="0.2">
      <c r="D201" s="869"/>
      <c r="H201" s="870"/>
      <c r="I201" s="870"/>
      <c r="J201" s="870"/>
      <c r="K201" s="870"/>
      <c r="L201" s="870"/>
      <c r="M201" s="870"/>
      <c r="N201" s="870"/>
      <c r="O201" s="871"/>
    </row>
    <row r="202" spans="4:15" s="868" customFormat="1" x14ac:dyDescent="0.2">
      <c r="D202" s="869"/>
      <c r="H202" s="870"/>
      <c r="I202" s="870"/>
      <c r="J202" s="870"/>
      <c r="K202" s="870"/>
      <c r="L202" s="870"/>
      <c r="M202" s="870"/>
      <c r="N202" s="870"/>
      <c r="O202" s="871"/>
    </row>
    <row r="203" spans="4:15" s="868" customFormat="1" x14ac:dyDescent="0.2">
      <c r="D203" s="869"/>
      <c r="H203" s="870"/>
      <c r="I203" s="870"/>
      <c r="J203" s="870"/>
      <c r="K203" s="870"/>
      <c r="L203" s="870"/>
      <c r="M203" s="870"/>
      <c r="N203" s="870"/>
      <c r="O203" s="871"/>
    </row>
    <row r="204" spans="4:15" s="868" customFormat="1" x14ac:dyDescent="0.2">
      <c r="D204" s="869"/>
      <c r="H204" s="870"/>
      <c r="I204" s="870"/>
      <c r="J204" s="870"/>
      <c r="K204" s="870"/>
      <c r="L204" s="870"/>
      <c r="M204" s="870"/>
      <c r="N204" s="870"/>
      <c r="O204" s="871"/>
    </row>
    <row r="205" spans="4:15" s="868" customFormat="1" x14ac:dyDescent="0.2">
      <c r="D205" s="869"/>
      <c r="H205" s="870"/>
      <c r="I205" s="870"/>
      <c r="J205" s="870"/>
      <c r="K205" s="870"/>
      <c r="L205" s="870"/>
      <c r="M205" s="870"/>
      <c r="N205" s="870"/>
      <c r="O205" s="871"/>
    </row>
    <row r="206" spans="4:15" s="868" customFormat="1" x14ac:dyDescent="0.2">
      <c r="D206" s="869"/>
      <c r="H206" s="870"/>
      <c r="I206" s="870"/>
      <c r="J206" s="870"/>
      <c r="K206" s="870"/>
      <c r="L206" s="870"/>
      <c r="M206" s="870"/>
      <c r="N206" s="870"/>
      <c r="O206" s="871"/>
    </row>
    <row r="207" spans="4:15" s="868" customFormat="1" x14ac:dyDescent="0.2">
      <c r="D207" s="869"/>
      <c r="H207" s="870"/>
      <c r="I207" s="870"/>
      <c r="J207" s="870"/>
      <c r="K207" s="870"/>
      <c r="L207" s="870"/>
      <c r="M207" s="870"/>
      <c r="N207" s="870"/>
      <c r="O207" s="871"/>
    </row>
    <row r="208" spans="4:15" s="868" customFormat="1" x14ac:dyDescent="0.2">
      <c r="D208" s="869"/>
      <c r="H208" s="870"/>
      <c r="I208" s="870"/>
      <c r="J208" s="870"/>
      <c r="K208" s="870"/>
      <c r="L208" s="870"/>
      <c r="M208" s="870"/>
      <c r="N208" s="870"/>
      <c r="O208" s="871"/>
    </row>
    <row r="209" spans="4:15" s="868" customFormat="1" x14ac:dyDescent="0.2">
      <c r="D209" s="869"/>
      <c r="H209" s="870"/>
      <c r="I209" s="870"/>
      <c r="J209" s="870"/>
      <c r="K209" s="870"/>
      <c r="L209" s="870"/>
      <c r="M209" s="870"/>
      <c r="N209" s="870"/>
      <c r="O209" s="871"/>
    </row>
    <row r="210" spans="4:15" s="868" customFormat="1" x14ac:dyDescent="0.2">
      <c r="D210" s="869"/>
      <c r="H210" s="870"/>
      <c r="I210" s="870"/>
      <c r="J210" s="870"/>
      <c r="K210" s="870"/>
      <c r="L210" s="870"/>
      <c r="M210" s="870"/>
      <c r="N210" s="870"/>
      <c r="O210" s="871"/>
    </row>
    <row r="211" spans="4:15" s="868" customFormat="1" x14ac:dyDescent="0.2">
      <c r="D211" s="869"/>
      <c r="H211" s="870"/>
      <c r="I211" s="870"/>
      <c r="J211" s="870"/>
      <c r="K211" s="870"/>
      <c r="L211" s="870"/>
      <c r="M211" s="870"/>
      <c r="N211" s="870"/>
      <c r="O211" s="871"/>
    </row>
    <row r="212" spans="4:15" s="868" customFormat="1" x14ac:dyDescent="0.2">
      <c r="D212" s="869"/>
      <c r="H212" s="870"/>
      <c r="I212" s="870"/>
      <c r="J212" s="870"/>
      <c r="K212" s="870"/>
      <c r="L212" s="870"/>
      <c r="M212" s="870"/>
      <c r="N212" s="870"/>
      <c r="O212" s="871"/>
    </row>
    <row r="213" spans="4:15" s="868" customFormat="1" x14ac:dyDescent="0.2">
      <c r="D213" s="869"/>
      <c r="H213" s="870"/>
      <c r="I213" s="870"/>
      <c r="J213" s="870"/>
      <c r="K213" s="870"/>
      <c r="L213" s="870"/>
      <c r="M213" s="870"/>
      <c r="N213" s="870"/>
      <c r="O213" s="871"/>
    </row>
    <row r="214" spans="4:15" s="868" customFormat="1" x14ac:dyDescent="0.2">
      <c r="D214" s="869"/>
      <c r="H214" s="870"/>
      <c r="I214" s="870"/>
      <c r="J214" s="870"/>
      <c r="K214" s="870"/>
      <c r="L214" s="870"/>
      <c r="M214" s="870"/>
      <c r="N214" s="870"/>
      <c r="O214" s="871"/>
    </row>
    <row r="215" spans="4:15" s="868" customFormat="1" x14ac:dyDescent="0.2">
      <c r="D215" s="869"/>
      <c r="H215" s="870"/>
      <c r="I215" s="870"/>
      <c r="J215" s="870"/>
      <c r="K215" s="870"/>
      <c r="L215" s="870"/>
      <c r="M215" s="870"/>
      <c r="N215" s="870"/>
      <c r="O215" s="871"/>
    </row>
    <row r="216" spans="4:15" s="868" customFormat="1" x14ac:dyDescent="0.2">
      <c r="D216" s="869"/>
      <c r="H216" s="870"/>
      <c r="I216" s="870"/>
      <c r="J216" s="870"/>
      <c r="K216" s="870"/>
      <c r="L216" s="870"/>
      <c r="M216" s="870"/>
      <c r="N216" s="870"/>
      <c r="O216" s="871"/>
    </row>
    <row r="217" spans="4:15" s="868" customFormat="1" x14ac:dyDescent="0.2">
      <c r="D217" s="869"/>
      <c r="H217" s="870"/>
      <c r="I217" s="870"/>
      <c r="J217" s="870"/>
      <c r="K217" s="870"/>
      <c r="L217" s="870"/>
      <c r="M217" s="870"/>
      <c r="N217" s="870"/>
      <c r="O217" s="871"/>
    </row>
    <row r="218" spans="4:15" s="868" customFormat="1" x14ac:dyDescent="0.2">
      <c r="D218" s="869"/>
      <c r="H218" s="870"/>
      <c r="I218" s="870"/>
      <c r="J218" s="870"/>
      <c r="K218" s="870"/>
      <c r="L218" s="870"/>
      <c r="M218" s="870"/>
      <c r="N218" s="870"/>
      <c r="O218" s="871"/>
    </row>
    <row r="219" spans="4:15" s="868" customFormat="1" x14ac:dyDescent="0.2">
      <c r="D219" s="869"/>
      <c r="H219" s="870"/>
      <c r="I219" s="870"/>
      <c r="J219" s="870"/>
      <c r="K219" s="870"/>
      <c r="L219" s="870"/>
      <c r="M219" s="870"/>
      <c r="N219" s="870"/>
      <c r="O219" s="871"/>
    </row>
    <row r="220" spans="4:15" s="868" customFormat="1" x14ac:dyDescent="0.2">
      <c r="D220" s="869"/>
      <c r="H220" s="870"/>
      <c r="I220" s="870"/>
      <c r="J220" s="870"/>
      <c r="K220" s="870"/>
      <c r="L220" s="870"/>
      <c r="M220" s="870"/>
      <c r="N220" s="870"/>
      <c r="O220" s="871"/>
    </row>
    <row r="221" spans="4:15" s="868" customFormat="1" x14ac:dyDescent="0.2">
      <c r="D221" s="869"/>
      <c r="H221" s="870"/>
      <c r="I221" s="870"/>
      <c r="J221" s="870"/>
      <c r="K221" s="870"/>
      <c r="L221" s="870"/>
      <c r="M221" s="870"/>
      <c r="N221" s="870"/>
      <c r="O221" s="871"/>
    </row>
    <row r="222" spans="4:15" s="868" customFormat="1" x14ac:dyDescent="0.2">
      <c r="D222" s="869"/>
      <c r="H222" s="870"/>
      <c r="I222" s="870"/>
      <c r="J222" s="870"/>
      <c r="K222" s="870"/>
      <c r="L222" s="870"/>
      <c r="M222" s="870"/>
      <c r="N222" s="870"/>
      <c r="O222" s="871"/>
    </row>
    <row r="223" spans="4:15" s="868" customFormat="1" x14ac:dyDescent="0.2">
      <c r="D223" s="869"/>
      <c r="H223" s="870"/>
      <c r="I223" s="870"/>
      <c r="J223" s="870"/>
      <c r="K223" s="870"/>
      <c r="L223" s="870"/>
      <c r="M223" s="870"/>
      <c r="N223" s="870"/>
      <c r="O223" s="871"/>
    </row>
    <row r="224" spans="4:15" s="868" customFormat="1" x14ac:dyDescent="0.2">
      <c r="D224" s="869"/>
      <c r="H224" s="870"/>
      <c r="I224" s="870"/>
      <c r="J224" s="870"/>
      <c r="K224" s="870"/>
      <c r="L224" s="870"/>
      <c r="M224" s="870"/>
      <c r="N224" s="870"/>
      <c r="O224" s="871"/>
    </row>
    <row r="225" spans="4:15" s="868" customFormat="1" x14ac:dyDescent="0.2">
      <c r="D225" s="869"/>
      <c r="H225" s="870"/>
      <c r="I225" s="870"/>
      <c r="J225" s="870"/>
      <c r="K225" s="870"/>
      <c r="L225" s="870"/>
      <c r="M225" s="870"/>
      <c r="N225" s="870"/>
      <c r="O225" s="871"/>
    </row>
    <row r="226" spans="4:15" s="868" customFormat="1" x14ac:dyDescent="0.2">
      <c r="D226" s="869"/>
      <c r="H226" s="870"/>
      <c r="I226" s="870"/>
      <c r="J226" s="870"/>
      <c r="K226" s="870"/>
      <c r="L226" s="870"/>
      <c r="M226" s="870"/>
      <c r="N226" s="870"/>
      <c r="O226" s="871"/>
    </row>
    <row r="227" spans="4:15" s="868" customFormat="1" x14ac:dyDescent="0.2">
      <c r="D227" s="869"/>
      <c r="H227" s="870"/>
      <c r="I227" s="870"/>
      <c r="J227" s="870"/>
      <c r="K227" s="870"/>
      <c r="L227" s="870"/>
      <c r="M227" s="870"/>
      <c r="N227" s="870"/>
      <c r="O227" s="871"/>
    </row>
    <row r="228" spans="4:15" s="868" customFormat="1" x14ac:dyDescent="0.2">
      <c r="D228" s="869"/>
      <c r="H228" s="870"/>
      <c r="I228" s="870"/>
      <c r="J228" s="870"/>
      <c r="K228" s="870"/>
      <c r="L228" s="870"/>
      <c r="M228" s="870"/>
      <c r="N228" s="870"/>
      <c r="O228" s="871"/>
    </row>
    <row r="229" spans="4:15" s="868" customFormat="1" x14ac:dyDescent="0.2">
      <c r="D229" s="869"/>
      <c r="H229" s="870"/>
      <c r="I229" s="870"/>
      <c r="J229" s="870"/>
      <c r="K229" s="870"/>
      <c r="L229" s="870"/>
      <c r="M229" s="870"/>
      <c r="N229" s="870"/>
      <c r="O229" s="871"/>
    </row>
    <row r="230" spans="4:15" s="868" customFormat="1" x14ac:dyDescent="0.2">
      <c r="D230" s="869"/>
      <c r="H230" s="870"/>
      <c r="I230" s="870"/>
      <c r="J230" s="870"/>
      <c r="K230" s="870"/>
      <c r="L230" s="870"/>
      <c r="M230" s="870"/>
      <c r="N230" s="870"/>
      <c r="O230" s="871"/>
    </row>
    <row r="231" spans="4:15" s="868" customFormat="1" x14ac:dyDescent="0.2">
      <c r="D231" s="869"/>
      <c r="H231" s="870"/>
      <c r="I231" s="870"/>
      <c r="J231" s="870"/>
      <c r="K231" s="870"/>
      <c r="L231" s="870"/>
      <c r="M231" s="870"/>
      <c r="N231" s="870"/>
      <c r="O231" s="871"/>
    </row>
    <row r="232" spans="4:15" s="868" customFormat="1" x14ac:dyDescent="0.2">
      <c r="D232" s="869"/>
      <c r="H232" s="870"/>
      <c r="I232" s="870"/>
      <c r="J232" s="870"/>
      <c r="K232" s="870"/>
      <c r="L232" s="870"/>
      <c r="M232" s="870"/>
      <c r="N232" s="870"/>
      <c r="O232" s="871"/>
    </row>
    <row r="233" spans="4:15" s="868" customFormat="1" x14ac:dyDescent="0.2">
      <c r="D233" s="869"/>
      <c r="H233" s="870"/>
      <c r="I233" s="870"/>
      <c r="J233" s="870"/>
      <c r="K233" s="870"/>
      <c r="L233" s="870"/>
      <c r="M233" s="870"/>
      <c r="N233" s="870"/>
      <c r="O233" s="871"/>
    </row>
    <row r="234" spans="4:15" s="868" customFormat="1" x14ac:dyDescent="0.2">
      <c r="D234" s="869"/>
      <c r="H234" s="870"/>
      <c r="I234" s="870"/>
      <c r="J234" s="870"/>
      <c r="K234" s="870"/>
      <c r="L234" s="870"/>
      <c r="M234" s="870"/>
      <c r="N234" s="870"/>
      <c r="O234" s="871"/>
    </row>
    <row r="235" spans="4:15" s="868" customFormat="1" x14ac:dyDescent="0.2">
      <c r="D235" s="869"/>
      <c r="H235" s="870"/>
      <c r="I235" s="870"/>
      <c r="J235" s="870"/>
      <c r="K235" s="870"/>
      <c r="L235" s="870"/>
      <c r="M235" s="870"/>
      <c r="N235" s="870"/>
      <c r="O235" s="871"/>
    </row>
    <row r="236" spans="4:15" s="868" customFormat="1" x14ac:dyDescent="0.2">
      <c r="D236" s="869"/>
      <c r="H236" s="870"/>
      <c r="I236" s="870"/>
      <c r="J236" s="870"/>
      <c r="K236" s="870"/>
      <c r="L236" s="870"/>
      <c r="M236" s="870"/>
      <c r="N236" s="870"/>
      <c r="O236" s="871"/>
    </row>
    <row r="237" spans="4:15" s="868" customFormat="1" x14ac:dyDescent="0.2">
      <c r="D237" s="869"/>
      <c r="H237" s="870"/>
      <c r="I237" s="870"/>
      <c r="J237" s="870"/>
      <c r="K237" s="870"/>
      <c r="L237" s="870"/>
      <c r="M237" s="870"/>
      <c r="N237" s="870"/>
      <c r="O237" s="871"/>
    </row>
    <row r="238" spans="4:15" s="868" customFormat="1" x14ac:dyDescent="0.2">
      <c r="D238" s="869"/>
      <c r="H238" s="870"/>
      <c r="I238" s="870"/>
      <c r="J238" s="870"/>
      <c r="K238" s="870"/>
      <c r="L238" s="870"/>
      <c r="M238" s="870"/>
      <c r="N238" s="870"/>
      <c r="O238" s="871"/>
    </row>
    <row r="239" spans="4:15" s="868" customFormat="1" x14ac:dyDescent="0.2">
      <c r="D239" s="869"/>
      <c r="H239" s="870"/>
      <c r="I239" s="870"/>
      <c r="J239" s="870"/>
      <c r="K239" s="870"/>
      <c r="L239" s="870"/>
      <c r="M239" s="870"/>
      <c r="N239" s="870"/>
      <c r="O239" s="871"/>
    </row>
    <row r="240" spans="4:15" s="868" customFormat="1" x14ac:dyDescent="0.2">
      <c r="D240" s="869"/>
      <c r="H240" s="870"/>
      <c r="I240" s="870"/>
      <c r="J240" s="870"/>
      <c r="K240" s="870"/>
      <c r="L240" s="870"/>
      <c r="M240" s="870"/>
      <c r="N240" s="870"/>
      <c r="O240" s="871"/>
    </row>
    <row r="241" spans="4:15" s="868" customFormat="1" x14ac:dyDescent="0.2">
      <c r="D241" s="869"/>
      <c r="H241" s="870"/>
      <c r="I241" s="870"/>
      <c r="J241" s="870"/>
      <c r="K241" s="870"/>
      <c r="L241" s="870"/>
      <c r="M241" s="870"/>
      <c r="N241" s="870"/>
      <c r="O241" s="871"/>
    </row>
    <row r="242" spans="4:15" s="868" customFormat="1" x14ac:dyDescent="0.2">
      <c r="D242" s="869"/>
      <c r="H242" s="870"/>
      <c r="I242" s="870"/>
      <c r="J242" s="870"/>
      <c r="K242" s="870"/>
      <c r="L242" s="870"/>
      <c r="M242" s="870"/>
      <c r="N242" s="870"/>
      <c r="O242" s="871"/>
    </row>
    <row r="243" spans="4:15" s="868" customFormat="1" x14ac:dyDescent="0.2">
      <c r="D243" s="869"/>
      <c r="H243" s="870"/>
      <c r="I243" s="870"/>
      <c r="J243" s="870"/>
      <c r="K243" s="870"/>
      <c r="L243" s="870"/>
      <c r="M243" s="870"/>
      <c r="N243" s="870"/>
      <c r="O243" s="871"/>
    </row>
    <row r="244" spans="4:15" s="868" customFormat="1" x14ac:dyDescent="0.2">
      <c r="D244" s="869"/>
      <c r="H244" s="870"/>
      <c r="I244" s="870"/>
      <c r="J244" s="870"/>
      <c r="K244" s="870"/>
      <c r="L244" s="870"/>
      <c r="M244" s="870"/>
      <c r="N244" s="870"/>
      <c r="O244" s="871"/>
    </row>
    <row r="245" spans="4:15" s="868" customFormat="1" x14ac:dyDescent="0.2">
      <c r="D245" s="869"/>
      <c r="H245" s="870"/>
      <c r="I245" s="870"/>
      <c r="J245" s="870"/>
      <c r="K245" s="870"/>
      <c r="L245" s="870"/>
      <c r="M245" s="870"/>
      <c r="N245" s="870"/>
      <c r="O245" s="871"/>
    </row>
    <row r="246" spans="4:15" s="868" customFormat="1" x14ac:dyDescent="0.2">
      <c r="D246" s="869"/>
      <c r="H246" s="870"/>
      <c r="I246" s="870"/>
      <c r="J246" s="870"/>
      <c r="K246" s="870"/>
      <c r="L246" s="870"/>
      <c r="M246" s="870"/>
      <c r="N246" s="870"/>
      <c r="O246" s="871"/>
    </row>
    <row r="247" spans="4:15" s="868" customFormat="1" x14ac:dyDescent="0.2">
      <c r="D247" s="869"/>
      <c r="H247" s="870"/>
      <c r="I247" s="870"/>
      <c r="J247" s="870"/>
      <c r="K247" s="870"/>
      <c r="L247" s="870"/>
      <c r="M247" s="870"/>
      <c r="N247" s="870"/>
      <c r="O247" s="871"/>
    </row>
    <row r="248" spans="4:15" s="868" customFormat="1" x14ac:dyDescent="0.2">
      <c r="D248" s="869"/>
      <c r="H248" s="870"/>
      <c r="I248" s="870"/>
      <c r="J248" s="870"/>
      <c r="K248" s="870"/>
      <c r="L248" s="870"/>
      <c r="M248" s="870"/>
      <c r="N248" s="870"/>
      <c r="O248" s="871"/>
    </row>
    <row r="249" spans="4:15" s="868" customFormat="1" x14ac:dyDescent="0.2">
      <c r="D249" s="869"/>
      <c r="H249" s="870"/>
      <c r="I249" s="870"/>
      <c r="J249" s="870"/>
      <c r="K249" s="870"/>
      <c r="L249" s="870"/>
      <c r="M249" s="870"/>
      <c r="N249" s="870"/>
      <c r="O249" s="871"/>
    </row>
    <row r="250" spans="4:15" s="868" customFormat="1" x14ac:dyDescent="0.2">
      <c r="D250" s="869"/>
      <c r="H250" s="870"/>
      <c r="I250" s="870"/>
      <c r="J250" s="870"/>
      <c r="K250" s="870"/>
      <c r="L250" s="870"/>
      <c r="M250" s="870"/>
      <c r="N250" s="870"/>
      <c r="O250" s="871"/>
    </row>
    <row r="251" spans="4:15" s="868" customFormat="1" x14ac:dyDescent="0.2">
      <c r="D251" s="869"/>
      <c r="H251" s="870"/>
      <c r="I251" s="870"/>
      <c r="J251" s="870"/>
      <c r="K251" s="870"/>
      <c r="L251" s="870"/>
      <c r="M251" s="870"/>
      <c r="N251" s="870"/>
      <c r="O251" s="871"/>
    </row>
    <row r="252" spans="4:15" s="868" customFormat="1" x14ac:dyDescent="0.2">
      <c r="D252" s="869"/>
      <c r="H252" s="870"/>
      <c r="I252" s="870"/>
      <c r="J252" s="870"/>
      <c r="K252" s="870"/>
      <c r="L252" s="870"/>
      <c r="M252" s="870"/>
      <c r="N252" s="870"/>
      <c r="O252" s="871"/>
    </row>
    <row r="253" spans="4:15" s="868" customFormat="1" x14ac:dyDescent="0.2">
      <c r="D253" s="869"/>
      <c r="H253" s="870"/>
      <c r="I253" s="870"/>
      <c r="J253" s="870"/>
      <c r="K253" s="870"/>
      <c r="L253" s="870"/>
      <c r="M253" s="870"/>
      <c r="N253" s="870"/>
      <c r="O253" s="871"/>
    </row>
    <row r="254" spans="4:15" s="868" customFormat="1" x14ac:dyDescent="0.2">
      <c r="D254" s="869"/>
      <c r="H254" s="870"/>
      <c r="I254" s="870"/>
      <c r="J254" s="870"/>
      <c r="K254" s="870"/>
      <c r="L254" s="870"/>
      <c r="M254" s="870"/>
      <c r="N254" s="870"/>
      <c r="O254" s="871"/>
    </row>
    <row r="255" spans="4:15" s="868" customFormat="1" x14ac:dyDescent="0.2">
      <c r="D255" s="869"/>
      <c r="H255" s="870"/>
      <c r="I255" s="870"/>
      <c r="J255" s="870"/>
      <c r="K255" s="870"/>
      <c r="L255" s="870"/>
      <c r="M255" s="870"/>
      <c r="N255" s="870"/>
      <c r="O255" s="871"/>
    </row>
    <row r="256" spans="4:15" s="868" customFormat="1" x14ac:dyDescent="0.2">
      <c r="D256" s="869"/>
      <c r="H256" s="870"/>
      <c r="I256" s="870"/>
      <c r="J256" s="870"/>
      <c r="K256" s="870"/>
      <c r="L256" s="870"/>
      <c r="M256" s="870"/>
      <c r="N256" s="870"/>
      <c r="O256" s="871"/>
    </row>
    <row r="257" spans="4:15" s="868" customFormat="1" x14ac:dyDescent="0.2">
      <c r="D257" s="869"/>
      <c r="H257" s="870"/>
      <c r="I257" s="870"/>
      <c r="J257" s="870"/>
      <c r="K257" s="870"/>
      <c r="L257" s="870"/>
      <c r="M257" s="870"/>
      <c r="N257" s="870"/>
      <c r="O257" s="871"/>
    </row>
    <row r="258" spans="4:15" s="868" customFormat="1" x14ac:dyDescent="0.2">
      <c r="D258" s="869"/>
      <c r="H258" s="870"/>
      <c r="I258" s="870"/>
      <c r="J258" s="870"/>
      <c r="K258" s="870"/>
      <c r="L258" s="870"/>
      <c r="M258" s="870"/>
      <c r="N258" s="870"/>
      <c r="O258" s="871"/>
    </row>
    <row r="259" spans="4:15" s="868" customFormat="1" x14ac:dyDescent="0.2">
      <c r="D259" s="869"/>
      <c r="H259" s="870"/>
      <c r="I259" s="870"/>
      <c r="J259" s="870"/>
      <c r="K259" s="870"/>
      <c r="L259" s="870"/>
      <c r="M259" s="870"/>
      <c r="N259" s="870"/>
      <c r="O259" s="871"/>
    </row>
    <row r="260" spans="4:15" s="868" customFormat="1" x14ac:dyDescent="0.2">
      <c r="D260" s="869"/>
      <c r="H260" s="870"/>
      <c r="I260" s="870"/>
      <c r="J260" s="870"/>
      <c r="K260" s="870"/>
      <c r="L260" s="870"/>
      <c r="M260" s="870"/>
      <c r="N260" s="870"/>
      <c r="O260" s="871"/>
    </row>
    <row r="261" spans="4:15" s="868" customFormat="1" x14ac:dyDescent="0.2">
      <c r="D261" s="869"/>
      <c r="H261" s="870"/>
      <c r="I261" s="870"/>
      <c r="J261" s="870"/>
      <c r="K261" s="870"/>
      <c r="L261" s="870"/>
      <c r="M261" s="870"/>
      <c r="N261" s="870"/>
      <c r="O261" s="871"/>
    </row>
    <row r="262" spans="4:15" s="868" customFormat="1" x14ac:dyDescent="0.2">
      <c r="D262" s="869"/>
      <c r="H262" s="870"/>
      <c r="I262" s="870"/>
      <c r="J262" s="870"/>
      <c r="K262" s="870"/>
      <c r="L262" s="870"/>
      <c r="M262" s="870"/>
      <c r="N262" s="870"/>
      <c r="O262" s="871"/>
    </row>
    <row r="263" spans="4:15" s="868" customFormat="1" x14ac:dyDescent="0.2">
      <c r="D263" s="869"/>
      <c r="H263" s="870"/>
      <c r="I263" s="870"/>
      <c r="J263" s="870"/>
      <c r="K263" s="870"/>
      <c r="L263" s="870"/>
      <c r="M263" s="870"/>
      <c r="N263" s="870"/>
      <c r="O263" s="871"/>
    </row>
    <row r="264" spans="4:15" s="868" customFormat="1" x14ac:dyDescent="0.2">
      <c r="D264" s="869"/>
      <c r="H264" s="870"/>
      <c r="I264" s="870"/>
      <c r="J264" s="870"/>
      <c r="K264" s="870"/>
      <c r="L264" s="870"/>
      <c r="M264" s="870"/>
      <c r="N264" s="870"/>
      <c r="O264" s="871"/>
    </row>
    <row r="265" spans="4:15" s="868" customFormat="1" x14ac:dyDescent="0.2">
      <c r="D265" s="869"/>
      <c r="H265" s="870"/>
      <c r="I265" s="870"/>
      <c r="J265" s="870"/>
      <c r="K265" s="870"/>
      <c r="L265" s="870"/>
      <c r="M265" s="870"/>
      <c r="N265" s="870"/>
      <c r="O265" s="871"/>
    </row>
    <row r="266" spans="4:15" s="868" customFormat="1" x14ac:dyDescent="0.2">
      <c r="D266" s="869"/>
      <c r="H266" s="870"/>
      <c r="I266" s="870"/>
      <c r="J266" s="870"/>
      <c r="K266" s="870"/>
      <c r="L266" s="870"/>
      <c r="M266" s="870"/>
      <c r="N266" s="870"/>
      <c r="O266" s="871"/>
    </row>
    <row r="267" spans="4:15" s="868" customFormat="1" x14ac:dyDescent="0.2">
      <c r="D267" s="869"/>
      <c r="H267" s="870"/>
      <c r="I267" s="870"/>
      <c r="J267" s="870"/>
      <c r="K267" s="870"/>
      <c r="L267" s="870"/>
      <c r="M267" s="870"/>
      <c r="N267" s="870"/>
      <c r="O267" s="871"/>
    </row>
    <row r="268" spans="4:15" s="868" customFormat="1" x14ac:dyDescent="0.2">
      <c r="D268" s="869"/>
      <c r="H268" s="870"/>
      <c r="I268" s="870"/>
      <c r="J268" s="870"/>
      <c r="K268" s="870"/>
      <c r="L268" s="870"/>
      <c r="M268" s="870"/>
      <c r="N268" s="870"/>
      <c r="O268" s="871"/>
    </row>
    <row r="269" spans="4:15" s="868" customFormat="1" x14ac:dyDescent="0.2">
      <c r="D269" s="869"/>
      <c r="H269" s="870"/>
      <c r="I269" s="870"/>
      <c r="J269" s="870"/>
      <c r="K269" s="870"/>
      <c r="L269" s="870"/>
      <c r="M269" s="870"/>
      <c r="N269" s="870"/>
      <c r="O269" s="871"/>
    </row>
    <row r="270" spans="4:15" s="868" customFormat="1" x14ac:dyDescent="0.2">
      <c r="D270" s="869"/>
      <c r="H270" s="870"/>
      <c r="I270" s="870"/>
      <c r="J270" s="870"/>
      <c r="K270" s="870"/>
      <c r="L270" s="870"/>
      <c r="M270" s="870"/>
      <c r="N270" s="870"/>
      <c r="O270" s="871"/>
    </row>
    <row r="271" spans="4:15" s="868" customFormat="1" x14ac:dyDescent="0.2">
      <c r="D271" s="869"/>
      <c r="H271" s="870"/>
      <c r="I271" s="870"/>
      <c r="J271" s="870"/>
      <c r="K271" s="870"/>
      <c r="L271" s="870"/>
      <c r="M271" s="870"/>
      <c r="N271" s="870"/>
      <c r="O271" s="871"/>
    </row>
    <row r="272" spans="4:15" s="868" customFormat="1" x14ac:dyDescent="0.2">
      <c r="D272" s="869"/>
      <c r="H272" s="870"/>
      <c r="I272" s="870"/>
      <c r="J272" s="870"/>
      <c r="K272" s="870"/>
      <c r="L272" s="870"/>
      <c r="M272" s="870"/>
      <c r="N272" s="870"/>
      <c r="O272" s="871"/>
    </row>
    <row r="273" spans="4:15" s="868" customFormat="1" x14ac:dyDescent="0.2">
      <c r="D273" s="869"/>
      <c r="H273" s="870"/>
      <c r="I273" s="870"/>
      <c r="J273" s="870"/>
      <c r="K273" s="870"/>
      <c r="L273" s="870"/>
      <c r="M273" s="870"/>
      <c r="N273" s="870"/>
      <c r="O273" s="871"/>
    </row>
    <row r="274" spans="4:15" s="868" customFormat="1" x14ac:dyDescent="0.2">
      <c r="D274" s="869"/>
      <c r="H274" s="870"/>
      <c r="I274" s="870"/>
      <c r="J274" s="870"/>
      <c r="K274" s="870"/>
      <c r="L274" s="870"/>
      <c r="M274" s="870"/>
      <c r="N274" s="870"/>
      <c r="O274" s="871"/>
    </row>
    <row r="275" spans="4:15" s="868" customFormat="1" x14ac:dyDescent="0.2">
      <c r="D275" s="869"/>
      <c r="H275" s="870"/>
      <c r="I275" s="870"/>
      <c r="J275" s="870"/>
      <c r="K275" s="870"/>
      <c r="L275" s="870"/>
      <c r="M275" s="870"/>
      <c r="N275" s="870"/>
      <c r="O275" s="871"/>
    </row>
    <row r="276" spans="4:15" s="868" customFormat="1" x14ac:dyDescent="0.2">
      <c r="D276" s="869"/>
      <c r="H276" s="870"/>
      <c r="I276" s="870"/>
      <c r="J276" s="870"/>
      <c r="K276" s="870"/>
      <c r="L276" s="870"/>
      <c r="M276" s="870"/>
      <c r="N276" s="870"/>
      <c r="O276" s="871"/>
    </row>
    <row r="277" spans="4:15" s="868" customFormat="1" x14ac:dyDescent="0.2">
      <c r="D277" s="869"/>
      <c r="H277" s="870"/>
      <c r="I277" s="870"/>
      <c r="J277" s="870"/>
      <c r="K277" s="870"/>
      <c r="L277" s="870"/>
      <c r="M277" s="870"/>
      <c r="N277" s="870"/>
      <c r="O277" s="871"/>
    </row>
    <row r="278" spans="4:15" s="868" customFormat="1" x14ac:dyDescent="0.2">
      <c r="D278" s="869"/>
      <c r="H278" s="870"/>
      <c r="I278" s="870"/>
      <c r="J278" s="870"/>
      <c r="K278" s="870"/>
      <c r="L278" s="870"/>
      <c r="M278" s="870"/>
      <c r="N278" s="870"/>
      <c r="O278" s="871"/>
    </row>
    <row r="279" spans="4:15" s="868" customFormat="1" x14ac:dyDescent="0.2">
      <c r="D279" s="869"/>
      <c r="H279" s="870"/>
      <c r="I279" s="870"/>
      <c r="J279" s="870"/>
      <c r="K279" s="870"/>
      <c r="L279" s="870"/>
      <c r="M279" s="870"/>
      <c r="N279" s="870"/>
      <c r="O279" s="871"/>
    </row>
    <row r="280" spans="4:15" s="868" customFormat="1" x14ac:dyDescent="0.2">
      <c r="D280" s="869"/>
      <c r="H280" s="870"/>
      <c r="I280" s="870"/>
      <c r="J280" s="870"/>
      <c r="K280" s="870"/>
      <c r="L280" s="870"/>
      <c r="M280" s="870"/>
      <c r="N280" s="870"/>
      <c r="O280" s="871"/>
    </row>
    <row r="281" spans="4:15" s="868" customFormat="1" x14ac:dyDescent="0.2">
      <c r="D281" s="869"/>
      <c r="H281" s="870"/>
      <c r="I281" s="870"/>
      <c r="J281" s="870"/>
      <c r="K281" s="870"/>
      <c r="L281" s="870"/>
      <c r="M281" s="870"/>
      <c r="N281" s="870"/>
      <c r="O281" s="871"/>
    </row>
    <row r="282" spans="4:15" s="868" customFormat="1" x14ac:dyDescent="0.2">
      <c r="D282" s="869"/>
      <c r="H282" s="870"/>
      <c r="I282" s="870"/>
      <c r="J282" s="870"/>
      <c r="K282" s="870"/>
      <c r="L282" s="870"/>
      <c r="M282" s="870"/>
      <c r="N282" s="870"/>
      <c r="O282" s="871"/>
    </row>
    <row r="283" spans="4:15" s="868" customFormat="1" x14ac:dyDescent="0.2">
      <c r="D283" s="869"/>
      <c r="H283" s="870"/>
      <c r="I283" s="870"/>
      <c r="J283" s="870"/>
      <c r="K283" s="870"/>
      <c r="L283" s="870"/>
      <c r="M283" s="870"/>
      <c r="N283" s="870"/>
      <c r="O283" s="871"/>
    </row>
    <row r="284" spans="4:15" s="868" customFormat="1" x14ac:dyDescent="0.2">
      <c r="D284" s="869"/>
      <c r="H284" s="870"/>
      <c r="I284" s="870"/>
      <c r="J284" s="870"/>
      <c r="K284" s="870"/>
      <c r="L284" s="870"/>
      <c r="M284" s="870"/>
      <c r="N284" s="870"/>
      <c r="O284" s="871"/>
    </row>
    <row r="285" spans="4:15" s="868" customFormat="1" x14ac:dyDescent="0.2">
      <c r="D285" s="869"/>
      <c r="H285" s="870"/>
      <c r="I285" s="870"/>
      <c r="J285" s="870"/>
      <c r="K285" s="870"/>
      <c r="L285" s="870"/>
      <c r="M285" s="870"/>
      <c r="N285" s="870"/>
      <c r="O285" s="871"/>
    </row>
    <row r="286" spans="4:15" s="868" customFormat="1" x14ac:dyDescent="0.2">
      <c r="D286" s="869"/>
      <c r="H286" s="870"/>
      <c r="I286" s="870"/>
      <c r="J286" s="870"/>
      <c r="K286" s="870"/>
      <c r="L286" s="870"/>
      <c r="M286" s="870"/>
      <c r="N286" s="870"/>
      <c r="O286" s="871"/>
    </row>
    <row r="287" spans="4:15" s="868" customFormat="1" x14ac:dyDescent="0.2">
      <c r="D287" s="869"/>
      <c r="H287" s="870"/>
      <c r="I287" s="870"/>
      <c r="J287" s="870"/>
      <c r="K287" s="870"/>
      <c r="L287" s="870"/>
      <c r="M287" s="870"/>
      <c r="N287" s="870"/>
      <c r="O287" s="871"/>
    </row>
    <row r="288" spans="4:15" s="868" customFormat="1" x14ac:dyDescent="0.2">
      <c r="D288" s="869"/>
      <c r="H288" s="870"/>
      <c r="I288" s="870"/>
      <c r="J288" s="870"/>
      <c r="K288" s="870"/>
      <c r="L288" s="870"/>
      <c r="M288" s="870"/>
      <c r="N288" s="870"/>
      <c r="O288" s="871"/>
    </row>
    <row r="289" spans="4:15" s="868" customFormat="1" x14ac:dyDescent="0.2">
      <c r="D289" s="869"/>
      <c r="H289" s="870"/>
      <c r="I289" s="870"/>
      <c r="J289" s="870"/>
      <c r="K289" s="870"/>
      <c r="L289" s="870"/>
      <c r="M289" s="870"/>
      <c r="N289" s="870"/>
      <c r="O289" s="871"/>
    </row>
    <row r="290" spans="4:15" s="868" customFormat="1" x14ac:dyDescent="0.2">
      <c r="D290" s="869"/>
      <c r="H290" s="870"/>
      <c r="I290" s="870"/>
      <c r="J290" s="870"/>
      <c r="K290" s="870"/>
      <c r="L290" s="870"/>
      <c r="M290" s="870"/>
      <c r="N290" s="870"/>
      <c r="O290" s="871"/>
    </row>
    <row r="291" spans="4:15" s="868" customFormat="1" x14ac:dyDescent="0.2">
      <c r="D291" s="869"/>
      <c r="H291" s="870"/>
      <c r="I291" s="870"/>
      <c r="J291" s="870"/>
      <c r="K291" s="870"/>
      <c r="L291" s="870"/>
      <c r="M291" s="870"/>
      <c r="N291" s="870"/>
      <c r="O291" s="871"/>
    </row>
    <row r="292" spans="4:15" s="868" customFormat="1" x14ac:dyDescent="0.2">
      <c r="D292" s="869"/>
      <c r="H292" s="870"/>
      <c r="I292" s="870"/>
      <c r="J292" s="870"/>
      <c r="K292" s="870"/>
      <c r="L292" s="870"/>
      <c r="M292" s="870"/>
      <c r="N292" s="870"/>
      <c r="O292" s="871"/>
    </row>
    <row r="293" spans="4:15" s="868" customFormat="1" x14ac:dyDescent="0.2">
      <c r="D293" s="869"/>
      <c r="H293" s="870"/>
      <c r="I293" s="870"/>
      <c r="J293" s="870"/>
      <c r="K293" s="870"/>
      <c r="L293" s="870"/>
      <c r="M293" s="870"/>
      <c r="N293" s="870"/>
      <c r="O293" s="871"/>
    </row>
    <row r="294" spans="4:15" s="868" customFormat="1" x14ac:dyDescent="0.2">
      <c r="D294" s="869"/>
      <c r="H294" s="870"/>
      <c r="I294" s="870"/>
      <c r="J294" s="870"/>
      <c r="K294" s="870"/>
      <c r="L294" s="870"/>
      <c r="M294" s="870"/>
      <c r="N294" s="870"/>
      <c r="O294" s="871"/>
    </row>
    <row r="295" spans="4:15" s="868" customFormat="1" x14ac:dyDescent="0.2">
      <c r="D295" s="869"/>
      <c r="H295" s="870"/>
      <c r="I295" s="870"/>
      <c r="J295" s="870"/>
      <c r="K295" s="870"/>
      <c r="L295" s="870"/>
      <c r="M295" s="870"/>
      <c r="N295" s="870"/>
      <c r="O295" s="871"/>
    </row>
    <row r="296" spans="4:15" s="868" customFormat="1" x14ac:dyDescent="0.2">
      <c r="D296" s="869"/>
      <c r="H296" s="870"/>
      <c r="I296" s="870"/>
      <c r="J296" s="870"/>
      <c r="K296" s="870"/>
      <c r="L296" s="870"/>
      <c r="M296" s="870"/>
      <c r="N296" s="870"/>
      <c r="O296" s="871"/>
    </row>
    <row r="297" spans="4:15" s="868" customFormat="1" x14ac:dyDescent="0.2">
      <c r="D297" s="869"/>
      <c r="H297" s="870"/>
      <c r="I297" s="870"/>
      <c r="J297" s="870"/>
      <c r="K297" s="870"/>
      <c r="L297" s="870"/>
      <c r="M297" s="870"/>
      <c r="N297" s="870"/>
      <c r="O297" s="871"/>
    </row>
    <row r="298" spans="4:15" s="868" customFormat="1" x14ac:dyDescent="0.2">
      <c r="D298" s="869"/>
      <c r="H298" s="870"/>
      <c r="I298" s="870"/>
      <c r="J298" s="870"/>
      <c r="K298" s="870"/>
      <c r="L298" s="870"/>
      <c r="M298" s="870"/>
      <c r="N298" s="870"/>
      <c r="O298" s="871"/>
    </row>
    <row r="299" spans="4:15" s="868" customFormat="1" x14ac:dyDescent="0.2">
      <c r="D299" s="869"/>
      <c r="H299" s="870"/>
      <c r="I299" s="870"/>
      <c r="J299" s="870"/>
      <c r="K299" s="870"/>
      <c r="L299" s="870"/>
      <c r="M299" s="870"/>
      <c r="N299" s="870"/>
      <c r="O299" s="871"/>
    </row>
    <row r="300" spans="4:15" s="868" customFormat="1" x14ac:dyDescent="0.2">
      <c r="D300" s="869"/>
      <c r="H300" s="870"/>
      <c r="I300" s="870"/>
      <c r="J300" s="870"/>
      <c r="K300" s="870"/>
      <c r="L300" s="870"/>
      <c r="M300" s="870"/>
      <c r="N300" s="870"/>
      <c r="O300" s="871"/>
    </row>
    <row r="301" spans="4:15" s="868" customFormat="1" x14ac:dyDescent="0.2">
      <c r="D301" s="869"/>
      <c r="H301" s="870"/>
      <c r="I301" s="870"/>
      <c r="J301" s="870"/>
      <c r="K301" s="870"/>
      <c r="L301" s="870"/>
      <c r="M301" s="870"/>
      <c r="N301" s="870"/>
      <c r="O301" s="871"/>
    </row>
    <row r="302" spans="4:15" s="868" customFormat="1" x14ac:dyDescent="0.2">
      <c r="D302" s="869"/>
      <c r="H302" s="870"/>
      <c r="I302" s="870"/>
      <c r="J302" s="870"/>
      <c r="K302" s="870"/>
      <c r="L302" s="870"/>
      <c r="M302" s="870"/>
      <c r="N302" s="870"/>
      <c r="O302" s="871"/>
    </row>
    <row r="303" spans="4:15" s="868" customFormat="1" x14ac:dyDescent="0.2">
      <c r="D303" s="869"/>
      <c r="H303" s="870"/>
      <c r="I303" s="870"/>
      <c r="J303" s="870"/>
      <c r="K303" s="870"/>
      <c r="L303" s="870"/>
      <c r="M303" s="870"/>
      <c r="N303" s="870"/>
      <c r="O303" s="871"/>
    </row>
    <row r="304" spans="4:15" s="868" customFormat="1" x14ac:dyDescent="0.2">
      <c r="D304" s="869"/>
      <c r="H304" s="870"/>
      <c r="I304" s="870"/>
      <c r="J304" s="870"/>
      <c r="K304" s="870"/>
      <c r="L304" s="870"/>
      <c r="M304" s="870"/>
      <c r="N304" s="870"/>
      <c r="O304" s="871"/>
    </row>
    <row r="305" spans="4:15" s="868" customFormat="1" x14ac:dyDescent="0.2">
      <c r="D305" s="869"/>
      <c r="H305" s="870"/>
      <c r="I305" s="870"/>
      <c r="J305" s="870"/>
      <c r="K305" s="870"/>
      <c r="L305" s="870"/>
      <c r="M305" s="870"/>
      <c r="N305" s="870"/>
      <c r="O305" s="871"/>
    </row>
    <row r="306" spans="4:15" s="868" customFormat="1" x14ac:dyDescent="0.2">
      <c r="D306" s="869"/>
      <c r="H306" s="870"/>
      <c r="I306" s="870"/>
      <c r="J306" s="870"/>
      <c r="K306" s="870"/>
      <c r="L306" s="870"/>
      <c r="M306" s="870"/>
      <c r="N306" s="870"/>
      <c r="O306" s="871"/>
    </row>
    <row r="307" spans="4:15" s="868" customFormat="1" x14ac:dyDescent="0.2">
      <c r="D307" s="869"/>
      <c r="H307" s="870"/>
      <c r="I307" s="870"/>
      <c r="J307" s="870"/>
      <c r="K307" s="870"/>
      <c r="L307" s="870"/>
      <c r="M307" s="870"/>
      <c r="N307" s="870"/>
      <c r="O307" s="871"/>
    </row>
    <row r="308" spans="4:15" s="868" customFormat="1" x14ac:dyDescent="0.2">
      <c r="D308" s="869"/>
      <c r="H308" s="870"/>
      <c r="I308" s="870"/>
      <c r="J308" s="870"/>
      <c r="K308" s="870"/>
      <c r="L308" s="870"/>
      <c r="M308" s="870"/>
      <c r="N308" s="870"/>
      <c r="O308" s="871"/>
    </row>
    <row r="309" spans="4:15" s="868" customFormat="1" x14ac:dyDescent="0.2">
      <c r="D309" s="869"/>
      <c r="H309" s="870"/>
      <c r="I309" s="870"/>
      <c r="J309" s="870"/>
      <c r="K309" s="870"/>
      <c r="L309" s="870"/>
      <c r="M309" s="870"/>
      <c r="N309" s="870"/>
      <c r="O309" s="871"/>
    </row>
    <row r="310" spans="4:15" s="868" customFormat="1" x14ac:dyDescent="0.2">
      <c r="D310" s="869"/>
      <c r="H310" s="870"/>
      <c r="I310" s="870"/>
      <c r="J310" s="870"/>
      <c r="K310" s="870"/>
      <c r="L310" s="870"/>
      <c r="M310" s="870"/>
      <c r="N310" s="870"/>
      <c r="O310" s="871"/>
    </row>
    <row r="311" spans="4:15" s="868" customFormat="1" x14ac:dyDescent="0.2">
      <c r="D311" s="869"/>
      <c r="H311" s="870"/>
      <c r="I311" s="870"/>
      <c r="J311" s="870"/>
      <c r="K311" s="870"/>
      <c r="L311" s="870"/>
      <c r="M311" s="870"/>
      <c r="N311" s="870"/>
      <c r="O311" s="871"/>
    </row>
    <row r="312" spans="4:15" s="868" customFormat="1" x14ac:dyDescent="0.2">
      <c r="D312" s="869"/>
      <c r="H312" s="870"/>
      <c r="I312" s="870"/>
      <c r="J312" s="870"/>
      <c r="K312" s="870"/>
      <c r="L312" s="870"/>
      <c r="M312" s="870"/>
      <c r="N312" s="870"/>
      <c r="O312" s="871"/>
    </row>
    <row r="313" spans="4:15" s="868" customFormat="1" x14ac:dyDescent="0.2">
      <c r="D313" s="869"/>
      <c r="H313" s="870"/>
      <c r="I313" s="870"/>
      <c r="J313" s="870"/>
      <c r="K313" s="870"/>
      <c r="L313" s="870"/>
      <c r="M313" s="870"/>
      <c r="N313" s="870"/>
      <c r="O313" s="871"/>
    </row>
    <row r="314" spans="4:15" s="868" customFormat="1" x14ac:dyDescent="0.2">
      <c r="D314" s="869"/>
      <c r="H314" s="870"/>
      <c r="I314" s="870"/>
      <c r="J314" s="870"/>
      <c r="K314" s="870"/>
      <c r="L314" s="870"/>
      <c r="M314" s="870"/>
      <c r="N314" s="870"/>
      <c r="O314" s="871"/>
    </row>
    <row r="315" spans="4:15" s="868" customFormat="1" x14ac:dyDescent="0.2">
      <c r="D315" s="869"/>
      <c r="H315" s="870"/>
      <c r="I315" s="870"/>
      <c r="J315" s="870"/>
      <c r="K315" s="870"/>
      <c r="L315" s="870"/>
      <c r="M315" s="870"/>
      <c r="N315" s="870"/>
      <c r="O315" s="871"/>
    </row>
    <row r="316" spans="4:15" s="868" customFormat="1" x14ac:dyDescent="0.2">
      <c r="D316" s="869"/>
      <c r="H316" s="870"/>
      <c r="I316" s="870"/>
      <c r="J316" s="870"/>
      <c r="K316" s="870"/>
      <c r="L316" s="870"/>
      <c r="M316" s="870"/>
      <c r="N316" s="870"/>
      <c r="O316" s="871"/>
    </row>
    <row r="317" spans="4:15" s="868" customFormat="1" x14ac:dyDescent="0.2">
      <c r="D317" s="869"/>
      <c r="H317" s="870"/>
      <c r="I317" s="870"/>
      <c r="J317" s="870"/>
      <c r="K317" s="870"/>
      <c r="L317" s="870"/>
      <c r="M317" s="870"/>
      <c r="N317" s="870"/>
      <c r="O317" s="871"/>
    </row>
    <row r="318" spans="4:15" s="868" customFormat="1" x14ac:dyDescent="0.2">
      <c r="D318" s="869"/>
      <c r="H318" s="870"/>
      <c r="I318" s="870"/>
      <c r="J318" s="870"/>
      <c r="K318" s="870"/>
      <c r="L318" s="870"/>
      <c r="M318" s="870"/>
      <c r="N318" s="870"/>
      <c r="O318" s="871"/>
    </row>
    <row r="319" spans="4:15" s="868" customFormat="1" x14ac:dyDescent="0.2">
      <c r="D319" s="869"/>
      <c r="H319" s="870"/>
      <c r="I319" s="870"/>
      <c r="J319" s="870"/>
      <c r="K319" s="870"/>
      <c r="L319" s="870"/>
      <c r="M319" s="870"/>
      <c r="N319" s="870"/>
      <c r="O319" s="871"/>
    </row>
    <row r="320" spans="4:15" s="868" customFormat="1" x14ac:dyDescent="0.2">
      <c r="D320" s="869"/>
      <c r="H320" s="870"/>
      <c r="I320" s="870"/>
      <c r="J320" s="870"/>
      <c r="K320" s="870"/>
      <c r="L320" s="870"/>
      <c r="M320" s="870"/>
      <c r="N320" s="870"/>
      <c r="O320" s="871"/>
    </row>
    <row r="321" spans="4:15" s="868" customFormat="1" x14ac:dyDescent="0.2">
      <c r="D321" s="869"/>
      <c r="H321" s="870"/>
      <c r="I321" s="870"/>
      <c r="J321" s="870"/>
      <c r="K321" s="870"/>
      <c r="L321" s="870"/>
      <c r="M321" s="870"/>
      <c r="N321" s="870"/>
      <c r="O321" s="871"/>
    </row>
    <row r="322" spans="4:15" s="868" customFormat="1" x14ac:dyDescent="0.2">
      <c r="D322" s="869"/>
      <c r="H322" s="870"/>
      <c r="I322" s="870"/>
      <c r="J322" s="870"/>
      <c r="K322" s="870"/>
      <c r="L322" s="870"/>
      <c r="M322" s="870"/>
      <c r="N322" s="870"/>
      <c r="O322" s="871"/>
    </row>
    <row r="323" spans="4:15" s="868" customFormat="1" x14ac:dyDescent="0.2">
      <c r="D323" s="869"/>
      <c r="H323" s="870"/>
      <c r="I323" s="870"/>
      <c r="J323" s="870"/>
      <c r="K323" s="870"/>
      <c r="L323" s="870"/>
      <c r="M323" s="870"/>
      <c r="N323" s="870"/>
      <c r="O323" s="871"/>
    </row>
    <row r="324" spans="4:15" s="868" customFormat="1" x14ac:dyDescent="0.2">
      <c r="D324" s="869"/>
      <c r="H324" s="870"/>
      <c r="I324" s="870"/>
      <c r="J324" s="870"/>
      <c r="K324" s="870"/>
      <c r="L324" s="870"/>
      <c r="M324" s="870"/>
      <c r="N324" s="870"/>
      <c r="O324" s="871"/>
    </row>
    <row r="325" spans="4:15" s="868" customFormat="1" x14ac:dyDescent="0.2">
      <c r="D325" s="869"/>
      <c r="H325" s="870"/>
      <c r="I325" s="870"/>
      <c r="J325" s="870"/>
      <c r="K325" s="870"/>
      <c r="L325" s="870"/>
      <c r="M325" s="870"/>
      <c r="N325" s="870"/>
      <c r="O325" s="871"/>
    </row>
    <row r="326" spans="4:15" s="868" customFormat="1" x14ac:dyDescent="0.2">
      <c r="D326" s="869"/>
      <c r="H326" s="870"/>
      <c r="I326" s="870"/>
      <c r="J326" s="870"/>
      <c r="K326" s="870"/>
      <c r="L326" s="870"/>
      <c r="M326" s="870"/>
      <c r="N326" s="870"/>
      <c r="O326" s="871"/>
    </row>
    <row r="327" spans="4:15" s="868" customFormat="1" x14ac:dyDescent="0.2">
      <c r="D327" s="869"/>
      <c r="H327" s="870"/>
      <c r="I327" s="870"/>
      <c r="J327" s="870"/>
      <c r="K327" s="870"/>
      <c r="L327" s="870"/>
      <c r="M327" s="870"/>
      <c r="N327" s="870"/>
      <c r="O327" s="871"/>
    </row>
    <row r="328" spans="4:15" s="868" customFormat="1" x14ac:dyDescent="0.2">
      <c r="D328" s="869"/>
      <c r="H328" s="870"/>
      <c r="I328" s="870"/>
      <c r="J328" s="870"/>
      <c r="K328" s="870"/>
      <c r="L328" s="870"/>
      <c r="M328" s="870"/>
      <c r="N328" s="870"/>
      <c r="O328" s="871"/>
    </row>
    <row r="329" spans="4:15" s="868" customFormat="1" x14ac:dyDescent="0.2">
      <c r="D329" s="869"/>
      <c r="H329" s="870"/>
      <c r="I329" s="870"/>
      <c r="J329" s="870"/>
      <c r="K329" s="870"/>
      <c r="L329" s="870"/>
      <c r="M329" s="870"/>
      <c r="N329" s="870"/>
      <c r="O329" s="871"/>
    </row>
    <row r="330" spans="4:15" s="868" customFormat="1" x14ac:dyDescent="0.2">
      <c r="D330" s="869"/>
      <c r="H330" s="870"/>
      <c r="I330" s="870"/>
      <c r="J330" s="870"/>
      <c r="K330" s="870"/>
      <c r="L330" s="870"/>
      <c r="M330" s="870"/>
      <c r="N330" s="870"/>
      <c r="O330" s="871"/>
    </row>
    <row r="331" spans="4:15" s="868" customFormat="1" x14ac:dyDescent="0.2">
      <c r="D331" s="869"/>
      <c r="H331" s="870"/>
      <c r="I331" s="870"/>
      <c r="J331" s="870"/>
      <c r="K331" s="870"/>
      <c r="L331" s="870"/>
      <c r="M331" s="870"/>
      <c r="N331" s="870"/>
      <c r="O331" s="871"/>
    </row>
    <row r="332" spans="4:15" s="868" customFormat="1" x14ac:dyDescent="0.2">
      <c r="D332" s="869"/>
      <c r="H332" s="870"/>
      <c r="I332" s="870"/>
      <c r="J332" s="870"/>
      <c r="K332" s="870"/>
      <c r="L332" s="870"/>
      <c r="M332" s="870"/>
      <c r="N332" s="870"/>
      <c r="O332" s="871"/>
    </row>
    <row r="333" spans="4:15" s="868" customFormat="1" x14ac:dyDescent="0.2">
      <c r="D333" s="869"/>
      <c r="H333" s="870"/>
      <c r="I333" s="870"/>
      <c r="J333" s="870"/>
      <c r="K333" s="870"/>
      <c r="L333" s="870"/>
      <c r="M333" s="870"/>
      <c r="N333" s="870"/>
      <c r="O333" s="871"/>
    </row>
    <row r="334" spans="4:15" s="868" customFormat="1" x14ac:dyDescent="0.2">
      <c r="D334" s="869"/>
      <c r="H334" s="870"/>
      <c r="I334" s="870"/>
      <c r="J334" s="870"/>
      <c r="K334" s="870"/>
      <c r="L334" s="870"/>
      <c r="M334" s="870"/>
      <c r="N334" s="870"/>
      <c r="O334" s="871"/>
    </row>
    <row r="335" spans="4:15" s="868" customFormat="1" x14ac:dyDescent="0.2">
      <c r="D335" s="869"/>
      <c r="H335" s="870"/>
      <c r="I335" s="870"/>
      <c r="J335" s="870"/>
      <c r="K335" s="870"/>
      <c r="L335" s="870"/>
      <c r="M335" s="870"/>
      <c r="N335" s="870"/>
      <c r="O335" s="871"/>
    </row>
    <row r="336" spans="4:15" s="868" customFormat="1" x14ac:dyDescent="0.2">
      <c r="D336" s="869"/>
      <c r="H336" s="870"/>
      <c r="I336" s="870"/>
      <c r="J336" s="870"/>
      <c r="K336" s="870"/>
      <c r="L336" s="870"/>
      <c r="M336" s="870"/>
      <c r="N336" s="870"/>
      <c r="O336" s="871"/>
    </row>
    <row r="337" spans="4:15" s="868" customFormat="1" x14ac:dyDescent="0.2">
      <c r="D337" s="869"/>
      <c r="H337" s="870"/>
      <c r="I337" s="870"/>
      <c r="J337" s="870"/>
      <c r="K337" s="870"/>
      <c r="L337" s="870"/>
      <c r="M337" s="870"/>
      <c r="N337" s="870"/>
      <c r="O337" s="871"/>
    </row>
    <row r="338" spans="4:15" s="868" customFormat="1" x14ac:dyDescent="0.2">
      <c r="D338" s="869"/>
      <c r="H338" s="870"/>
      <c r="I338" s="870"/>
      <c r="J338" s="870"/>
      <c r="K338" s="870"/>
      <c r="L338" s="870"/>
      <c r="M338" s="870"/>
      <c r="N338" s="870"/>
      <c r="O338" s="871"/>
    </row>
    <row r="339" spans="4:15" s="868" customFormat="1" x14ac:dyDescent="0.2">
      <c r="D339" s="869"/>
      <c r="H339" s="870"/>
      <c r="I339" s="870"/>
      <c r="J339" s="870"/>
      <c r="K339" s="870"/>
      <c r="L339" s="870"/>
      <c r="M339" s="870"/>
      <c r="N339" s="870"/>
      <c r="O339" s="871"/>
    </row>
    <row r="340" spans="4:15" s="868" customFormat="1" x14ac:dyDescent="0.2">
      <c r="D340" s="869"/>
      <c r="H340" s="870"/>
      <c r="I340" s="870"/>
      <c r="J340" s="870"/>
      <c r="K340" s="870"/>
      <c r="L340" s="870"/>
      <c r="M340" s="870"/>
      <c r="N340" s="870"/>
      <c r="O340" s="871"/>
    </row>
    <row r="341" spans="4:15" s="868" customFormat="1" x14ac:dyDescent="0.2">
      <c r="D341" s="869"/>
      <c r="H341" s="870"/>
      <c r="I341" s="870"/>
      <c r="J341" s="870"/>
      <c r="K341" s="870"/>
      <c r="L341" s="870"/>
      <c r="M341" s="870"/>
      <c r="N341" s="870"/>
      <c r="O341" s="871"/>
    </row>
    <row r="342" spans="4:15" s="868" customFormat="1" x14ac:dyDescent="0.2">
      <c r="D342" s="869"/>
      <c r="H342" s="870"/>
      <c r="I342" s="870"/>
      <c r="J342" s="870"/>
      <c r="K342" s="870"/>
      <c r="L342" s="870"/>
      <c r="M342" s="870"/>
      <c r="N342" s="870"/>
      <c r="O342" s="871"/>
    </row>
    <row r="343" spans="4:15" s="868" customFormat="1" x14ac:dyDescent="0.2">
      <c r="D343" s="869"/>
      <c r="H343" s="870"/>
      <c r="I343" s="870"/>
      <c r="J343" s="870"/>
      <c r="K343" s="870"/>
      <c r="L343" s="870"/>
      <c r="M343" s="870"/>
      <c r="N343" s="870"/>
      <c r="O343" s="871"/>
    </row>
    <row r="344" spans="4:15" s="868" customFormat="1" x14ac:dyDescent="0.2">
      <c r="D344" s="869"/>
      <c r="H344" s="870"/>
      <c r="I344" s="870"/>
      <c r="J344" s="870"/>
      <c r="K344" s="870"/>
      <c r="L344" s="870"/>
      <c r="M344" s="870"/>
      <c r="N344" s="870"/>
      <c r="O344" s="871"/>
    </row>
    <row r="345" spans="4:15" s="868" customFormat="1" x14ac:dyDescent="0.2">
      <c r="D345" s="869"/>
      <c r="H345" s="870"/>
      <c r="I345" s="870"/>
      <c r="J345" s="870"/>
      <c r="K345" s="870"/>
      <c r="L345" s="870"/>
      <c r="M345" s="870"/>
      <c r="N345" s="870"/>
      <c r="O345" s="871"/>
    </row>
    <row r="346" spans="4:15" s="868" customFormat="1" x14ac:dyDescent="0.2">
      <c r="D346" s="869"/>
      <c r="H346" s="870"/>
      <c r="I346" s="870"/>
      <c r="J346" s="870"/>
      <c r="K346" s="870"/>
      <c r="L346" s="870"/>
      <c r="M346" s="870"/>
      <c r="N346" s="870"/>
      <c r="O346" s="871"/>
    </row>
    <row r="347" spans="4:15" s="868" customFormat="1" x14ac:dyDescent="0.2">
      <c r="D347" s="869"/>
      <c r="H347" s="870"/>
      <c r="I347" s="870"/>
      <c r="J347" s="870"/>
      <c r="K347" s="870"/>
      <c r="L347" s="870"/>
      <c r="M347" s="870"/>
      <c r="N347" s="870"/>
      <c r="O347" s="871"/>
    </row>
    <row r="348" spans="4:15" s="868" customFormat="1" x14ac:dyDescent="0.2">
      <c r="D348" s="869"/>
      <c r="H348" s="870"/>
      <c r="I348" s="870"/>
      <c r="J348" s="870"/>
      <c r="K348" s="870"/>
      <c r="L348" s="870"/>
      <c r="M348" s="870"/>
      <c r="N348" s="870"/>
      <c r="O348" s="871"/>
    </row>
    <row r="349" spans="4:15" s="868" customFormat="1" x14ac:dyDescent="0.2">
      <c r="D349" s="869"/>
      <c r="H349" s="870"/>
      <c r="I349" s="870"/>
      <c r="J349" s="870"/>
      <c r="K349" s="870"/>
      <c r="L349" s="870"/>
      <c r="M349" s="870"/>
      <c r="N349" s="870"/>
      <c r="O349" s="871"/>
    </row>
    <row r="350" spans="4:15" s="868" customFormat="1" x14ac:dyDescent="0.2">
      <c r="D350" s="869"/>
      <c r="H350" s="870"/>
      <c r="I350" s="870"/>
      <c r="J350" s="870"/>
      <c r="K350" s="870"/>
      <c r="L350" s="870"/>
      <c r="M350" s="870"/>
      <c r="N350" s="870"/>
      <c r="O350" s="871"/>
    </row>
    <row r="351" spans="4:15" s="868" customFormat="1" x14ac:dyDescent="0.2">
      <c r="D351" s="869"/>
      <c r="H351" s="870"/>
      <c r="I351" s="870"/>
      <c r="J351" s="870"/>
      <c r="K351" s="870"/>
      <c r="L351" s="870"/>
      <c r="M351" s="870"/>
      <c r="N351" s="870"/>
      <c r="O351" s="871"/>
    </row>
    <row r="352" spans="4:15" s="868" customFormat="1" x14ac:dyDescent="0.2">
      <c r="D352" s="869"/>
      <c r="H352" s="870"/>
      <c r="I352" s="870"/>
      <c r="J352" s="870"/>
      <c r="K352" s="870"/>
      <c r="L352" s="870"/>
      <c r="M352" s="870"/>
      <c r="N352" s="870"/>
      <c r="O352" s="871"/>
    </row>
    <row r="353" spans="4:15" s="868" customFormat="1" x14ac:dyDescent="0.2">
      <c r="D353" s="869"/>
      <c r="H353" s="870"/>
      <c r="I353" s="870"/>
      <c r="J353" s="870"/>
      <c r="K353" s="870"/>
      <c r="L353" s="870"/>
      <c r="M353" s="870"/>
      <c r="N353" s="870"/>
      <c r="O353" s="871"/>
    </row>
    <row r="354" spans="4:15" s="868" customFormat="1" x14ac:dyDescent="0.2">
      <c r="D354" s="869"/>
      <c r="H354" s="870"/>
      <c r="I354" s="870"/>
      <c r="J354" s="870"/>
      <c r="K354" s="870"/>
      <c r="L354" s="870"/>
      <c r="M354" s="870"/>
      <c r="N354" s="870"/>
      <c r="O354" s="871"/>
    </row>
    <row r="355" spans="4:15" s="868" customFormat="1" x14ac:dyDescent="0.2">
      <c r="D355" s="869"/>
      <c r="H355" s="870"/>
      <c r="I355" s="870"/>
      <c r="J355" s="870"/>
      <c r="K355" s="870"/>
      <c r="L355" s="870"/>
      <c r="M355" s="870"/>
      <c r="N355" s="870"/>
      <c r="O355" s="871"/>
    </row>
    <row r="356" spans="4:15" s="868" customFormat="1" x14ac:dyDescent="0.2">
      <c r="D356" s="869"/>
      <c r="H356" s="870"/>
      <c r="I356" s="870"/>
      <c r="J356" s="870"/>
      <c r="K356" s="870"/>
      <c r="L356" s="870"/>
      <c r="M356" s="870"/>
      <c r="N356" s="870"/>
      <c r="O356" s="871"/>
    </row>
    <row r="357" spans="4:15" s="868" customFormat="1" x14ac:dyDescent="0.2">
      <c r="D357" s="869"/>
      <c r="H357" s="870"/>
      <c r="I357" s="870"/>
      <c r="J357" s="870"/>
      <c r="K357" s="870"/>
      <c r="L357" s="870"/>
      <c r="M357" s="870"/>
      <c r="N357" s="870"/>
      <c r="O357" s="871"/>
    </row>
    <row r="358" spans="4:15" s="868" customFormat="1" x14ac:dyDescent="0.2">
      <c r="D358" s="869"/>
      <c r="H358" s="870"/>
      <c r="I358" s="870"/>
      <c r="J358" s="870"/>
      <c r="K358" s="870"/>
      <c r="L358" s="870"/>
      <c r="M358" s="870"/>
      <c r="N358" s="870"/>
      <c r="O358" s="871"/>
    </row>
    <row r="359" spans="4:15" s="868" customFormat="1" x14ac:dyDescent="0.2">
      <c r="D359" s="869"/>
      <c r="H359" s="870"/>
      <c r="I359" s="870"/>
      <c r="J359" s="870"/>
      <c r="K359" s="870"/>
      <c r="L359" s="870"/>
      <c r="M359" s="870"/>
      <c r="N359" s="870"/>
      <c r="O359" s="871"/>
    </row>
    <row r="360" spans="4:15" s="868" customFormat="1" x14ac:dyDescent="0.2">
      <c r="D360" s="869"/>
      <c r="H360" s="870"/>
      <c r="I360" s="870"/>
      <c r="J360" s="870"/>
      <c r="K360" s="870"/>
      <c r="L360" s="870"/>
      <c r="M360" s="870"/>
      <c r="N360" s="870"/>
      <c r="O360" s="871"/>
    </row>
    <row r="361" spans="4:15" s="868" customFormat="1" x14ac:dyDescent="0.2">
      <c r="D361" s="869"/>
      <c r="H361" s="870"/>
      <c r="I361" s="870"/>
      <c r="J361" s="870"/>
      <c r="K361" s="870"/>
      <c r="L361" s="870"/>
      <c r="M361" s="870"/>
      <c r="N361" s="870"/>
      <c r="O361" s="871"/>
    </row>
    <row r="362" spans="4:15" s="868" customFormat="1" x14ac:dyDescent="0.2">
      <c r="D362" s="869"/>
      <c r="H362" s="870"/>
      <c r="I362" s="870"/>
      <c r="J362" s="870"/>
      <c r="K362" s="870"/>
      <c r="L362" s="870"/>
      <c r="M362" s="870"/>
      <c r="N362" s="870"/>
      <c r="O362" s="871"/>
    </row>
    <row r="363" spans="4:15" s="868" customFormat="1" x14ac:dyDescent="0.2">
      <c r="D363" s="869"/>
      <c r="H363" s="870"/>
      <c r="I363" s="870"/>
      <c r="J363" s="870"/>
      <c r="K363" s="870"/>
      <c r="L363" s="870"/>
      <c r="M363" s="870"/>
      <c r="N363" s="870"/>
      <c r="O363" s="871"/>
    </row>
    <row r="364" spans="4:15" s="868" customFormat="1" x14ac:dyDescent="0.2">
      <c r="D364" s="869"/>
      <c r="H364" s="870"/>
      <c r="I364" s="870"/>
      <c r="J364" s="870"/>
      <c r="K364" s="870"/>
      <c r="L364" s="870"/>
      <c r="M364" s="870"/>
      <c r="N364" s="870"/>
      <c r="O364" s="871"/>
    </row>
    <row r="365" spans="4:15" s="868" customFormat="1" x14ac:dyDescent="0.2">
      <c r="D365" s="869"/>
      <c r="H365" s="870"/>
      <c r="I365" s="870"/>
      <c r="J365" s="870"/>
      <c r="K365" s="870"/>
      <c r="L365" s="870"/>
      <c r="M365" s="870"/>
      <c r="N365" s="870"/>
      <c r="O365" s="871"/>
    </row>
    <row r="366" spans="4:15" s="868" customFormat="1" x14ac:dyDescent="0.2">
      <c r="D366" s="869"/>
      <c r="H366" s="870"/>
      <c r="I366" s="870"/>
      <c r="J366" s="870"/>
      <c r="K366" s="870"/>
      <c r="L366" s="870"/>
      <c r="M366" s="870"/>
      <c r="N366" s="870"/>
      <c r="O366" s="871"/>
    </row>
    <row r="367" spans="4:15" s="868" customFormat="1" x14ac:dyDescent="0.2">
      <c r="D367" s="869"/>
      <c r="H367" s="870"/>
      <c r="I367" s="870"/>
      <c r="J367" s="870"/>
      <c r="K367" s="870"/>
      <c r="L367" s="870"/>
      <c r="M367" s="870"/>
      <c r="N367" s="870"/>
      <c r="O367" s="871"/>
    </row>
    <row r="368" spans="4:15" s="868" customFormat="1" x14ac:dyDescent="0.2">
      <c r="D368" s="869"/>
      <c r="H368" s="870"/>
      <c r="I368" s="870"/>
      <c r="J368" s="870"/>
      <c r="K368" s="870"/>
      <c r="L368" s="870"/>
      <c r="M368" s="870"/>
      <c r="N368" s="870"/>
      <c r="O368" s="871"/>
    </row>
    <row r="369" spans="4:15" s="868" customFormat="1" x14ac:dyDescent="0.2">
      <c r="D369" s="869"/>
      <c r="H369" s="870"/>
      <c r="I369" s="870"/>
      <c r="J369" s="870"/>
      <c r="K369" s="870"/>
      <c r="L369" s="870"/>
      <c r="M369" s="870"/>
      <c r="N369" s="870"/>
      <c r="O369" s="871"/>
    </row>
    <row r="370" spans="4:15" s="868" customFormat="1" x14ac:dyDescent="0.2">
      <c r="D370" s="869"/>
      <c r="H370" s="870"/>
      <c r="I370" s="870"/>
      <c r="J370" s="870"/>
      <c r="K370" s="870"/>
      <c r="L370" s="870"/>
      <c r="M370" s="870"/>
      <c r="N370" s="870"/>
      <c r="O370" s="871"/>
    </row>
    <row r="371" spans="4:15" s="868" customFormat="1" x14ac:dyDescent="0.2">
      <c r="D371" s="869"/>
      <c r="H371" s="870"/>
      <c r="I371" s="870"/>
      <c r="J371" s="870"/>
      <c r="K371" s="870"/>
      <c r="L371" s="870"/>
      <c r="M371" s="870"/>
      <c r="N371" s="870"/>
      <c r="O371" s="871"/>
    </row>
    <row r="372" spans="4:15" s="868" customFormat="1" x14ac:dyDescent="0.2">
      <c r="D372" s="869"/>
      <c r="H372" s="870"/>
      <c r="I372" s="870"/>
      <c r="J372" s="870"/>
      <c r="K372" s="870"/>
      <c r="L372" s="870"/>
      <c r="M372" s="870"/>
      <c r="N372" s="870"/>
      <c r="O372" s="871"/>
    </row>
    <row r="373" spans="4:15" s="868" customFormat="1" x14ac:dyDescent="0.2">
      <c r="D373" s="869"/>
      <c r="H373" s="870"/>
      <c r="I373" s="870"/>
      <c r="J373" s="870"/>
      <c r="K373" s="870"/>
      <c r="L373" s="870"/>
      <c r="M373" s="870"/>
      <c r="N373" s="870"/>
      <c r="O373" s="871"/>
    </row>
    <row r="374" spans="4:15" s="868" customFormat="1" x14ac:dyDescent="0.2">
      <c r="D374" s="869"/>
      <c r="H374" s="870"/>
      <c r="I374" s="870"/>
      <c r="J374" s="870"/>
      <c r="K374" s="870"/>
      <c r="L374" s="870"/>
      <c r="M374" s="870"/>
      <c r="N374" s="870"/>
      <c r="O374" s="871"/>
    </row>
    <row r="375" spans="4:15" s="868" customFormat="1" x14ac:dyDescent="0.2">
      <c r="D375" s="869"/>
      <c r="H375" s="870"/>
      <c r="I375" s="870"/>
      <c r="J375" s="870"/>
      <c r="K375" s="870"/>
      <c r="L375" s="870"/>
      <c r="M375" s="870"/>
      <c r="N375" s="870"/>
      <c r="O375" s="871"/>
    </row>
    <row r="376" spans="4:15" s="868" customFormat="1" x14ac:dyDescent="0.2">
      <c r="D376" s="869"/>
      <c r="H376" s="870"/>
      <c r="I376" s="870"/>
      <c r="J376" s="870"/>
      <c r="K376" s="870"/>
      <c r="L376" s="870"/>
      <c r="M376" s="870"/>
      <c r="N376" s="870"/>
      <c r="O376" s="871"/>
    </row>
    <row r="377" spans="4:15" s="868" customFormat="1" x14ac:dyDescent="0.2">
      <c r="D377" s="869"/>
      <c r="H377" s="870"/>
      <c r="I377" s="870"/>
      <c r="J377" s="870"/>
      <c r="K377" s="870"/>
      <c r="L377" s="870"/>
      <c r="M377" s="870"/>
      <c r="N377" s="870"/>
      <c r="O377" s="871"/>
    </row>
    <row r="378" spans="4:15" s="868" customFormat="1" x14ac:dyDescent="0.2">
      <c r="D378" s="869"/>
      <c r="H378" s="870"/>
      <c r="I378" s="870"/>
      <c r="J378" s="870"/>
      <c r="K378" s="870"/>
      <c r="L378" s="870"/>
      <c r="M378" s="870"/>
      <c r="N378" s="870"/>
      <c r="O378" s="871"/>
    </row>
    <row r="379" spans="4:15" s="868" customFormat="1" x14ac:dyDescent="0.2">
      <c r="D379" s="869"/>
      <c r="H379" s="870"/>
      <c r="I379" s="870"/>
      <c r="J379" s="870"/>
      <c r="K379" s="870"/>
      <c r="L379" s="870"/>
      <c r="M379" s="870"/>
      <c r="N379" s="870"/>
      <c r="O379" s="871"/>
    </row>
    <row r="380" spans="4:15" s="868" customFormat="1" x14ac:dyDescent="0.2">
      <c r="D380" s="869"/>
      <c r="H380" s="870"/>
      <c r="I380" s="870"/>
      <c r="J380" s="870"/>
      <c r="K380" s="870"/>
      <c r="L380" s="870"/>
      <c r="M380" s="870"/>
      <c r="N380" s="870"/>
      <c r="O380" s="871"/>
    </row>
    <row r="381" spans="4:15" s="868" customFormat="1" x14ac:dyDescent="0.2">
      <c r="D381" s="869"/>
      <c r="H381" s="870"/>
      <c r="I381" s="870"/>
      <c r="J381" s="870"/>
      <c r="K381" s="870"/>
      <c r="L381" s="870"/>
      <c r="M381" s="870"/>
      <c r="N381" s="870"/>
      <c r="O381" s="871"/>
    </row>
    <row r="382" spans="4:15" s="868" customFormat="1" x14ac:dyDescent="0.2">
      <c r="D382" s="869"/>
      <c r="H382" s="870"/>
      <c r="I382" s="870"/>
      <c r="J382" s="870"/>
      <c r="K382" s="870"/>
      <c r="L382" s="870"/>
      <c r="M382" s="870"/>
      <c r="N382" s="870"/>
      <c r="O382" s="871"/>
    </row>
    <row r="383" spans="4:15" s="868" customFormat="1" x14ac:dyDescent="0.2">
      <c r="D383" s="869"/>
      <c r="H383" s="870"/>
      <c r="I383" s="870"/>
      <c r="J383" s="870"/>
      <c r="K383" s="870"/>
      <c r="L383" s="870"/>
      <c r="M383" s="870"/>
      <c r="N383" s="870"/>
      <c r="O383" s="871"/>
    </row>
    <row r="384" spans="4:15" s="868" customFormat="1" x14ac:dyDescent="0.2">
      <c r="D384" s="869"/>
      <c r="H384" s="870"/>
      <c r="I384" s="870"/>
      <c r="J384" s="870"/>
      <c r="K384" s="870"/>
      <c r="L384" s="870"/>
      <c r="M384" s="870"/>
      <c r="N384" s="870"/>
      <c r="O384" s="871"/>
    </row>
    <row r="385" spans="4:15" s="868" customFormat="1" x14ac:dyDescent="0.2">
      <c r="D385" s="869"/>
      <c r="H385" s="870"/>
      <c r="I385" s="870"/>
      <c r="J385" s="870"/>
      <c r="K385" s="870"/>
      <c r="L385" s="870"/>
      <c r="M385" s="870"/>
      <c r="N385" s="870"/>
      <c r="O385" s="871"/>
    </row>
    <row r="386" spans="4:15" s="868" customFormat="1" x14ac:dyDescent="0.2">
      <c r="D386" s="869"/>
      <c r="H386" s="870"/>
      <c r="I386" s="870"/>
      <c r="J386" s="870"/>
      <c r="K386" s="870"/>
      <c r="L386" s="870"/>
      <c r="M386" s="870"/>
      <c r="N386" s="870"/>
      <c r="O386" s="871"/>
    </row>
    <row r="387" spans="4:15" s="868" customFormat="1" x14ac:dyDescent="0.2">
      <c r="D387" s="869"/>
      <c r="H387" s="870"/>
      <c r="I387" s="870"/>
      <c r="J387" s="870"/>
      <c r="K387" s="870"/>
      <c r="L387" s="870"/>
      <c r="M387" s="870"/>
      <c r="N387" s="870"/>
      <c r="O387" s="871"/>
    </row>
    <row r="388" spans="4:15" s="868" customFormat="1" x14ac:dyDescent="0.2">
      <c r="D388" s="869"/>
      <c r="H388" s="870"/>
      <c r="I388" s="870"/>
      <c r="J388" s="870"/>
      <c r="K388" s="870"/>
      <c r="L388" s="870"/>
      <c r="M388" s="870"/>
      <c r="N388" s="870"/>
      <c r="O388" s="871"/>
    </row>
    <row r="389" spans="4:15" s="868" customFormat="1" x14ac:dyDescent="0.2">
      <c r="D389" s="869"/>
      <c r="H389" s="870"/>
      <c r="I389" s="870"/>
      <c r="J389" s="870"/>
      <c r="K389" s="870"/>
      <c r="L389" s="870"/>
      <c r="M389" s="870"/>
      <c r="N389" s="870"/>
      <c r="O389" s="871"/>
    </row>
    <row r="390" spans="4:15" s="868" customFormat="1" x14ac:dyDescent="0.2">
      <c r="D390" s="869"/>
      <c r="H390" s="870"/>
      <c r="I390" s="870"/>
      <c r="J390" s="870"/>
      <c r="K390" s="870"/>
      <c r="L390" s="870"/>
      <c r="M390" s="870"/>
      <c r="N390" s="870"/>
      <c r="O390" s="871"/>
    </row>
    <row r="391" spans="4:15" s="868" customFormat="1" x14ac:dyDescent="0.2">
      <c r="D391" s="869"/>
      <c r="H391" s="870"/>
      <c r="I391" s="870"/>
      <c r="J391" s="870"/>
      <c r="K391" s="870"/>
      <c r="L391" s="870"/>
      <c r="M391" s="870"/>
      <c r="N391" s="870"/>
      <c r="O391" s="871"/>
    </row>
    <row r="392" spans="4:15" s="868" customFormat="1" x14ac:dyDescent="0.2">
      <c r="D392" s="869"/>
      <c r="H392" s="870"/>
      <c r="I392" s="870"/>
      <c r="J392" s="870"/>
      <c r="K392" s="870"/>
      <c r="L392" s="870"/>
      <c r="M392" s="870"/>
      <c r="N392" s="870"/>
      <c r="O392" s="871"/>
    </row>
    <row r="393" spans="4:15" s="868" customFormat="1" x14ac:dyDescent="0.2">
      <c r="D393" s="869"/>
      <c r="H393" s="870"/>
      <c r="I393" s="870"/>
      <c r="J393" s="870"/>
      <c r="K393" s="870"/>
      <c r="L393" s="870"/>
      <c r="M393" s="870"/>
      <c r="N393" s="870"/>
      <c r="O393" s="871"/>
    </row>
    <row r="394" spans="4:15" s="868" customFormat="1" x14ac:dyDescent="0.2">
      <c r="D394" s="869"/>
      <c r="H394" s="870"/>
      <c r="I394" s="870"/>
      <c r="J394" s="870"/>
      <c r="K394" s="870"/>
      <c r="L394" s="870"/>
      <c r="M394" s="870"/>
      <c r="N394" s="870"/>
      <c r="O394" s="871"/>
    </row>
    <row r="395" spans="4:15" s="868" customFormat="1" x14ac:dyDescent="0.2">
      <c r="D395" s="869"/>
      <c r="H395" s="870"/>
      <c r="I395" s="870"/>
      <c r="J395" s="870"/>
      <c r="K395" s="870"/>
      <c r="L395" s="870"/>
      <c r="M395" s="870"/>
      <c r="N395" s="870"/>
      <c r="O395" s="871"/>
    </row>
    <row r="396" spans="4:15" s="868" customFormat="1" x14ac:dyDescent="0.2">
      <c r="D396" s="869"/>
      <c r="H396" s="870"/>
      <c r="I396" s="870"/>
      <c r="J396" s="870"/>
      <c r="K396" s="870"/>
      <c r="L396" s="870"/>
      <c r="M396" s="870"/>
      <c r="N396" s="870"/>
      <c r="O396" s="871"/>
    </row>
    <row r="397" spans="4:15" s="868" customFormat="1" x14ac:dyDescent="0.2">
      <c r="D397" s="869"/>
      <c r="H397" s="870"/>
      <c r="I397" s="870"/>
      <c r="J397" s="870"/>
      <c r="K397" s="870"/>
      <c r="L397" s="870"/>
      <c r="M397" s="870"/>
      <c r="N397" s="870"/>
      <c r="O397" s="871"/>
    </row>
    <row r="398" spans="4:15" s="868" customFormat="1" x14ac:dyDescent="0.2">
      <c r="D398" s="869"/>
      <c r="H398" s="870"/>
      <c r="I398" s="870"/>
      <c r="J398" s="870"/>
      <c r="K398" s="870"/>
      <c r="L398" s="870"/>
      <c r="M398" s="870"/>
      <c r="N398" s="870"/>
      <c r="O398" s="871"/>
    </row>
    <row r="399" spans="4:15" s="868" customFormat="1" x14ac:dyDescent="0.2">
      <c r="D399" s="869"/>
      <c r="H399" s="870"/>
      <c r="I399" s="870"/>
      <c r="J399" s="870"/>
      <c r="K399" s="870"/>
      <c r="L399" s="870"/>
      <c r="M399" s="870"/>
      <c r="N399" s="870"/>
      <c r="O399" s="871"/>
    </row>
    <row r="400" spans="4:15" s="868" customFormat="1" x14ac:dyDescent="0.2">
      <c r="D400" s="869"/>
      <c r="H400" s="870"/>
      <c r="I400" s="870"/>
      <c r="J400" s="870"/>
      <c r="K400" s="870"/>
      <c r="L400" s="870"/>
      <c r="M400" s="870"/>
      <c r="N400" s="870"/>
      <c r="O400" s="871"/>
    </row>
    <row r="401" spans="4:15" s="868" customFormat="1" x14ac:dyDescent="0.2">
      <c r="D401" s="869"/>
      <c r="H401" s="870"/>
      <c r="I401" s="870"/>
      <c r="J401" s="870"/>
      <c r="K401" s="870"/>
      <c r="L401" s="870"/>
      <c r="M401" s="870"/>
      <c r="N401" s="870"/>
      <c r="O401" s="871"/>
    </row>
    <row r="402" spans="4:15" s="868" customFormat="1" x14ac:dyDescent="0.2">
      <c r="D402" s="869"/>
      <c r="H402" s="870"/>
      <c r="I402" s="870"/>
      <c r="J402" s="870"/>
      <c r="K402" s="870"/>
      <c r="L402" s="870"/>
      <c r="M402" s="870"/>
      <c r="N402" s="870"/>
      <c r="O402" s="871"/>
    </row>
    <row r="403" spans="4:15" s="868" customFormat="1" x14ac:dyDescent="0.2">
      <c r="D403" s="869"/>
      <c r="H403" s="870"/>
      <c r="I403" s="870"/>
      <c r="J403" s="870"/>
      <c r="K403" s="870"/>
      <c r="L403" s="870"/>
      <c r="M403" s="870"/>
      <c r="N403" s="870"/>
      <c r="O403" s="871"/>
    </row>
    <row r="404" spans="4:15" s="868" customFormat="1" x14ac:dyDescent="0.2">
      <c r="D404" s="869"/>
      <c r="H404" s="870"/>
      <c r="I404" s="870"/>
      <c r="J404" s="870"/>
      <c r="K404" s="870"/>
      <c r="L404" s="870"/>
      <c r="M404" s="870"/>
      <c r="N404" s="870"/>
      <c r="O404" s="871"/>
    </row>
    <row r="405" spans="4:15" s="868" customFormat="1" x14ac:dyDescent="0.2">
      <c r="D405" s="869"/>
      <c r="H405" s="870"/>
      <c r="I405" s="870"/>
      <c r="J405" s="870"/>
      <c r="K405" s="870"/>
      <c r="L405" s="870"/>
      <c r="M405" s="870"/>
      <c r="N405" s="870"/>
      <c r="O405" s="871"/>
    </row>
    <row r="406" spans="4:15" s="868" customFormat="1" x14ac:dyDescent="0.2">
      <c r="D406" s="869"/>
      <c r="H406" s="870"/>
      <c r="I406" s="870"/>
      <c r="J406" s="870"/>
      <c r="K406" s="870"/>
      <c r="L406" s="870"/>
      <c r="M406" s="870"/>
      <c r="N406" s="870"/>
      <c r="O406" s="871"/>
    </row>
    <row r="407" spans="4:15" s="868" customFormat="1" x14ac:dyDescent="0.2">
      <c r="D407" s="869"/>
      <c r="H407" s="870"/>
      <c r="I407" s="870"/>
      <c r="J407" s="870"/>
      <c r="K407" s="870"/>
      <c r="L407" s="870"/>
      <c r="M407" s="870"/>
      <c r="N407" s="870"/>
      <c r="O407" s="871"/>
    </row>
    <row r="408" spans="4:15" s="868" customFormat="1" x14ac:dyDescent="0.2">
      <c r="D408" s="869"/>
      <c r="H408" s="870"/>
      <c r="I408" s="870"/>
      <c r="J408" s="870"/>
      <c r="K408" s="870"/>
      <c r="L408" s="870"/>
      <c r="M408" s="870"/>
      <c r="N408" s="870"/>
      <c r="O408" s="871"/>
    </row>
    <row r="409" spans="4:15" s="868" customFormat="1" x14ac:dyDescent="0.2">
      <c r="D409" s="869"/>
      <c r="H409" s="870"/>
      <c r="I409" s="870"/>
      <c r="J409" s="870"/>
      <c r="K409" s="870"/>
      <c r="L409" s="870"/>
      <c r="M409" s="870"/>
      <c r="N409" s="870"/>
      <c r="O409" s="871"/>
    </row>
    <row r="410" spans="4:15" s="868" customFormat="1" x14ac:dyDescent="0.2">
      <c r="D410" s="869"/>
      <c r="H410" s="870"/>
      <c r="I410" s="870"/>
      <c r="J410" s="870"/>
      <c r="K410" s="870"/>
      <c r="L410" s="870"/>
      <c r="M410" s="870"/>
      <c r="N410" s="870"/>
      <c r="O410" s="871"/>
    </row>
    <row r="411" spans="4:15" s="868" customFormat="1" x14ac:dyDescent="0.2">
      <c r="D411" s="869"/>
      <c r="H411" s="870"/>
      <c r="I411" s="870"/>
      <c r="J411" s="870"/>
      <c r="K411" s="870"/>
      <c r="L411" s="870"/>
      <c r="M411" s="870"/>
      <c r="N411" s="870"/>
      <c r="O411" s="871"/>
    </row>
    <row r="412" spans="4:15" s="868" customFormat="1" x14ac:dyDescent="0.2">
      <c r="D412" s="869"/>
      <c r="H412" s="870"/>
      <c r="I412" s="870"/>
      <c r="J412" s="870"/>
      <c r="K412" s="870"/>
      <c r="L412" s="870"/>
      <c r="M412" s="870"/>
      <c r="N412" s="870"/>
      <c r="O412" s="871"/>
    </row>
    <row r="413" spans="4:15" s="868" customFormat="1" x14ac:dyDescent="0.2">
      <c r="D413" s="869"/>
      <c r="H413" s="870"/>
      <c r="I413" s="870"/>
      <c r="J413" s="870"/>
      <c r="K413" s="870"/>
      <c r="L413" s="870"/>
      <c r="M413" s="870"/>
      <c r="N413" s="870"/>
      <c r="O413" s="871"/>
    </row>
    <row r="414" spans="4:15" s="868" customFormat="1" x14ac:dyDescent="0.2">
      <c r="D414" s="869"/>
      <c r="H414" s="870"/>
      <c r="I414" s="870"/>
      <c r="J414" s="870"/>
      <c r="K414" s="870"/>
      <c r="L414" s="870"/>
      <c r="M414" s="870"/>
      <c r="N414" s="870"/>
      <c r="O414" s="871"/>
    </row>
    <row r="415" spans="4:15" s="868" customFormat="1" x14ac:dyDescent="0.2">
      <c r="D415" s="869"/>
      <c r="H415" s="870"/>
      <c r="I415" s="870"/>
      <c r="J415" s="870"/>
      <c r="K415" s="870"/>
      <c r="L415" s="870"/>
      <c r="M415" s="870"/>
      <c r="N415" s="870"/>
      <c r="O415" s="871"/>
    </row>
    <row r="416" spans="4:15" s="868" customFormat="1" x14ac:dyDescent="0.2">
      <c r="D416" s="869"/>
      <c r="H416" s="870"/>
      <c r="I416" s="870"/>
      <c r="J416" s="870"/>
      <c r="K416" s="870"/>
      <c r="L416" s="870"/>
      <c r="M416" s="870"/>
      <c r="N416" s="870"/>
      <c r="O416" s="871"/>
    </row>
    <row r="417" spans="4:15" s="868" customFormat="1" x14ac:dyDescent="0.2">
      <c r="D417" s="869"/>
      <c r="H417" s="870"/>
      <c r="I417" s="870"/>
      <c r="J417" s="870"/>
      <c r="K417" s="870"/>
      <c r="L417" s="870"/>
      <c r="M417" s="870"/>
      <c r="N417" s="870"/>
      <c r="O417" s="871"/>
    </row>
    <row r="418" spans="4:15" s="868" customFormat="1" x14ac:dyDescent="0.2">
      <c r="D418" s="869"/>
      <c r="H418" s="870"/>
      <c r="I418" s="870"/>
      <c r="J418" s="870"/>
      <c r="K418" s="870"/>
      <c r="L418" s="870"/>
      <c r="M418" s="870"/>
      <c r="N418" s="870"/>
      <c r="O418" s="871"/>
    </row>
    <row r="419" spans="4:15" s="868" customFormat="1" x14ac:dyDescent="0.2">
      <c r="D419" s="869"/>
      <c r="H419" s="870"/>
      <c r="I419" s="870"/>
      <c r="J419" s="870"/>
      <c r="K419" s="870"/>
      <c r="L419" s="870"/>
      <c r="M419" s="870"/>
      <c r="N419" s="870"/>
      <c r="O419" s="871"/>
    </row>
    <row r="420" spans="4:15" s="868" customFormat="1" x14ac:dyDescent="0.2">
      <c r="D420" s="869"/>
      <c r="H420" s="870"/>
      <c r="I420" s="870"/>
      <c r="J420" s="870"/>
      <c r="K420" s="870"/>
      <c r="L420" s="870"/>
      <c r="M420" s="870"/>
      <c r="N420" s="870"/>
      <c r="O420" s="871"/>
    </row>
    <row r="421" spans="4:15" s="868" customFormat="1" x14ac:dyDescent="0.2">
      <c r="D421" s="869"/>
      <c r="H421" s="870"/>
      <c r="I421" s="870"/>
      <c r="J421" s="870"/>
      <c r="K421" s="870"/>
      <c r="L421" s="870"/>
      <c r="M421" s="870"/>
      <c r="N421" s="870"/>
      <c r="O421" s="871"/>
    </row>
    <row r="422" spans="4:15" s="868" customFormat="1" x14ac:dyDescent="0.2">
      <c r="D422" s="869"/>
      <c r="H422" s="870"/>
      <c r="I422" s="870"/>
      <c r="J422" s="870"/>
      <c r="K422" s="870"/>
      <c r="L422" s="870"/>
      <c r="M422" s="870"/>
      <c r="N422" s="870"/>
      <c r="O422" s="871"/>
    </row>
    <row r="423" spans="4:15" s="868" customFormat="1" x14ac:dyDescent="0.2">
      <c r="D423" s="869"/>
      <c r="H423" s="870"/>
      <c r="I423" s="870"/>
      <c r="J423" s="870"/>
      <c r="K423" s="870"/>
      <c r="L423" s="870"/>
      <c r="M423" s="870"/>
      <c r="N423" s="870"/>
      <c r="O423" s="871"/>
    </row>
    <row r="424" spans="4:15" s="868" customFormat="1" x14ac:dyDescent="0.2">
      <c r="D424" s="869"/>
      <c r="H424" s="870"/>
      <c r="I424" s="870"/>
      <c r="J424" s="870"/>
      <c r="K424" s="870"/>
      <c r="L424" s="870"/>
      <c r="M424" s="870"/>
      <c r="N424" s="870"/>
      <c r="O424" s="871"/>
    </row>
    <row r="425" spans="4:15" s="868" customFormat="1" x14ac:dyDescent="0.2">
      <c r="D425" s="869"/>
      <c r="H425" s="870"/>
      <c r="I425" s="870"/>
      <c r="J425" s="870"/>
      <c r="K425" s="870"/>
      <c r="L425" s="870"/>
      <c r="M425" s="870"/>
      <c r="N425" s="870"/>
      <c r="O425" s="871"/>
    </row>
    <row r="426" spans="4:15" s="868" customFormat="1" x14ac:dyDescent="0.2">
      <c r="D426" s="869"/>
      <c r="H426" s="870"/>
      <c r="I426" s="870"/>
      <c r="J426" s="870"/>
      <c r="K426" s="870"/>
      <c r="L426" s="870"/>
      <c r="M426" s="870"/>
      <c r="N426" s="870"/>
      <c r="O426" s="871"/>
    </row>
    <row r="427" spans="4:15" s="868" customFormat="1" x14ac:dyDescent="0.2">
      <c r="D427" s="869"/>
      <c r="H427" s="870"/>
      <c r="I427" s="870"/>
      <c r="J427" s="870"/>
      <c r="K427" s="870"/>
      <c r="L427" s="870"/>
      <c r="M427" s="870"/>
      <c r="N427" s="870"/>
      <c r="O427" s="871"/>
    </row>
    <row r="428" spans="4:15" s="868" customFormat="1" x14ac:dyDescent="0.2">
      <c r="D428" s="869"/>
      <c r="H428" s="870"/>
      <c r="I428" s="870"/>
      <c r="J428" s="870"/>
      <c r="K428" s="870"/>
      <c r="L428" s="870"/>
      <c r="M428" s="870"/>
      <c r="N428" s="870"/>
      <c r="O428" s="871"/>
    </row>
    <row r="429" spans="4:15" s="868" customFormat="1" x14ac:dyDescent="0.2">
      <c r="D429" s="869"/>
      <c r="H429" s="870"/>
      <c r="I429" s="870"/>
      <c r="J429" s="870"/>
      <c r="K429" s="870"/>
      <c r="L429" s="870"/>
      <c r="M429" s="870"/>
      <c r="N429" s="870"/>
      <c r="O429" s="871"/>
    </row>
    <row r="430" spans="4:15" s="868" customFormat="1" x14ac:dyDescent="0.2">
      <c r="D430" s="869"/>
      <c r="H430" s="870"/>
      <c r="I430" s="870"/>
      <c r="J430" s="870"/>
      <c r="K430" s="870"/>
      <c r="L430" s="870"/>
      <c r="M430" s="870"/>
      <c r="N430" s="870"/>
      <c r="O430" s="871"/>
    </row>
    <row r="431" spans="4:15" s="868" customFormat="1" x14ac:dyDescent="0.2">
      <c r="D431" s="869"/>
      <c r="H431" s="870"/>
      <c r="I431" s="870"/>
      <c r="J431" s="870"/>
      <c r="K431" s="870"/>
      <c r="L431" s="870"/>
      <c r="M431" s="870"/>
      <c r="N431" s="870"/>
      <c r="O431" s="871"/>
    </row>
    <row r="432" spans="4:15" s="868" customFormat="1" x14ac:dyDescent="0.2">
      <c r="D432" s="869"/>
      <c r="H432" s="870"/>
      <c r="I432" s="870"/>
      <c r="J432" s="870"/>
      <c r="K432" s="870"/>
      <c r="L432" s="870"/>
      <c r="M432" s="870"/>
      <c r="N432" s="870"/>
      <c r="O432" s="871"/>
    </row>
    <row r="433" spans="4:15" s="868" customFormat="1" x14ac:dyDescent="0.2">
      <c r="D433" s="869"/>
      <c r="H433" s="870"/>
      <c r="I433" s="870"/>
      <c r="J433" s="870"/>
      <c r="K433" s="870"/>
      <c r="L433" s="870"/>
      <c r="M433" s="870"/>
      <c r="N433" s="870"/>
      <c r="O433" s="871"/>
    </row>
    <row r="434" spans="4:15" s="868" customFormat="1" x14ac:dyDescent="0.2">
      <c r="D434" s="869"/>
      <c r="H434" s="870"/>
      <c r="I434" s="870"/>
      <c r="J434" s="870"/>
      <c r="K434" s="870"/>
      <c r="L434" s="870"/>
      <c r="M434" s="870"/>
      <c r="N434" s="870"/>
      <c r="O434" s="871"/>
    </row>
    <row r="435" spans="4:15" s="868" customFormat="1" x14ac:dyDescent="0.2">
      <c r="D435" s="869"/>
      <c r="H435" s="870"/>
      <c r="I435" s="870"/>
      <c r="J435" s="870"/>
      <c r="K435" s="870"/>
      <c r="L435" s="870"/>
      <c r="M435" s="870"/>
      <c r="N435" s="870"/>
      <c r="O435" s="871"/>
    </row>
    <row r="436" spans="4:15" s="868" customFormat="1" x14ac:dyDescent="0.2">
      <c r="D436" s="869"/>
      <c r="H436" s="870"/>
      <c r="I436" s="870"/>
      <c r="J436" s="870"/>
      <c r="K436" s="870"/>
      <c r="L436" s="870"/>
      <c r="M436" s="870"/>
      <c r="N436" s="870"/>
      <c r="O436" s="871"/>
    </row>
    <row r="437" spans="4:15" s="868" customFormat="1" x14ac:dyDescent="0.2">
      <c r="D437" s="869"/>
      <c r="H437" s="870"/>
      <c r="I437" s="870"/>
      <c r="J437" s="870"/>
      <c r="K437" s="870"/>
      <c r="L437" s="870"/>
      <c r="M437" s="870"/>
      <c r="N437" s="870"/>
      <c r="O437" s="871"/>
    </row>
    <row r="438" spans="4:15" s="868" customFormat="1" x14ac:dyDescent="0.2">
      <c r="D438" s="869"/>
      <c r="H438" s="870"/>
      <c r="I438" s="870"/>
      <c r="J438" s="870"/>
      <c r="K438" s="870"/>
      <c r="L438" s="870"/>
      <c r="M438" s="870"/>
      <c r="N438" s="870"/>
      <c r="O438" s="871"/>
    </row>
    <row r="439" spans="4:15" s="868" customFormat="1" x14ac:dyDescent="0.2">
      <c r="D439" s="869"/>
      <c r="H439" s="870"/>
      <c r="I439" s="870"/>
      <c r="J439" s="870"/>
      <c r="K439" s="870"/>
      <c r="L439" s="870"/>
      <c r="M439" s="870"/>
      <c r="N439" s="870"/>
      <c r="O439" s="871"/>
    </row>
    <row r="440" spans="4:15" s="868" customFormat="1" x14ac:dyDescent="0.2">
      <c r="D440" s="869"/>
      <c r="H440" s="870"/>
      <c r="I440" s="870"/>
      <c r="J440" s="870"/>
      <c r="K440" s="870"/>
      <c r="L440" s="870"/>
      <c r="M440" s="870"/>
      <c r="N440" s="870"/>
      <c r="O440" s="871"/>
    </row>
    <row r="441" spans="4:15" s="868" customFormat="1" x14ac:dyDescent="0.2">
      <c r="D441" s="869"/>
      <c r="H441" s="870"/>
      <c r="I441" s="870"/>
      <c r="J441" s="870"/>
      <c r="K441" s="870"/>
      <c r="L441" s="870"/>
      <c r="M441" s="870"/>
      <c r="N441" s="870"/>
      <c r="O441" s="871"/>
    </row>
    <row r="442" spans="4:15" s="868" customFormat="1" x14ac:dyDescent="0.2">
      <c r="D442" s="869"/>
      <c r="H442" s="870"/>
      <c r="I442" s="870"/>
      <c r="J442" s="870"/>
      <c r="K442" s="870"/>
      <c r="L442" s="870"/>
      <c r="M442" s="870"/>
      <c r="N442" s="870"/>
      <c r="O442" s="871"/>
    </row>
    <row r="443" spans="4:15" s="868" customFormat="1" x14ac:dyDescent="0.2">
      <c r="D443" s="869"/>
      <c r="H443" s="870"/>
      <c r="I443" s="870"/>
      <c r="J443" s="870"/>
      <c r="K443" s="870"/>
      <c r="L443" s="870"/>
      <c r="M443" s="870"/>
      <c r="N443" s="870"/>
      <c r="O443" s="871"/>
    </row>
    <row r="444" spans="4:15" s="868" customFormat="1" x14ac:dyDescent="0.2">
      <c r="D444" s="869"/>
      <c r="H444" s="870"/>
      <c r="I444" s="870"/>
      <c r="J444" s="870"/>
      <c r="K444" s="870"/>
      <c r="L444" s="870"/>
      <c r="M444" s="870"/>
      <c r="N444" s="870"/>
      <c r="O444" s="871"/>
    </row>
    <row r="445" spans="4:15" s="868" customFormat="1" x14ac:dyDescent="0.2">
      <c r="D445" s="869"/>
      <c r="H445" s="870"/>
      <c r="I445" s="870"/>
      <c r="J445" s="870"/>
      <c r="K445" s="870"/>
      <c r="L445" s="870"/>
      <c r="M445" s="870"/>
      <c r="N445" s="870"/>
      <c r="O445" s="871"/>
    </row>
    <row r="446" spans="4:15" s="868" customFormat="1" x14ac:dyDescent="0.2">
      <c r="D446" s="869"/>
      <c r="H446" s="870"/>
      <c r="I446" s="870"/>
      <c r="J446" s="870"/>
      <c r="K446" s="870"/>
      <c r="L446" s="870"/>
      <c r="M446" s="870"/>
      <c r="N446" s="870"/>
      <c r="O446" s="871"/>
    </row>
    <row r="447" spans="4:15" s="868" customFormat="1" x14ac:dyDescent="0.2">
      <c r="D447" s="869"/>
      <c r="H447" s="870"/>
      <c r="I447" s="870"/>
      <c r="J447" s="870"/>
      <c r="K447" s="870"/>
      <c r="L447" s="870"/>
      <c r="M447" s="870"/>
      <c r="N447" s="870"/>
      <c r="O447" s="871"/>
    </row>
    <row r="448" spans="4:15" s="868" customFormat="1" x14ac:dyDescent="0.2">
      <c r="D448" s="869"/>
      <c r="H448" s="870"/>
      <c r="I448" s="870"/>
      <c r="J448" s="870"/>
      <c r="K448" s="870"/>
      <c r="L448" s="870"/>
      <c r="M448" s="870"/>
      <c r="N448" s="870"/>
      <c r="O448" s="871"/>
    </row>
    <row r="449" spans="4:15" s="868" customFormat="1" x14ac:dyDescent="0.2">
      <c r="D449" s="869"/>
      <c r="H449" s="870"/>
      <c r="I449" s="870"/>
      <c r="J449" s="870"/>
      <c r="K449" s="870"/>
      <c r="L449" s="870"/>
      <c r="M449" s="870"/>
      <c r="N449" s="870"/>
      <c r="O449" s="871"/>
    </row>
    <row r="450" spans="4:15" s="868" customFormat="1" x14ac:dyDescent="0.2">
      <c r="D450" s="869"/>
      <c r="H450" s="870"/>
      <c r="I450" s="870"/>
      <c r="J450" s="870"/>
      <c r="K450" s="870"/>
      <c r="L450" s="870"/>
      <c r="M450" s="870"/>
      <c r="N450" s="870"/>
      <c r="O450" s="871"/>
    </row>
    <row r="451" spans="4:15" s="868" customFormat="1" x14ac:dyDescent="0.2">
      <c r="D451" s="869"/>
      <c r="H451" s="870"/>
      <c r="I451" s="870"/>
      <c r="J451" s="870"/>
      <c r="K451" s="870"/>
      <c r="L451" s="870"/>
      <c r="M451" s="870"/>
      <c r="N451" s="870"/>
      <c r="O451" s="871"/>
    </row>
    <row r="452" spans="4:15" s="868" customFormat="1" x14ac:dyDescent="0.2">
      <c r="D452" s="869"/>
      <c r="H452" s="870"/>
      <c r="I452" s="870"/>
      <c r="J452" s="870"/>
      <c r="K452" s="870"/>
      <c r="L452" s="870"/>
      <c r="M452" s="870"/>
      <c r="N452" s="870"/>
      <c r="O452" s="871"/>
    </row>
    <row r="453" spans="4:15" s="868" customFormat="1" x14ac:dyDescent="0.2">
      <c r="D453" s="869"/>
      <c r="H453" s="870"/>
      <c r="I453" s="870"/>
      <c r="J453" s="870"/>
      <c r="K453" s="870"/>
      <c r="L453" s="870"/>
      <c r="M453" s="870"/>
      <c r="N453" s="870"/>
      <c r="O453" s="871"/>
    </row>
    <row r="454" spans="4:15" s="868" customFormat="1" x14ac:dyDescent="0.2">
      <c r="D454" s="869"/>
      <c r="H454" s="870"/>
      <c r="I454" s="870"/>
      <c r="J454" s="870"/>
      <c r="K454" s="870"/>
      <c r="L454" s="870"/>
      <c r="M454" s="870"/>
      <c r="N454" s="870"/>
      <c r="O454" s="871"/>
    </row>
    <row r="455" spans="4:15" s="868" customFormat="1" x14ac:dyDescent="0.2">
      <c r="D455" s="869"/>
      <c r="H455" s="870"/>
      <c r="I455" s="870"/>
      <c r="J455" s="870"/>
      <c r="K455" s="870"/>
      <c r="L455" s="870"/>
      <c r="M455" s="870"/>
      <c r="N455" s="870"/>
      <c r="O455" s="871"/>
    </row>
    <row r="456" spans="4:15" s="868" customFormat="1" x14ac:dyDescent="0.2">
      <c r="D456" s="869"/>
      <c r="H456" s="870"/>
      <c r="I456" s="870"/>
      <c r="J456" s="870"/>
      <c r="K456" s="870"/>
      <c r="L456" s="870"/>
      <c r="M456" s="870"/>
      <c r="N456" s="870"/>
      <c r="O456" s="871"/>
    </row>
    <row r="457" spans="4:15" s="868" customFormat="1" x14ac:dyDescent="0.2">
      <c r="D457" s="869"/>
      <c r="H457" s="870"/>
      <c r="I457" s="870"/>
      <c r="J457" s="870"/>
      <c r="K457" s="870"/>
      <c r="L457" s="870"/>
      <c r="M457" s="870"/>
      <c r="N457" s="870"/>
      <c r="O457" s="871"/>
    </row>
    <row r="458" spans="4:15" s="868" customFormat="1" x14ac:dyDescent="0.2">
      <c r="D458" s="869"/>
      <c r="H458" s="870"/>
      <c r="I458" s="870"/>
      <c r="J458" s="870"/>
      <c r="K458" s="870"/>
      <c r="L458" s="870"/>
      <c r="M458" s="870"/>
      <c r="N458" s="870"/>
      <c r="O458" s="871"/>
    </row>
    <row r="459" spans="4:15" s="868" customFormat="1" x14ac:dyDescent="0.2">
      <c r="D459" s="869"/>
      <c r="H459" s="870"/>
      <c r="I459" s="870"/>
      <c r="J459" s="870"/>
      <c r="K459" s="870"/>
      <c r="L459" s="870"/>
      <c r="M459" s="870"/>
      <c r="N459" s="870"/>
      <c r="O459" s="871"/>
    </row>
    <row r="460" spans="4:15" s="868" customFormat="1" x14ac:dyDescent="0.2">
      <c r="D460" s="869"/>
      <c r="H460" s="870"/>
      <c r="I460" s="870"/>
      <c r="J460" s="870"/>
      <c r="K460" s="870"/>
      <c r="L460" s="870"/>
      <c r="M460" s="870"/>
      <c r="N460" s="870"/>
      <c r="O460" s="871"/>
    </row>
    <row r="461" spans="4:15" s="868" customFormat="1" x14ac:dyDescent="0.2">
      <c r="D461" s="869"/>
      <c r="H461" s="870"/>
      <c r="I461" s="870"/>
      <c r="J461" s="870"/>
      <c r="K461" s="870"/>
      <c r="L461" s="870"/>
      <c r="M461" s="870"/>
      <c r="N461" s="870"/>
      <c r="O461" s="871"/>
    </row>
    <row r="462" spans="4:15" s="868" customFormat="1" x14ac:dyDescent="0.2">
      <c r="D462" s="869"/>
      <c r="H462" s="870"/>
      <c r="I462" s="870"/>
      <c r="J462" s="870"/>
      <c r="K462" s="870"/>
      <c r="L462" s="870"/>
      <c r="M462" s="870"/>
      <c r="N462" s="870"/>
      <c r="O462" s="871"/>
    </row>
    <row r="463" spans="4:15" s="868" customFormat="1" x14ac:dyDescent="0.2">
      <c r="D463" s="869"/>
      <c r="H463" s="870"/>
      <c r="I463" s="870"/>
      <c r="J463" s="870"/>
      <c r="K463" s="870"/>
      <c r="L463" s="870"/>
      <c r="M463" s="870"/>
      <c r="N463" s="870"/>
      <c r="O463" s="871"/>
    </row>
    <row r="464" spans="4:15" s="868" customFormat="1" x14ac:dyDescent="0.2">
      <c r="D464" s="869"/>
      <c r="H464" s="870"/>
      <c r="I464" s="870"/>
      <c r="J464" s="870"/>
      <c r="K464" s="870"/>
      <c r="L464" s="870"/>
      <c r="M464" s="870"/>
      <c r="N464" s="870"/>
      <c r="O464" s="871"/>
    </row>
    <row r="465" spans="4:15" s="868" customFormat="1" x14ac:dyDescent="0.2">
      <c r="D465" s="869"/>
      <c r="H465" s="870"/>
      <c r="I465" s="870"/>
      <c r="J465" s="870"/>
      <c r="K465" s="870"/>
      <c r="L465" s="870"/>
      <c r="M465" s="870"/>
      <c r="N465" s="870"/>
      <c r="O465" s="871"/>
    </row>
    <row r="466" spans="4:15" s="868" customFormat="1" x14ac:dyDescent="0.2">
      <c r="D466" s="869"/>
      <c r="H466" s="870"/>
      <c r="I466" s="870"/>
      <c r="J466" s="870"/>
      <c r="K466" s="870"/>
      <c r="L466" s="870"/>
      <c r="M466" s="870"/>
      <c r="N466" s="870"/>
      <c r="O466" s="871"/>
    </row>
    <row r="467" spans="4:15" s="868" customFormat="1" x14ac:dyDescent="0.2">
      <c r="D467" s="869"/>
      <c r="H467" s="870"/>
      <c r="I467" s="870"/>
      <c r="J467" s="870"/>
      <c r="K467" s="870"/>
      <c r="L467" s="870"/>
      <c r="M467" s="870"/>
      <c r="N467" s="870"/>
      <c r="O467" s="871"/>
    </row>
    <row r="468" spans="4:15" s="868" customFormat="1" x14ac:dyDescent="0.2">
      <c r="D468" s="869"/>
      <c r="H468" s="870"/>
      <c r="I468" s="870"/>
      <c r="J468" s="870"/>
      <c r="K468" s="870"/>
      <c r="L468" s="870"/>
      <c r="M468" s="870"/>
      <c r="N468" s="870"/>
      <c r="O468" s="871"/>
    </row>
    <row r="469" spans="4:15" s="868" customFormat="1" x14ac:dyDescent="0.2">
      <c r="D469" s="869"/>
      <c r="H469" s="870"/>
      <c r="I469" s="870"/>
      <c r="J469" s="870"/>
      <c r="K469" s="870"/>
      <c r="L469" s="870"/>
      <c r="M469" s="870"/>
      <c r="N469" s="870"/>
      <c r="O469" s="871"/>
    </row>
    <row r="470" spans="4:15" s="868" customFormat="1" x14ac:dyDescent="0.2">
      <c r="D470" s="869"/>
      <c r="H470" s="870"/>
      <c r="I470" s="870"/>
      <c r="J470" s="870"/>
      <c r="K470" s="870"/>
      <c r="L470" s="870"/>
      <c r="M470" s="870"/>
      <c r="N470" s="870"/>
      <c r="O470" s="871"/>
    </row>
    <row r="471" spans="4:15" s="868" customFormat="1" x14ac:dyDescent="0.2">
      <c r="D471" s="869"/>
      <c r="H471" s="870"/>
      <c r="I471" s="870"/>
      <c r="J471" s="870"/>
      <c r="K471" s="870"/>
      <c r="L471" s="870"/>
      <c r="M471" s="870"/>
      <c r="N471" s="870"/>
      <c r="O471" s="871"/>
    </row>
    <row r="472" spans="4:15" s="868" customFormat="1" x14ac:dyDescent="0.2">
      <c r="D472" s="869"/>
      <c r="H472" s="870"/>
      <c r="I472" s="870"/>
      <c r="J472" s="870"/>
      <c r="K472" s="870"/>
      <c r="L472" s="870"/>
      <c r="M472" s="870"/>
      <c r="N472" s="870"/>
      <c r="O472" s="871"/>
    </row>
    <row r="473" spans="4:15" s="868" customFormat="1" x14ac:dyDescent="0.2">
      <c r="D473" s="869"/>
      <c r="H473" s="870"/>
      <c r="I473" s="870"/>
      <c r="J473" s="870"/>
      <c r="K473" s="870"/>
      <c r="L473" s="870"/>
      <c r="M473" s="870"/>
      <c r="N473" s="870"/>
      <c r="O473" s="871"/>
    </row>
    <row r="474" spans="4:15" s="868" customFormat="1" x14ac:dyDescent="0.2">
      <c r="D474" s="869"/>
      <c r="H474" s="870"/>
      <c r="I474" s="870"/>
      <c r="J474" s="870"/>
      <c r="K474" s="870"/>
      <c r="L474" s="870"/>
      <c r="M474" s="870"/>
      <c r="N474" s="870"/>
      <c r="O474" s="871"/>
    </row>
    <row r="475" spans="4:15" s="868" customFormat="1" x14ac:dyDescent="0.2">
      <c r="D475" s="869"/>
      <c r="H475" s="870"/>
      <c r="I475" s="870"/>
      <c r="J475" s="870"/>
      <c r="K475" s="870"/>
      <c r="L475" s="870"/>
      <c r="M475" s="870"/>
      <c r="N475" s="870"/>
      <c r="O475" s="871"/>
    </row>
    <row r="476" spans="4:15" s="868" customFormat="1" x14ac:dyDescent="0.2">
      <c r="D476" s="869"/>
      <c r="H476" s="870"/>
      <c r="I476" s="870"/>
      <c r="J476" s="870"/>
      <c r="K476" s="870"/>
      <c r="L476" s="870"/>
      <c r="M476" s="870"/>
      <c r="N476" s="870"/>
      <c r="O476" s="871"/>
    </row>
    <row r="477" spans="4:15" s="868" customFormat="1" x14ac:dyDescent="0.2">
      <c r="D477" s="869"/>
      <c r="H477" s="870"/>
      <c r="I477" s="870"/>
      <c r="J477" s="870"/>
      <c r="K477" s="870"/>
      <c r="L477" s="870"/>
      <c r="M477" s="870"/>
      <c r="N477" s="870"/>
      <c r="O477" s="871"/>
    </row>
    <row r="478" spans="4:15" s="868" customFormat="1" x14ac:dyDescent="0.2">
      <c r="D478" s="869"/>
      <c r="H478" s="870"/>
      <c r="I478" s="870"/>
      <c r="J478" s="870"/>
      <c r="K478" s="870"/>
      <c r="L478" s="870"/>
      <c r="M478" s="870"/>
      <c r="N478" s="870"/>
      <c r="O478" s="871"/>
    </row>
    <row r="479" spans="4:15" s="868" customFormat="1" x14ac:dyDescent="0.2">
      <c r="D479" s="869"/>
      <c r="H479" s="870"/>
      <c r="I479" s="870"/>
      <c r="J479" s="870"/>
      <c r="K479" s="870"/>
      <c r="L479" s="870"/>
      <c r="M479" s="870"/>
      <c r="N479" s="870"/>
      <c r="O479" s="871"/>
    </row>
    <row r="480" spans="4:15" s="868" customFormat="1" x14ac:dyDescent="0.2">
      <c r="D480" s="869"/>
      <c r="H480" s="870"/>
      <c r="I480" s="870"/>
      <c r="J480" s="870"/>
      <c r="K480" s="870"/>
      <c r="L480" s="870"/>
      <c r="M480" s="870"/>
      <c r="N480" s="870"/>
      <c r="O480" s="871"/>
    </row>
    <row r="481" spans="4:15" s="868" customFormat="1" x14ac:dyDescent="0.2">
      <c r="D481" s="869"/>
      <c r="H481" s="870"/>
      <c r="I481" s="870"/>
      <c r="J481" s="870"/>
      <c r="K481" s="870"/>
      <c r="L481" s="870"/>
      <c r="M481" s="870"/>
      <c r="N481" s="870"/>
      <c r="O481" s="871"/>
    </row>
    <row r="482" spans="4:15" s="868" customFormat="1" x14ac:dyDescent="0.2">
      <c r="D482" s="869"/>
      <c r="H482" s="870"/>
      <c r="I482" s="870"/>
      <c r="J482" s="870"/>
      <c r="K482" s="870"/>
      <c r="L482" s="870"/>
      <c r="M482" s="870"/>
      <c r="N482" s="870"/>
      <c r="O482" s="871"/>
    </row>
    <row r="483" spans="4:15" s="868" customFormat="1" x14ac:dyDescent="0.2">
      <c r="D483" s="869"/>
      <c r="H483" s="870"/>
      <c r="I483" s="870"/>
      <c r="J483" s="870"/>
      <c r="K483" s="870"/>
      <c r="L483" s="870"/>
      <c r="M483" s="870"/>
      <c r="N483" s="870"/>
      <c r="O483" s="871"/>
    </row>
    <row r="484" spans="4:15" s="868" customFormat="1" x14ac:dyDescent="0.2">
      <c r="D484" s="869"/>
      <c r="H484" s="870"/>
      <c r="I484" s="870"/>
      <c r="J484" s="870"/>
      <c r="K484" s="870"/>
      <c r="L484" s="870"/>
      <c r="M484" s="870"/>
      <c r="N484" s="870"/>
      <c r="O484" s="871"/>
    </row>
    <row r="485" spans="4:15" s="868" customFormat="1" x14ac:dyDescent="0.2">
      <c r="D485" s="869"/>
      <c r="H485" s="870"/>
      <c r="I485" s="870"/>
      <c r="J485" s="870"/>
      <c r="K485" s="870"/>
      <c r="L485" s="870"/>
      <c r="M485" s="870"/>
      <c r="N485" s="870"/>
      <c r="O485" s="871"/>
    </row>
    <row r="486" spans="4:15" s="868" customFormat="1" x14ac:dyDescent="0.2">
      <c r="D486" s="869"/>
      <c r="H486" s="870"/>
      <c r="I486" s="870"/>
      <c r="J486" s="870"/>
      <c r="K486" s="870"/>
      <c r="L486" s="870"/>
      <c r="M486" s="870"/>
      <c r="N486" s="870"/>
      <c r="O486" s="871"/>
    </row>
    <row r="487" spans="4:15" s="868" customFormat="1" x14ac:dyDescent="0.2">
      <c r="D487" s="869"/>
      <c r="H487" s="870"/>
      <c r="I487" s="870"/>
      <c r="J487" s="870"/>
      <c r="K487" s="870"/>
      <c r="L487" s="870"/>
      <c r="M487" s="870"/>
      <c r="N487" s="870"/>
      <c r="O487" s="871"/>
    </row>
    <row r="488" spans="4:15" s="868" customFormat="1" x14ac:dyDescent="0.2">
      <c r="D488" s="869"/>
      <c r="H488" s="870"/>
      <c r="I488" s="870"/>
      <c r="J488" s="870"/>
      <c r="K488" s="870"/>
      <c r="L488" s="870"/>
      <c r="M488" s="870"/>
      <c r="N488" s="870"/>
      <c r="O488" s="871"/>
    </row>
    <row r="489" spans="4:15" s="868" customFormat="1" x14ac:dyDescent="0.2">
      <c r="D489" s="869"/>
      <c r="H489" s="870"/>
      <c r="I489" s="870"/>
      <c r="J489" s="870"/>
      <c r="K489" s="870"/>
      <c r="L489" s="870"/>
      <c r="M489" s="870"/>
      <c r="N489" s="870"/>
      <c r="O489" s="871"/>
    </row>
    <row r="490" spans="4:15" s="868" customFormat="1" x14ac:dyDescent="0.2">
      <c r="D490" s="869"/>
      <c r="H490" s="870"/>
      <c r="I490" s="870"/>
      <c r="J490" s="870"/>
      <c r="K490" s="870"/>
      <c r="L490" s="870"/>
      <c r="M490" s="870"/>
      <c r="N490" s="870"/>
      <c r="O490" s="871"/>
    </row>
    <row r="491" spans="4:15" s="868" customFormat="1" x14ac:dyDescent="0.2">
      <c r="D491" s="869"/>
      <c r="H491" s="870"/>
      <c r="I491" s="870"/>
      <c r="J491" s="870"/>
      <c r="K491" s="870"/>
      <c r="L491" s="870"/>
      <c r="M491" s="870"/>
      <c r="N491" s="870"/>
      <c r="O491" s="871"/>
    </row>
    <row r="492" spans="4:15" s="868" customFormat="1" x14ac:dyDescent="0.2">
      <c r="D492" s="869"/>
      <c r="H492" s="870"/>
      <c r="I492" s="870"/>
      <c r="J492" s="870"/>
      <c r="K492" s="870"/>
      <c r="L492" s="870"/>
      <c r="M492" s="870"/>
      <c r="N492" s="870"/>
      <c r="O492" s="871"/>
    </row>
    <row r="493" spans="4:15" s="868" customFormat="1" x14ac:dyDescent="0.2">
      <c r="D493" s="869"/>
      <c r="H493" s="870"/>
      <c r="I493" s="870"/>
      <c r="J493" s="870"/>
      <c r="K493" s="870"/>
      <c r="L493" s="870"/>
      <c r="M493" s="870"/>
      <c r="N493" s="870"/>
      <c r="O493" s="871"/>
    </row>
    <row r="494" spans="4:15" s="868" customFormat="1" x14ac:dyDescent="0.2">
      <c r="D494" s="869"/>
      <c r="H494" s="870"/>
      <c r="I494" s="870"/>
      <c r="J494" s="870"/>
      <c r="K494" s="870"/>
      <c r="L494" s="870"/>
      <c r="M494" s="870"/>
      <c r="N494" s="870"/>
      <c r="O494" s="871"/>
    </row>
    <row r="495" spans="4:15" s="868" customFormat="1" x14ac:dyDescent="0.2">
      <c r="D495" s="869"/>
      <c r="H495" s="870"/>
      <c r="I495" s="870"/>
      <c r="J495" s="870"/>
      <c r="K495" s="870"/>
      <c r="L495" s="870"/>
      <c r="M495" s="870"/>
      <c r="N495" s="870"/>
      <c r="O495" s="871"/>
    </row>
    <row r="496" spans="4:15" s="868" customFormat="1" x14ac:dyDescent="0.2">
      <c r="D496" s="869"/>
      <c r="H496" s="870"/>
      <c r="I496" s="870"/>
      <c r="J496" s="870"/>
      <c r="K496" s="870"/>
      <c r="L496" s="870"/>
      <c r="M496" s="870"/>
      <c r="N496" s="870"/>
      <c r="O496" s="871"/>
    </row>
    <row r="497" spans="4:15" s="868" customFormat="1" x14ac:dyDescent="0.2">
      <c r="D497" s="869"/>
      <c r="H497" s="870"/>
      <c r="I497" s="870"/>
      <c r="J497" s="870"/>
      <c r="K497" s="870"/>
      <c r="L497" s="870"/>
      <c r="M497" s="870"/>
      <c r="N497" s="870"/>
      <c r="O497" s="871"/>
    </row>
    <row r="498" spans="4:15" s="868" customFormat="1" x14ac:dyDescent="0.2">
      <c r="D498" s="869"/>
      <c r="H498" s="870"/>
      <c r="I498" s="870"/>
      <c r="J498" s="870"/>
      <c r="K498" s="870"/>
      <c r="L498" s="870"/>
      <c r="M498" s="870"/>
      <c r="N498" s="870"/>
      <c r="O498" s="871"/>
    </row>
    <row r="499" spans="4:15" s="868" customFormat="1" x14ac:dyDescent="0.2">
      <c r="D499" s="869"/>
      <c r="H499" s="870"/>
      <c r="I499" s="870"/>
      <c r="J499" s="870"/>
      <c r="K499" s="870"/>
      <c r="L499" s="870"/>
      <c r="M499" s="870"/>
      <c r="N499" s="870"/>
      <c r="O499" s="871"/>
    </row>
    <row r="500" spans="4:15" s="868" customFormat="1" x14ac:dyDescent="0.2">
      <c r="D500" s="869"/>
      <c r="H500" s="870"/>
      <c r="I500" s="870"/>
      <c r="J500" s="870"/>
      <c r="K500" s="870"/>
      <c r="L500" s="870"/>
      <c r="M500" s="870"/>
      <c r="N500" s="870"/>
      <c r="O500" s="871"/>
    </row>
    <row r="501" spans="4:15" s="868" customFormat="1" x14ac:dyDescent="0.2">
      <c r="D501" s="869"/>
      <c r="H501" s="870"/>
      <c r="I501" s="870"/>
      <c r="J501" s="870"/>
      <c r="K501" s="870"/>
      <c r="L501" s="870"/>
      <c r="M501" s="870"/>
      <c r="N501" s="870"/>
      <c r="O501" s="871"/>
    </row>
    <row r="502" spans="4:15" s="868" customFormat="1" x14ac:dyDescent="0.2">
      <c r="D502" s="869"/>
      <c r="H502" s="870"/>
      <c r="I502" s="870"/>
      <c r="J502" s="870"/>
      <c r="K502" s="870"/>
      <c r="L502" s="870"/>
      <c r="M502" s="870"/>
      <c r="N502" s="870"/>
      <c r="O502" s="871"/>
    </row>
    <row r="503" spans="4:15" s="868" customFormat="1" x14ac:dyDescent="0.2">
      <c r="D503" s="869"/>
      <c r="H503" s="870"/>
      <c r="I503" s="870"/>
      <c r="J503" s="870"/>
      <c r="K503" s="870"/>
      <c r="L503" s="870"/>
      <c r="M503" s="870"/>
      <c r="N503" s="870"/>
      <c r="O503" s="871"/>
    </row>
    <row r="504" spans="4:15" s="868" customFormat="1" x14ac:dyDescent="0.2">
      <c r="D504" s="869"/>
      <c r="H504" s="870"/>
      <c r="I504" s="870"/>
      <c r="J504" s="870"/>
      <c r="K504" s="870"/>
      <c r="L504" s="870"/>
      <c r="M504" s="870"/>
      <c r="N504" s="870"/>
      <c r="O504" s="871"/>
    </row>
    <row r="505" spans="4:15" s="868" customFormat="1" x14ac:dyDescent="0.2">
      <c r="D505" s="869"/>
      <c r="H505" s="870"/>
      <c r="I505" s="870"/>
      <c r="J505" s="870"/>
      <c r="K505" s="870"/>
      <c r="L505" s="870"/>
      <c r="M505" s="870"/>
      <c r="N505" s="870"/>
      <c r="O505" s="871"/>
    </row>
    <row r="506" spans="4:15" s="868" customFormat="1" x14ac:dyDescent="0.2">
      <c r="D506" s="869"/>
      <c r="H506" s="870"/>
      <c r="I506" s="870"/>
      <c r="J506" s="870"/>
      <c r="K506" s="870"/>
      <c r="L506" s="870"/>
      <c r="M506" s="870"/>
      <c r="N506" s="870"/>
      <c r="O506" s="871"/>
    </row>
    <row r="507" spans="4:15" s="868" customFormat="1" x14ac:dyDescent="0.2">
      <c r="D507" s="869"/>
      <c r="H507" s="870"/>
      <c r="I507" s="870"/>
      <c r="J507" s="870"/>
      <c r="K507" s="870"/>
      <c r="L507" s="870"/>
      <c r="M507" s="870"/>
      <c r="N507" s="870"/>
      <c r="O507" s="871"/>
    </row>
    <row r="508" spans="4:15" s="868" customFormat="1" x14ac:dyDescent="0.2">
      <c r="D508" s="869"/>
      <c r="H508" s="870"/>
      <c r="I508" s="870"/>
      <c r="J508" s="870"/>
      <c r="K508" s="870"/>
      <c r="L508" s="870"/>
      <c r="M508" s="870"/>
      <c r="N508" s="870"/>
      <c r="O508" s="871"/>
    </row>
    <row r="509" spans="4:15" s="868" customFormat="1" x14ac:dyDescent="0.2">
      <c r="D509" s="869"/>
      <c r="H509" s="870"/>
      <c r="I509" s="870"/>
      <c r="J509" s="870"/>
      <c r="K509" s="870"/>
      <c r="L509" s="870"/>
      <c r="M509" s="870"/>
      <c r="N509" s="870"/>
      <c r="O509" s="871"/>
    </row>
    <row r="510" spans="4:15" s="868" customFormat="1" x14ac:dyDescent="0.2">
      <c r="D510" s="869"/>
      <c r="H510" s="870"/>
      <c r="I510" s="870"/>
      <c r="J510" s="870"/>
      <c r="K510" s="870"/>
      <c r="L510" s="870"/>
      <c r="M510" s="870"/>
      <c r="N510" s="870"/>
      <c r="O510" s="871"/>
    </row>
    <row r="511" spans="4:15" s="868" customFormat="1" x14ac:dyDescent="0.2">
      <c r="D511" s="869"/>
      <c r="H511" s="870"/>
      <c r="I511" s="870"/>
      <c r="J511" s="870"/>
      <c r="K511" s="870"/>
      <c r="L511" s="870"/>
      <c r="M511" s="870"/>
      <c r="N511" s="870"/>
      <c r="O511" s="871"/>
    </row>
    <row r="512" spans="4:15" s="868" customFormat="1" x14ac:dyDescent="0.2">
      <c r="D512" s="869"/>
      <c r="H512" s="870"/>
      <c r="I512" s="870"/>
      <c r="J512" s="870"/>
      <c r="K512" s="870"/>
      <c r="L512" s="870"/>
      <c r="M512" s="870"/>
      <c r="N512" s="870"/>
      <c r="O512" s="871"/>
    </row>
    <row r="513" spans="4:15" s="868" customFormat="1" x14ac:dyDescent="0.2">
      <c r="D513" s="869"/>
      <c r="H513" s="870"/>
      <c r="I513" s="870"/>
      <c r="J513" s="870"/>
      <c r="K513" s="870"/>
      <c r="L513" s="870"/>
      <c r="M513" s="870"/>
      <c r="N513" s="870"/>
      <c r="O513" s="871"/>
    </row>
    <row r="514" spans="4:15" s="868" customFormat="1" x14ac:dyDescent="0.2">
      <c r="D514" s="869"/>
      <c r="H514" s="870"/>
      <c r="I514" s="870"/>
      <c r="J514" s="870"/>
      <c r="K514" s="870"/>
      <c r="L514" s="870"/>
      <c r="M514" s="870"/>
      <c r="N514" s="870"/>
      <c r="O514" s="871"/>
    </row>
    <row r="515" spans="4:15" s="868" customFormat="1" x14ac:dyDescent="0.2">
      <c r="D515" s="869"/>
      <c r="H515" s="870"/>
      <c r="I515" s="870"/>
      <c r="J515" s="870"/>
      <c r="K515" s="870"/>
      <c r="L515" s="870"/>
      <c r="M515" s="870"/>
      <c r="N515" s="870"/>
      <c r="O515" s="871"/>
    </row>
    <row r="516" spans="4:15" s="868" customFormat="1" x14ac:dyDescent="0.2">
      <c r="D516" s="869"/>
      <c r="H516" s="870"/>
      <c r="I516" s="870"/>
      <c r="J516" s="870"/>
      <c r="K516" s="870"/>
      <c r="L516" s="870"/>
      <c r="M516" s="870"/>
      <c r="N516" s="870"/>
      <c r="O516" s="871"/>
    </row>
    <row r="517" spans="4:15" s="868" customFormat="1" x14ac:dyDescent="0.2">
      <c r="D517" s="869"/>
      <c r="H517" s="870"/>
      <c r="I517" s="870"/>
      <c r="J517" s="870"/>
      <c r="K517" s="870"/>
      <c r="L517" s="870"/>
      <c r="M517" s="870"/>
      <c r="N517" s="870"/>
      <c r="O517" s="871"/>
    </row>
    <row r="518" spans="4:15" s="868" customFormat="1" x14ac:dyDescent="0.2">
      <c r="D518" s="869"/>
      <c r="H518" s="870"/>
      <c r="I518" s="870"/>
      <c r="J518" s="870"/>
      <c r="K518" s="870"/>
      <c r="L518" s="870"/>
      <c r="M518" s="870"/>
      <c r="N518" s="870"/>
      <c r="O518" s="871"/>
    </row>
    <row r="519" spans="4:15" s="868" customFormat="1" x14ac:dyDescent="0.2">
      <c r="D519" s="869"/>
      <c r="H519" s="870"/>
      <c r="I519" s="870"/>
      <c r="J519" s="870"/>
      <c r="K519" s="870"/>
      <c r="L519" s="870"/>
      <c r="M519" s="870"/>
      <c r="N519" s="870"/>
      <c r="O519" s="871"/>
    </row>
    <row r="520" spans="4:15" s="868" customFormat="1" x14ac:dyDescent="0.2">
      <c r="D520" s="869"/>
      <c r="H520" s="870"/>
      <c r="I520" s="870"/>
      <c r="J520" s="870"/>
      <c r="K520" s="870"/>
      <c r="L520" s="870"/>
      <c r="M520" s="870"/>
      <c r="N520" s="870"/>
      <c r="O520" s="871"/>
    </row>
    <row r="521" spans="4:15" s="868" customFormat="1" x14ac:dyDescent="0.2">
      <c r="D521" s="869"/>
      <c r="H521" s="870"/>
      <c r="I521" s="870"/>
      <c r="J521" s="870"/>
      <c r="K521" s="870"/>
      <c r="L521" s="870"/>
      <c r="M521" s="870"/>
      <c r="N521" s="870"/>
      <c r="O521" s="871"/>
    </row>
    <row r="522" spans="4:15" s="868" customFormat="1" x14ac:dyDescent="0.2">
      <c r="D522" s="869"/>
      <c r="H522" s="870"/>
      <c r="I522" s="870"/>
      <c r="J522" s="870"/>
      <c r="K522" s="870"/>
      <c r="L522" s="870"/>
      <c r="M522" s="870"/>
      <c r="N522" s="870"/>
      <c r="O522" s="871"/>
    </row>
    <row r="523" spans="4:15" s="868" customFormat="1" x14ac:dyDescent="0.2">
      <c r="D523" s="869"/>
      <c r="H523" s="870"/>
      <c r="I523" s="870"/>
      <c r="J523" s="870"/>
      <c r="K523" s="870"/>
      <c r="L523" s="870"/>
      <c r="M523" s="870"/>
      <c r="N523" s="870"/>
      <c r="O523" s="871"/>
    </row>
    <row r="524" spans="4:15" s="868" customFormat="1" x14ac:dyDescent="0.2">
      <c r="D524" s="869"/>
      <c r="H524" s="870"/>
      <c r="I524" s="870"/>
      <c r="J524" s="870"/>
      <c r="K524" s="870"/>
      <c r="L524" s="870"/>
      <c r="M524" s="870"/>
      <c r="N524" s="870"/>
      <c r="O524" s="871"/>
    </row>
    <row r="525" spans="4:15" s="868" customFormat="1" x14ac:dyDescent="0.2">
      <c r="D525" s="869"/>
      <c r="H525" s="870"/>
      <c r="I525" s="870"/>
      <c r="J525" s="870"/>
      <c r="K525" s="870"/>
      <c r="L525" s="870"/>
      <c r="M525" s="870"/>
      <c r="N525" s="870"/>
      <c r="O525" s="871"/>
    </row>
    <row r="526" spans="4:15" s="868" customFormat="1" x14ac:dyDescent="0.2">
      <c r="D526" s="869"/>
      <c r="H526" s="870"/>
      <c r="I526" s="870"/>
      <c r="J526" s="870"/>
      <c r="K526" s="870"/>
      <c r="L526" s="870"/>
      <c r="M526" s="870"/>
      <c r="N526" s="870"/>
      <c r="O526" s="871"/>
    </row>
    <row r="527" spans="4:15" s="868" customFormat="1" x14ac:dyDescent="0.2">
      <c r="D527" s="869"/>
      <c r="H527" s="870"/>
      <c r="I527" s="870"/>
      <c r="J527" s="870"/>
      <c r="K527" s="870"/>
      <c r="L527" s="870"/>
      <c r="M527" s="870"/>
      <c r="N527" s="870"/>
      <c r="O527" s="871"/>
    </row>
    <row r="528" spans="4:15" s="868" customFormat="1" x14ac:dyDescent="0.2">
      <c r="D528" s="869"/>
      <c r="H528" s="870"/>
      <c r="I528" s="870"/>
      <c r="J528" s="870"/>
      <c r="K528" s="870"/>
      <c r="L528" s="870"/>
      <c r="M528" s="870"/>
      <c r="N528" s="870"/>
      <c r="O528" s="871"/>
    </row>
    <row r="529" spans="4:15" s="868" customFormat="1" x14ac:dyDescent="0.2">
      <c r="D529" s="869"/>
      <c r="H529" s="870"/>
      <c r="I529" s="870"/>
      <c r="J529" s="870"/>
      <c r="K529" s="870"/>
      <c r="L529" s="870"/>
      <c r="M529" s="870"/>
      <c r="N529" s="870"/>
      <c r="O529" s="871"/>
    </row>
    <row r="530" spans="4:15" s="868" customFormat="1" x14ac:dyDescent="0.2">
      <c r="D530" s="869"/>
      <c r="H530" s="870"/>
      <c r="I530" s="870"/>
      <c r="J530" s="870"/>
      <c r="K530" s="870"/>
      <c r="L530" s="870"/>
      <c r="M530" s="870"/>
      <c r="N530" s="870"/>
      <c r="O530" s="871"/>
    </row>
    <row r="531" spans="4:15" s="868" customFormat="1" x14ac:dyDescent="0.2">
      <c r="D531" s="869"/>
      <c r="H531" s="870"/>
      <c r="I531" s="870"/>
      <c r="J531" s="870"/>
      <c r="K531" s="870"/>
      <c r="L531" s="870"/>
      <c r="M531" s="870"/>
      <c r="N531" s="870"/>
      <c r="O531" s="871"/>
    </row>
    <row r="532" spans="4:15" s="868" customFormat="1" x14ac:dyDescent="0.2">
      <c r="D532" s="869"/>
      <c r="H532" s="870"/>
      <c r="I532" s="870"/>
      <c r="J532" s="870"/>
      <c r="K532" s="870"/>
      <c r="L532" s="870"/>
      <c r="M532" s="870"/>
      <c r="N532" s="870"/>
      <c r="O532" s="871"/>
    </row>
    <row r="533" spans="4:15" s="868" customFormat="1" x14ac:dyDescent="0.2">
      <c r="D533" s="869"/>
      <c r="H533" s="870"/>
      <c r="I533" s="870"/>
      <c r="J533" s="870"/>
      <c r="K533" s="870"/>
      <c r="L533" s="870"/>
      <c r="M533" s="870"/>
      <c r="N533" s="870"/>
      <c r="O533" s="871"/>
    </row>
    <row r="534" spans="4:15" s="868" customFormat="1" x14ac:dyDescent="0.2">
      <c r="D534" s="869"/>
      <c r="H534" s="870"/>
      <c r="I534" s="870"/>
      <c r="J534" s="870"/>
      <c r="K534" s="870"/>
      <c r="L534" s="870"/>
      <c r="M534" s="870"/>
      <c r="N534" s="870"/>
      <c r="O534" s="871"/>
    </row>
    <row r="535" spans="4:15" s="868" customFormat="1" x14ac:dyDescent="0.2">
      <c r="D535" s="869"/>
      <c r="H535" s="870"/>
      <c r="I535" s="870"/>
      <c r="J535" s="870"/>
      <c r="K535" s="870"/>
      <c r="L535" s="870"/>
      <c r="M535" s="870"/>
      <c r="N535" s="870"/>
      <c r="O535" s="871"/>
    </row>
    <row r="536" spans="4:15" s="868" customFormat="1" x14ac:dyDescent="0.2">
      <c r="D536" s="869"/>
      <c r="H536" s="870"/>
      <c r="I536" s="870"/>
      <c r="J536" s="870"/>
      <c r="K536" s="870"/>
      <c r="L536" s="870"/>
      <c r="M536" s="870"/>
      <c r="N536" s="870"/>
      <c r="O536" s="871"/>
    </row>
    <row r="537" spans="4:15" s="868" customFormat="1" x14ac:dyDescent="0.2">
      <c r="D537" s="869"/>
      <c r="H537" s="870"/>
      <c r="I537" s="870"/>
      <c r="J537" s="870"/>
      <c r="K537" s="870"/>
      <c r="L537" s="870"/>
      <c r="M537" s="870"/>
      <c r="N537" s="870"/>
      <c r="O537" s="871"/>
    </row>
    <row r="538" spans="4:15" s="868" customFormat="1" x14ac:dyDescent="0.2">
      <c r="D538" s="869"/>
      <c r="H538" s="870"/>
      <c r="I538" s="870"/>
      <c r="J538" s="870"/>
      <c r="K538" s="870"/>
      <c r="L538" s="870"/>
      <c r="M538" s="870"/>
      <c r="N538" s="870"/>
      <c r="O538" s="871"/>
    </row>
    <row r="539" spans="4:15" s="868" customFormat="1" x14ac:dyDescent="0.2">
      <c r="D539" s="869"/>
      <c r="H539" s="870"/>
      <c r="I539" s="870"/>
      <c r="J539" s="870"/>
      <c r="K539" s="870"/>
      <c r="L539" s="870"/>
      <c r="M539" s="870"/>
      <c r="N539" s="870"/>
      <c r="O539" s="871"/>
    </row>
    <row r="540" spans="4:15" s="868" customFormat="1" x14ac:dyDescent="0.2">
      <c r="D540" s="869"/>
      <c r="H540" s="870"/>
      <c r="I540" s="870"/>
      <c r="J540" s="870"/>
      <c r="K540" s="870"/>
      <c r="L540" s="870"/>
      <c r="M540" s="870"/>
      <c r="N540" s="870"/>
      <c r="O540" s="871"/>
    </row>
    <row r="541" spans="4:15" s="868" customFormat="1" x14ac:dyDescent="0.2">
      <c r="D541" s="869"/>
      <c r="H541" s="870"/>
      <c r="I541" s="870"/>
      <c r="J541" s="870"/>
      <c r="K541" s="870"/>
      <c r="L541" s="870"/>
      <c r="M541" s="870"/>
      <c r="N541" s="870"/>
      <c r="O541" s="871"/>
    </row>
    <row r="542" spans="4:15" s="868" customFormat="1" x14ac:dyDescent="0.2">
      <c r="D542" s="869"/>
      <c r="H542" s="870"/>
      <c r="I542" s="870"/>
      <c r="J542" s="870"/>
      <c r="K542" s="870"/>
      <c r="L542" s="870"/>
      <c r="M542" s="870"/>
      <c r="N542" s="870"/>
      <c r="O542" s="871"/>
    </row>
    <row r="543" spans="4:15" s="868" customFormat="1" x14ac:dyDescent="0.2">
      <c r="D543" s="869"/>
      <c r="H543" s="870"/>
      <c r="I543" s="870"/>
      <c r="J543" s="870"/>
      <c r="K543" s="870"/>
      <c r="L543" s="870"/>
      <c r="M543" s="870"/>
      <c r="N543" s="870"/>
      <c r="O543" s="871"/>
    </row>
    <row r="544" spans="4:15" s="868" customFormat="1" x14ac:dyDescent="0.2">
      <c r="D544" s="869"/>
      <c r="H544" s="870"/>
      <c r="I544" s="870"/>
      <c r="J544" s="870"/>
      <c r="K544" s="870"/>
      <c r="L544" s="870"/>
      <c r="M544" s="870"/>
      <c r="N544" s="870"/>
      <c r="O544" s="871"/>
    </row>
    <row r="545" spans="4:15" s="868" customFormat="1" x14ac:dyDescent="0.2">
      <c r="D545" s="869"/>
      <c r="H545" s="870"/>
      <c r="I545" s="870"/>
      <c r="J545" s="870"/>
      <c r="K545" s="870"/>
      <c r="L545" s="870"/>
      <c r="M545" s="870"/>
      <c r="N545" s="870"/>
      <c r="O545" s="871"/>
    </row>
    <row r="546" spans="4:15" s="868" customFormat="1" x14ac:dyDescent="0.2">
      <c r="D546" s="869"/>
      <c r="H546" s="870"/>
      <c r="I546" s="870"/>
      <c r="J546" s="870"/>
      <c r="K546" s="870"/>
      <c r="L546" s="870"/>
      <c r="M546" s="870"/>
      <c r="N546" s="870"/>
      <c r="O546" s="871"/>
    </row>
    <row r="547" spans="4:15" s="868" customFormat="1" x14ac:dyDescent="0.2">
      <c r="D547" s="869"/>
      <c r="H547" s="870"/>
      <c r="I547" s="870"/>
      <c r="J547" s="870"/>
      <c r="K547" s="870"/>
      <c r="L547" s="870"/>
      <c r="M547" s="870"/>
      <c r="N547" s="870"/>
      <c r="O547" s="871"/>
    </row>
    <row r="548" spans="4:15" s="868" customFormat="1" x14ac:dyDescent="0.2">
      <c r="D548" s="869"/>
      <c r="H548" s="870"/>
      <c r="I548" s="870"/>
      <c r="J548" s="870"/>
      <c r="K548" s="870"/>
      <c r="L548" s="870"/>
      <c r="M548" s="870"/>
      <c r="N548" s="870"/>
      <c r="O548" s="871"/>
    </row>
    <row r="549" spans="4:15" s="868" customFormat="1" x14ac:dyDescent="0.2">
      <c r="D549" s="869"/>
      <c r="H549" s="870"/>
      <c r="I549" s="870"/>
      <c r="J549" s="870"/>
      <c r="K549" s="870"/>
      <c r="L549" s="870"/>
      <c r="M549" s="870"/>
      <c r="N549" s="870"/>
      <c r="O549" s="871"/>
    </row>
    <row r="550" spans="4:15" s="868" customFormat="1" x14ac:dyDescent="0.2">
      <c r="D550" s="869"/>
      <c r="H550" s="870"/>
      <c r="I550" s="870"/>
      <c r="J550" s="870"/>
      <c r="K550" s="870"/>
      <c r="L550" s="870"/>
      <c r="M550" s="870"/>
      <c r="N550" s="870"/>
      <c r="O550" s="871"/>
    </row>
    <row r="551" spans="4:15" s="868" customFormat="1" x14ac:dyDescent="0.2">
      <c r="D551" s="869"/>
      <c r="H551" s="870"/>
      <c r="I551" s="870"/>
      <c r="J551" s="870"/>
      <c r="K551" s="870"/>
      <c r="L551" s="870"/>
      <c r="M551" s="870"/>
      <c r="N551" s="870"/>
      <c r="O551" s="871"/>
    </row>
    <row r="552" spans="4:15" s="868" customFormat="1" x14ac:dyDescent="0.2">
      <c r="D552" s="869"/>
      <c r="H552" s="870"/>
      <c r="I552" s="870"/>
      <c r="J552" s="870"/>
      <c r="K552" s="870"/>
      <c r="L552" s="870"/>
      <c r="M552" s="870"/>
      <c r="N552" s="870"/>
      <c r="O552" s="871"/>
    </row>
    <row r="553" spans="4:15" s="868" customFormat="1" x14ac:dyDescent="0.2">
      <c r="D553" s="869"/>
      <c r="H553" s="870"/>
      <c r="I553" s="870"/>
      <c r="J553" s="870"/>
      <c r="K553" s="870"/>
      <c r="L553" s="870"/>
      <c r="M553" s="870"/>
      <c r="N553" s="870"/>
      <c r="O553" s="871"/>
    </row>
    <row r="554" spans="4:15" s="868" customFormat="1" x14ac:dyDescent="0.2">
      <c r="D554" s="869"/>
      <c r="H554" s="870"/>
      <c r="I554" s="870"/>
      <c r="J554" s="870"/>
      <c r="K554" s="870"/>
      <c r="L554" s="870"/>
      <c r="M554" s="870"/>
      <c r="N554" s="870"/>
      <c r="O554" s="871"/>
    </row>
    <row r="555" spans="4:15" s="868" customFormat="1" x14ac:dyDescent="0.2">
      <c r="D555" s="869"/>
      <c r="H555" s="870"/>
      <c r="I555" s="870"/>
      <c r="J555" s="870"/>
      <c r="K555" s="870"/>
      <c r="L555" s="870"/>
      <c r="M555" s="870"/>
      <c r="N555" s="870"/>
      <c r="O555" s="871"/>
    </row>
    <row r="556" spans="4:15" s="868" customFormat="1" x14ac:dyDescent="0.2">
      <c r="D556" s="869"/>
      <c r="H556" s="870"/>
      <c r="I556" s="870"/>
      <c r="J556" s="870"/>
      <c r="K556" s="870"/>
      <c r="L556" s="870"/>
      <c r="M556" s="870"/>
      <c r="N556" s="870"/>
      <c r="O556" s="871"/>
    </row>
    <row r="557" spans="4:15" s="868" customFormat="1" x14ac:dyDescent="0.2">
      <c r="D557" s="869"/>
      <c r="H557" s="870"/>
      <c r="I557" s="870"/>
      <c r="J557" s="870"/>
      <c r="K557" s="870"/>
      <c r="L557" s="870"/>
      <c r="M557" s="870"/>
      <c r="N557" s="870"/>
      <c r="O557" s="871"/>
    </row>
    <row r="558" spans="4:15" s="868" customFormat="1" x14ac:dyDescent="0.2">
      <c r="D558" s="869"/>
      <c r="H558" s="870"/>
      <c r="I558" s="870"/>
      <c r="J558" s="870"/>
      <c r="K558" s="870"/>
      <c r="L558" s="870"/>
      <c r="M558" s="870"/>
      <c r="N558" s="870"/>
      <c r="O558" s="871"/>
    </row>
    <row r="559" spans="4:15" s="868" customFormat="1" x14ac:dyDescent="0.2">
      <c r="D559" s="869"/>
      <c r="H559" s="870"/>
      <c r="I559" s="870"/>
      <c r="J559" s="870"/>
      <c r="K559" s="870"/>
      <c r="L559" s="870"/>
      <c r="M559" s="870"/>
      <c r="N559" s="870"/>
      <c r="O559" s="871"/>
    </row>
    <row r="560" spans="4:15" s="868" customFormat="1" x14ac:dyDescent="0.2">
      <c r="D560" s="869"/>
      <c r="H560" s="870"/>
      <c r="I560" s="870"/>
      <c r="J560" s="870"/>
      <c r="K560" s="870"/>
      <c r="L560" s="870"/>
      <c r="M560" s="870"/>
      <c r="N560" s="870"/>
      <c r="O560" s="871"/>
    </row>
    <row r="561" spans="4:15" s="868" customFormat="1" x14ac:dyDescent="0.2">
      <c r="D561" s="869"/>
      <c r="H561" s="870"/>
      <c r="I561" s="870"/>
      <c r="J561" s="870"/>
      <c r="K561" s="870"/>
      <c r="L561" s="870"/>
      <c r="M561" s="870"/>
      <c r="N561" s="870"/>
      <c r="O561" s="871"/>
    </row>
    <row r="562" spans="4:15" s="868" customFormat="1" x14ac:dyDescent="0.2">
      <c r="D562" s="869"/>
      <c r="H562" s="870"/>
      <c r="I562" s="870"/>
      <c r="J562" s="870"/>
      <c r="K562" s="870"/>
      <c r="L562" s="870"/>
      <c r="M562" s="870"/>
      <c r="N562" s="870"/>
      <c r="O562" s="871"/>
    </row>
    <row r="563" spans="4:15" s="868" customFormat="1" x14ac:dyDescent="0.2">
      <c r="D563" s="869"/>
      <c r="H563" s="870"/>
      <c r="I563" s="870"/>
      <c r="J563" s="870"/>
      <c r="K563" s="870"/>
      <c r="L563" s="870"/>
      <c r="M563" s="870"/>
      <c r="N563" s="870"/>
      <c r="O563" s="871"/>
    </row>
    <row r="564" spans="4:15" s="868" customFormat="1" x14ac:dyDescent="0.2">
      <c r="D564" s="869"/>
      <c r="H564" s="870"/>
      <c r="I564" s="870"/>
      <c r="J564" s="870"/>
      <c r="K564" s="870"/>
      <c r="L564" s="870"/>
      <c r="M564" s="870"/>
      <c r="N564" s="870"/>
      <c r="O564" s="871"/>
    </row>
    <row r="565" spans="4:15" s="868" customFormat="1" x14ac:dyDescent="0.2">
      <c r="D565" s="869"/>
      <c r="H565" s="870"/>
      <c r="I565" s="870"/>
      <c r="J565" s="870"/>
      <c r="K565" s="870"/>
      <c r="L565" s="870"/>
      <c r="M565" s="870"/>
      <c r="N565" s="870"/>
      <c r="O565" s="871"/>
    </row>
    <row r="566" spans="4:15" s="868" customFormat="1" x14ac:dyDescent="0.2">
      <c r="D566" s="869"/>
      <c r="H566" s="870"/>
      <c r="I566" s="870"/>
      <c r="J566" s="870"/>
      <c r="K566" s="870"/>
      <c r="L566" s="870"/>
      <c r="M566" s="870"/>
      <c r="N566" s="870"/>
      <c r="O566" s="871"/>
    </row>
    <row r="567" spans="4:15" s="868" customFormat="1" x14ac:dyDescent="0.2">
      <c r="D567" s="869"/>
      <c r="H567" s="870"/>
      <c r="I567" s="870"/>
      <c r="J567" s="870"/>
      <c r="K567" s="870"/>
      <c r="L567" s="870"/>
      <c r="M567" s="870"/>
      <c r="N567" s="870"/>
      <c r="O567" s="871"/>
    </row>
    <row r="568" spans="4:15" s="868" customFormat="1" x14ac:dyDescent="0.2">
      <c r="D568" s="869"/>
      <c r="H568" s="870"/>
      <c r="I568" s="870"/>
      <c r="J568" s="870"/>
      <c r="K568" s="870"/>
      <c r="L568" s="870"/>
      <c r="M568" s="870"/>
      <c r="N568" s="870"/>
      <c r="O568" s="871"/>
    </row>
    <row r="569" spans="4:15" s="868" customFormat="1" x14ac:dyDescent="0.2">
      <c r="D569" s="869"/>
      <c r="H569" s="870"/>
      <c r="I569" s="870"/>
      <c r="J569" s="870"/>
      <c r="K569" s="870"/>
      <c r="L569" s="870"/>
      <c r="M569" s="870"/>
      <c r="N569" s="870"/>
      <c r="O569" s="871"/>
    </row>
    <row r="570" spans="4:15" s="868" customFormat="1" x14ac:dyDescent="0.2">
      <c r="D570" s="869"/>
      <c r="H570" s="870"/>
      <c r="I570" s="870"/>
      <c r="J570" s="870"/>
      <c r="K570" s="870"/>
      <c r="L570" s="870"/>
      <c r="M570" s="870"/>
      <c r="N570" s="870"/>
      <c r="O570" s="871"/>
    </row>
    <row r="571" spans="4:15" s="868" customFormat="1" x14ac:dyDescent="0.2">
      <c r="D571" s="869"/>
      <c r="H571" s="870"/>
      <c r="I571" s="870"/>
      <c r="J571" s="870"/>
      <c r="K571" s="870"/>
      <c r="L571" s="870"/>
      <c r="M571" s="870"/>
      <c r="N571" s="870"/>
      <c r="O571" s="871"/>
    </row>
    <row r="572" spans="4:15" s="868" customFormat="1" x14ac:dyDescent="0.2">
      <c r="D572" s="869"/>
      <c r="H572" s="870"/>
      <c r="I572" s="870"/>
      <c r="J572" s="870"/>
      <c r="K572" s="870"/>
      <c r="L572" s="870"/>
      <c r="M572" s="870"/>
      <c r="N572" s="870"/>
      <c r="O572" s="871"/>
    </row>
    <row r="573" spans="4:15" s="868" customFormat="1" x14ac:dyDescent="0.2">
      <c r="D573" s="869"/>
      <c r="H573" s="870"/>
      <c r="I573" s="870"/>
      <c r="J573" s="870"/>
      <c r="K573" s="870"/>
      <c r="L573" s="870"/>
      <c r="M573" s="870"/>
      <c r="N573" s="870"/>
      <c r="O573" s="871"/>
    </row>
    <row r="574" spans="4:15" s="868" customFormat="1" x14ac:dyDescent="0.2">
      <c r="D574" s="869"/>
      <c r="H574" s="870"/>
      <c r="I574" s="870"/>
      <c r="J574" s="870"/>
      <c r="K574" s="870"/>
      <c r="L574" s="870"/>
      <c r="M574" s="870"/>
      <c r="N574" s="870"/>
      <c r="O574" s="871"/>
    </row>
    <row r="575" spans="4:15" s="868" customFormat="1" x14ac:dyDescent="0.2">
      <c r="D575" s="869"/>
      <c r="H575" s="870"/>
      <c r="I575" s="870"/>
      <c r="J575" s="870"/>
      <c r="K575" s="870"/>
      <c r="L575" s="870"/>
      <c r="M575" s="870"/>
      <c r="N575" s="870"/>
      <c r="O575" s="871"/>
    </row>
    <row r="576" spans="4:15" s="868" customFormat="1" x14ac:dyDescent="0.2">
      <c r="D576" s="869"/>
      <c r="H576" s="870"/>
      <c r="I576" s="870"/>
      <c r="J576" s="870"/>
      <c r="K576" s="870"/>
      <c r="L576" s="870"/>
      <c r="M576" s="870"/>
      <c r="N576" s="870"/>
      <c r="O576" s="871"/>
    </row>
    <row r="577" spans="4:15" s="868" customFormat="1" x14ac:dyDescent="0.2">
      <c r="D577" s="869"/>
      <c r="H577" s="870"/>
      <c r="I577" s="870"/>
      <c r="J577" s="870"/>
      <c r="K577" s="870"/>
      <c r="L577" s="870"/>
      <c r="M577" s="870"/>
      <c r="N577" s="870"/>
      <c r="O577" s="871"/>
    </row>
    <row r="578" spans="4:15" s="868" customFormat="1" x14ac:dyDescent="0.2">
      <c r="D578" s="869"/>
      <c r="H578" s="870"/>
      <c r="I578" s="870"/>
      <c r="J578" s="870"/>
      <c r="K578" s="870"/>
      <c r="L578" s="870"/>
      <c r="M578" s="870"/>
      <c r="N578" s="870"/>
      <c r="O578" s="871"/>
    </row>
    <row r="579" spans="4:15" s="868" customFormat="1" x14ac:dyDescent="0.2">
      <c r="D579" s="869"/>
      <c r="H579" s="870"/>
      <c r="I579" s="870"/>
      <c r="J579" s="870"/>
      <c r="K579" s="870"/>
      <c r="L579" s="870"/>
      <c r="M579" s="870"/>
      <c r="N579" s="870"/>
      <c r="O579" s="871"/>
    </row>
    <row r="580" spans="4:15" s="868" customFormat="1" x14ac:dyDescent="0.2">
      <c r="D580" s="869"/>
      <c r="H580" s="870"/>
      <c r="I580" s="870"/>
      <c r="J580" s="870"/>
      <c r="K580" s="870"/>
      <c r="L580" s="870"/>
      <c r="M580" s="870"/>
      <c r="N580" s="870"/>
      <c r="O580" s="871"/>
    </row>
    <row r="581" spans="4:15" s="868" customFormat="1" x14ac:dyDescent="0.2">
      <c r="D581" s="869"/>
      <c r="H581" s="870"/>
      <c r="I581" s="870"/>
      <c r="J581" s="870"/>
      <c r="K581" s="870"/>
      <c r="L581" s="870"/>
      <c r="M581" s="870"/>
      <c r="N581" s="870"/>
      <c r="O581" s="871"/>
    </row>
    <row r="582" spans="4:15" s="868" customFormat="1" x14ac:dyDescent="0.2">
      <c r="D582" s="869"/>
      <c r="H582" s="870"/>
      <c r="I582" s="870"/>
      <c r="J582" s="870"/>
      <c r="K582" s="870"/>
      <c r="L582" s="870"/>
      <c r="M582" s="870"/>
      <c r="N582" s="870"/>
      <c r="O582" s="871"/>
    </row>
    <row r="583" spans="4:15" s="868" customFormat="1" x14ac:dyDescent="0.2">
      <c r="D583" s="869"/>
      <c r="H583" s="870"/>
      <c r="I583" s="870"/>
      <c r="J583" s="870"/>
      <c r="K583" s="870"/>
      <c r="L583" s="870"/>
      <c r="M583" s="870"/>
      <c r="N583" s="870"/>
      <c r="O583" s="871"/>
    </row>
    <row r="584" spans="4:15" s="868" customFormat="1" x14ac:dyDescent="0.2">
      <c r="D584" s="869"/>
      <c r="H584" s="870"/>
      <c r="I584" s="870"/>
      <c r="J584" s="870"/>
      <c r="K584" s="870"/>
      <c r="L584" s="870"/>
      <c r="M584" s="870"/>
      <c r="N584" s="870"/>
      <c r="O584" s="871"/>
    </row>
    <row r="585" spans="4:15" s="868" customFormat="1" x14ac:dyDescent="0.2">
      <c r="D585" s="869"/>
      <c r="H585" s="870"/>
      <c r="I585" s="870"/>
      <c r="J585" s="870"/>
      <c r="K585" s="870"/>
      <c r="L585" s="870"/>
      <c r="M585" s="870"/>
      <c r="N585" s="870"/>
      <c r="O585" s="871"/>
    </row>
    <row r="586" spans="4:15" s="868" customFormat="1" x14ac:dyDescent="0.2">
      <c r="D586" s="869"/>
      <c r="H586" s="870"/>
      <c r="I586" s="870"/>
      <c r="J586" s="870"/>
      <c r="K586" s="870"/>
      <c r="L586" s="870"/>
      <c r="M586" s="870"/>
      <c r="N586" s="870"/>
      <c r="O586" s="871"/>
    </row>
    <row r="587" spans="4:15" s="868" customFormat="1" x14ac:dyDescent="0.2">
      <c r="D587" s="869"/>
      <c r="H587" s="870"/>
      <c r="I587" s="870"/>
      <c r="J587" s="870"/>
      <c r="K587" s="870"/>
      <c r="L587" s="870"/>
      <c r="M587" s="870"/>
      <c r="N587" s="870"/>
      <c r="O587" s="871"/>
    </row>
    <row r="588" spans="4:15" s="868" customFormat="1" x14ac:dyDescent="0.2">
      <c r="D588" s="869"/>
      <c r="H588" s="870"/>
      <c r="I588" s="870"/>
      <c r="J588" s="870"/>
      <c r="K588" s="870"/>
      <c r="L588" s="870"/>
      <c r="M588" s="870"/>
      <c r="N588" s="870"/>
      <c r="O588" s="871"/>
    </row>
    <row r="589" spans="4:15" s="868" customFormat="1" x14ac:dyDescent="0.2">
      <c r="D589" s="869"/>
      <c r="H589" s="870"/>
      <c r="I589" s="870"/>
      <c r="J589" s="870"/>
      <c r="K589" s="870"/>
      <c r="L589" s="870"/>
      <c r="M589" s="870"/>
      <c r="N589" s="870"/>
      <c r="O589" s="871"/>
    </row>
    <row r="590" spans="4:15" s="868" customFormat="1" x14ac:dyDescent="0.2">
      <c r="D590" s="869"/>
      <c r="H590" s="870"/>
      <c r="I590" s="870"/>
      <c r="J590" s="870"/>
      <c r="K590" s="870"/>
      <c r="L590" s="870"/>
      <c r="M590" s="870"/>
      <c r="N590" s="870"/>
      <c r="O590" s="871"/>
    </row>
    <row r="591" spans="4:15" s="868" customFormat="1" x14ac:dyDescent="0.2">
      <c r="D591" s="869"/>
      <c r="H591" s="870"/>
      <c r="I591" s="870"/>
      <c r="J591" s="870"/>
      <c r="K591" s="870"/>
      <c r="L591" s="870"/>
      <c r="M591" s="870"/>
      <c r="N591" s="870"/>
      <c r="O591" s="871"/>
    </row>
    <row r="592" spans="4:15" s="868" customFormat="1" x14ac:dyDescent="0.2">
      <c r="D592" s="869"/>
      <c r="H592" s="870"/>
      <c r="I592" s="870"/>
      <c r="J592" s="870"/>
      <c r="K592" s="870"/>
      <c r="L592" s="870"/>
      <c r="M592" s="870"/>
      <c r="N592" s="870"/>
      <c r="O592" s="871"/>
    </row>
    <row r="593" spans="4:15" s="868" customFormat="1" x14ac:dyDescent="0.2">
      <c r="D593" s="869"/>
      <c r="H593" s="870"/>
      <c r="I593" s="870"/>
      <c r="J593" s="870"/>
      <c r="K593" s="870"/>
      <c r="L593" s="870"/>
      <c r="M593" s="870"/>
      <c r="N593" s="870"/>
      <c r="O593" s="871"/>
    </row>
    <row r="594" spans="4:15" s="868" customFormat="1" x14ac:dyDescent="0.2">
      <c r="D594" s="869"/>
      <c r="H594" s="870"/>
      <c r="I594" s="870"/>
      <c r="J594" s="870"/>
      <c r="K594" s="870"/>
      <c r="L594" s="870"/>
      <c r="M594" s="870"/>
      <c r="N594" s="870"/>
      <c r="O594" s="871"/>
    </row>
    <row r="595" spans="4:15" s="868" customFormat="1" x14ac:dyDescent="0.2">
      <c r="D595" s="869"/>
      <c r="H595" s="870"/>
      <c r="I595" s="870"/>
      <c r="J595" s="870"/>
      <c r="K595" s="870"/>
      <c r="L595" s="870"/>
      <c r="M595" s="870"/>
      <c r="N595" s="870"/>
      <c r="O595" s="871"/>
    </row>
    <row r="596" spans="4:15" s="868" customFormat="1" x14ac:dyDescent="0.2">
      <c r="D596" s="869"/>
      <c r="H596" s="870"/>
      <c r="I596" s="870"/>
      <c r="J596" s="870"/>
      <c r="K596" s="870"/>
      <c r="L596" s="870"/>
      <c r="M596" s="870"/>
      <c r="N596" s="870"/>
      <c r="O596" s="871"/>
    </row>
    <row r="597" spans="4:15" s="868" customFormat="1" x14ac:dyDescent="0.2">
      <c r="D597" s="869"/>
      <c r="H597" s="870"/>
      <c r="I597" s="870"/>
      <c r="J597" s="870"/>
      <c r="K597" s="870"/>
      <c r="L597" s="870"/>
      <c r="M597" s="870"/>
      <c r="N597" s="870"/>
      <c r="O597" s="871"/>
    </row>
    <row r="598" spans="4:15" s="868" customFormat="1" x14ac:dyDescent="0.2">
      <c r="D598" s="869"/>
      <c r="H598" s="870"/>
      <c r="I598" s="870"/>
      <c r="J598" s="870"/>
      <c r="K598" s="870"/>
      <c r="L598" s="870"/>
      <c r="M598" s="870"/>
      <c r="N598" s="870"/>
      <c r="O598" s="871"/>
    </row>
    <row r="599" spans="4:15" s="868" customFormat="1" x14ac:dyDescent="0.2">
      <c r="D599" s="869"/>
      <c r="H599" s="870"/>
      <c r="I599" s="870"/>
      <c r="J599" s="870"/>
      <c r="K599" s="870"/>
      <c r="L599" s="870"/>
      <c r="M599" s="870"/>
      <c r="N599" s="870"/>
      <c r="O599" s="871"/>
    </row>
    <row r="600" spans="4:15" s="868" customFormat="1" x14ac:dyDescent="0.2">
      <c r="D600" s="869"/>
      <c r="H600" s="870"/>
      <c r="I600" s="870"/>
      <c r="J600" s="870"/>
      <c r="K600" s="870"/>
      <c r="L600" s="870"/>
      <c r="M600" s="870"/>
      <c r="N600" s="870"/>
      <c r="O600" s="871"/>
    </row>
    <row r="601" spans="4:15" s="868" customFormat="1" x14ac:dyDescent="0.2">
      <c r="D601" s="869"/>
      <c r="H601" s="870"/>
      <c r="I601" s="870"/>
      <c r="J601" s="870"/>
      <c r="K601" s="870"/>
      <c r="L601" s="870"/>
      <c r="M601" s="870"/>
      <c r="N601" s="870"/>
      <c r="O601" s="871"/>
    </row>
    <row r="602" spans="4:15" s="868" customFormat="1" x14ac:dyDescent="0.2">
      <c r="D602" s="869"/>
      <c r="H602" s="870"/>
      <c r="I602" s="870"/>
      <c r="J602" s="870"/>
      <c r="K602" s="870"/>
      <c r="L602" s="870"/>
      <c r="M602" s="870"/>
      <c r="N602" s="870"/>
      <c r="O602" s="871"/>
    </row>
    <row r="603" spans="4:15" s="868" customFormat="1" x14ac:dyDescent="0.2">
      <c r="D603" s="869"/>
      <c r="H603" s="870"/>
      <c r="I603" s="870"/>
      <c r="J603" s="870"/>
      <c r="K603" s="870"/>
      <c r="L603" s="870"/>
      <c r="M603" s="870"/>
      <c r="N603" s="870"/>
      <c r="O603" s="871"/>
    </row>
    <row r="604" spans="4:15" s="868" customFormat="1" x14ac:dyDescent="0.2">
      <c r="D604" s="869"/>
      <c r="H604" s="870"/>
      <c r="I604" s="870"/>
      <c r="J604" s="870"/>
      <c r="K604" s="870"/>
      <c r="L604" s="870"/>
      <c r="M604" s="870"/>
      <c r="N604" s="870"/>
      <c r="O604" s="871"/>
    </row>
    <row r="605" spans="4:15" s="868" customFormat="1" x14ac:dyDescent="0.2">
      <c r="D605" s="869"/>
      <c r="H605" s="870"/>
      <c r="I605" s="870"/>
      <c r="J605" s="870"/>
      <c r="K605" s="870"/>
      <c r="L605" s="870"/>
      <c r="M605" s="870"/>
      <c r="N605" s="870"/>
      <c r="O605" s="871"/>
    </row>
    <row r="606" spans="4:15" s="868" customFormat="1" x14ac:dyDescent="0.2">
      <c r="D606" s="869"/>
      <c r="H606" s="870"/>
      <c r="I606" s="870"/>
      <c r="J606" s="870"/>
      <c r="K606" s="870"/>
      <c r="L606" s="870"/>
      <c r="M606" s="870"/>
      <c r="N606" s="870"/>
      <c r="O606" s="871"/>
    </row>
    <row r="607" spans="4:15" s="868" customFormat="1" x14ac:dyDescent="0.2">
      <c r="D607" s="869"/>
      <c r="H607" s="870"/>
      <c r="I607" s="870"/>
      <c r="J607" s="870"/>
      <c r="K607" s="870"/>
      <c r="L607" s="870"/>
      <c r="M607" s="870"/>
      <c r="N607" s="870"/>
      <c r="O607" s="871"/>
    </row>
    <row r="608" spans="4:15" s="868" customFormat="1" x14ac:dyDescent="0.2">
      <c r="D608" s="869"/>
      <c r="H608" s="870"/>
      <c r="I608" s="870"/>
      <c r="J608" s="870"/>
      <c r="K608" s="870"/>
      <c r="L608" s="870"/>
      <c r="M608" s="870"/>
      <c r="N608" s="870"/>
      <c r="O608" s="871"/>
    </row>
    <row r="609" spans="4:15" s="868" customFormat="1" x14ac:dyDescent="0.2">
      <c r="D609" s="869"/>
      <c r="H609" s="870"/>
      <c r="I609" s="870"/>
      <c r="J609" s="870"/>
      <c r="K609" s="870"/>
      <c r="L609" s="870"/>
      <c r="M609" s="870"/>
      <c r="N609" s="870"/>
      <c r="O609" s="871"/>
    </row>
    <row r="610" spans="4:15" s="868" customFormat="1" x14ac:dyDescent="0.2">
      <c r="D610" s="869"/>
      <c r="H610" s="870"/>
      <c r="I610" s="870"/>
      <c r="J610" s="870"/>
      <c r="K610" s="870"/>
      <c r="L610" s="870"/>
      <c r="M610" s="870"/>
      <c r="N610" s="870"/>
      <c r="O610" s="871"/>
    </row>
    <row r="611" spans="4:15" s="868" customFormat="1" x14ac:dyDescent="0.2">
      <c r="D611" s="869"/>
      <c r="H611" s="870"/>
      <c r="I611" s="870"/>
      <c r="J611" s="870"/>
      <c r="K611" s="870"/>
      <c r="L611" s="870"/>
      <c r="M611" s="870"/>
      <c r="N611" s="870"/>
      <c r="O611" s="871"/>
    </row>
    <row r="612" spans="4:15" s="868" customFormat="1" x14ac:dyDescent="0.2">
      <c r="D612" s="869"/>
      <c r="H612" s="870"/>
      <c r="I612" s="870"/>
      <c r="J612" s="870"/>
      <c r="K612" s="870"/>
      <c r="L612" s="870"/>
      <c r="M612" s="870"/>
      <c r="N612" s="870"/>
      <c r="O612" s="871"/>
    </row>
    <row r="613" spans="4:15" s="868" customFormat="1" x14ac:dyDescent="0.2">
      <c r="D613" s="869"/>
      <c r="H613" s="870"/>
      <c r="I613" s="870"/>
      <c r="J613" s="870"/>
      <c r="K613" s="870"/>
      <c r="L613" s="870"/>
      <c r="M613" s="870"/>
      <c r="N613" s="870"/>
      <c r="O613" s="871"/>
    </row>
    <row r="614" spans="4:15" s="868" customFormat="1" x14ac:dyDescent="0.2">
      <c r="D614" s="869"/>
      <c r="H614" s="870"/>
      <c r="I614" s="870"/>
      <c r="J614" s="870"/>
      <c r="K614" s="870"/>
      <c r="L614" s="870"/>
      <c r="M614" s="870"/>
      <c r="N614" s="870"/>
      <c r="O614" s="871"/>
    </row>
    <row r="615" spans="4:15" s="868" customFormat="1" x14ac:dyDescent="0.2">
      <c r="D615" s="869"/>
      <c r="H615" s="870"/>
      <c r="I615" s="870"/>
      <c r="J615" s="870"/>
      <c r="K615" s="870"/>
      <c r="L615" s="870"/>
      <c r="M615" s="870"/>
      <c r="N615" s="870"/>
      <c r="O615" s="871"/>
    </row>
    <row r="616" spans="4:15" s="868" customFormat="1" x14ac:dyDescent="0.2">
      <c r="D616" s="869"/>
      <c r="H616" s="870"/>
      <c r="I616" s="870"/>
      <c r="J616" s="870"/>
      <c r="K616" s="870"/>
      <c r="L616" s="870"/>
      <c r="M616" s="870"/>
      <c r="N616" s="870"/>
      <c r="O616" s="871"/>
    </row>
    <row r="617" spans="4:15" s="868" customFormat="1" x14ac:dyDescent="0.2">
      <c r="D617" s="869"/>
      <c r="H617" s="870"/>
      <c r="I617" s="870"/>
      <c r="J617" s="870"/>
      <c r="K617" s="870"/>
      <c r="L617" s="870"/>
      <c r="M617" s="870"/>
      <c r="N617" s="870"/>
      <c r="O617" s="871"/>
    </row>
    <row r="618" spans="4:15" s="868" customFormat="1" x14ac:dyDescent="0.2">
      <c r="D618" s="869"/>
      <c r="H618" s="870"/>
      <c r="I618" s="870"/>
      <c r="J618" s="870"/>
      <c r="K618" s="870"/>
      <c r="L618" s="870"/>
      <c r="M618" s="870"/>
      <c r="N618" s="870"/>
      <c r="O618" s="871"/>
    </row>
    <row r="619" spans="4:15" s="868" customFormat="1" x14ac:dyDescent="0.2">
      <c r="D619" s="869"/>
      <c r="H619" s="870"/>
      <c r="I619" s="870"/>
      <c r="J619" s="870"/>
      <c r="K619" s="870"/>
      <c r="L619" s="870"/>
      <c r="M619" s="870"/>
      <c r="N619" s="870"/>
      <c r="O619" s="871"/>
    </row>
    <row r="620" spans="4:15" s="868" customFormat="1" x14ac:dyDescent="0.2">
      <c r="D620" s="869"/>
      <c r="H620" s="870"/>
      <c r="I620" s="870"/>
      <c r="J620" s="870"/>
      <c r="K620" s="870"/>
      <c r="L620" s="870"/>
      <c r="M620" s="870"/>
      <c r="N620" s="870"/>
      <c r="O620" s="871"/>
    </row>
    <row r="621" spans="4:15" s="868" customFormat="1" x14ac:dyDescent="0.2">
      <c r="D621" s="869"/>
      <c r="H621" s="870"/>
      <c r="I621" s="870"/>
      <c r="J621" s="870"/>
      <c r="K621" s="870"/>
      <c r="L621" s="870"/>
      <c r="M621" s="870"/>
      <c r="N621" s="870"/>
      <c r="O621" s="871"/>
    </row>
    <row r="622" spans="4:15" s="868" customFormat="1" x14ac:dyDescent="0.2">
      <c r="D622" s="869"/>
      <c r="H622" s="870"/>
      <c r="I622" s="870"/>
      <c r="J622" s="870"/>
      <c r="K622" s="870"/>
      <c r="L622" s="870"/>
      <c r="M622" s="870"/>
      <c r="N622" s="870"/>
      <c r="O622" s="871"/>
    </row>
    <row r="623" spans="4:15" s="868" customFormat="1" x14ac:dyDescent="0.2">
      <c r="D623" s="869"/>
      <c r="H623" s="870"/>
      <c r="I623" s="870"/>
      <c r="J623" s="870"/>
      <c r="K623" s="870"/>
      <c r="L623" s="870"/>
      <c r="M623" s="870"/>
      <c r="N623" s="870"/>
      <c r="O623" s="871"/>
    </row>
    <row r="624" spans="4:15" s="868" customFormat="1" x14ac:dyDescent="0.2">
      <c r="D624" s="869"/>
      <c r="H624" s="870"/>
      <c r="I624" s="870"/>
      <c r="J624" s="870"/>
      <c r="K624" s="870"/>
      <c r="L624" s="870"/>
      <c r="M624" s="870"/>
      <c r="N624" s="870"/>
      <c r="O624" s="871"/>
    </row>
    <row r="625" spans="4:15" s="868" customFormat="1" x14ac:dyDescent="0.2">
      <c r="D625" s="869"/>
      <c r="H625" s="870"/>
      <c r="I625" s="870"/>
      <c r="J625" s="870"/>
      <c r="K625" s="870"/>
      <c r="L625" s="870"/>
      <c r="M625" s="870"/>
      <c r="N625" s="870"/>
      <c r="O625" s="871"/>
    </row>
    <row r="626" spans="4:15" s="868" customFormat="1" x14ac:dyDescent="0.2">
      <c r="D626" s="869"/>
      <c r="H626" s="870"/>
      <c r="I626" s="870"/>
      <c r="J626" s="870"/>
      <c r="K626" s="870"/>
      <c r="L626" s="870"/>
      <c r="M626" s="870"/>
      <c r="N626" s="870"/>
      <c r="O626" s="871"/>
    </row>
    <row r="627" spans="4:15" s="868" customFormat="1" x14ac:dyDescent="0.2">
      <c r="D627" s="869"/>
      <c r="H627" s="870"/>
      <c r="I627" s="870"/>
      <c r="J627" s="870"/>
      <c r="K627" s="870"/>
      <c r="L627" s="870"/>
      <c r="M627" s="870"/>
      <c r="N627" s="870"/>
      <c r="O627" s="871"/>
    </row>
    <row r="628" spans="4:15" s="868" customFormat="1" x14ac:dyDescent="0.2">
      <c r="D628" s="869"/>
      <c r="H628" s="870"/>
      <c r="I628" s="870"/>
      <c r="J628" s="870"/>
      <c r="K628" s="870"/>
      <c r="L628" s="870"/>
      <c r="M628" s="870"/>
      <c r="N628" s="870"/>
      <c r="O628" s="871"/>
    </row>
    <row r="629" spans="4:15" s="868" customFormat="1" x14ac:dyDescent="0.2">
      <c r="D629" s="869"/>
      <c r="H629" s="870"/>
      <c r="I629" s="870"/>
      <c r="J629" s="870"/>
      <c r="K629" s="870"/>
      <c r="L629" s="870"/>
      <c r="M629" s="870"/>
      <c r="N629" s="870"/>
      <c r="O629" s="871"/>
    </row>
    <row r="630" spans="4:15" s="868" customFormat="1" x14ac:dyDescent="0.2">
      <c r="D630" s="869"/>
      <c r="H630" s="870"/>
      <c r="I630" s="870"/>
      <c r="J630" s="870"/>
      <c r="K630" s="870"/>
      <c r="L630" s="870"/>
      <c r="M630" s="870"/>
      <c r="N630" s="870"/>
      <c r="O630" s="871"/>
    </row>
    <row r="631" spans="4:15" s="868" customFormat="1" x14ac:dyDescent="0.2">
      <c r="D631" s="869"/>
      <c r="H631" s="870"/>
      <c r="I631" s="870"/>
      <c r="J631" s="870"/>
      <c r="K631" s="870"/>
      <c r="L631" s="870"/>
      <c r="M631" s="870"/>
      <c r="N631" s="870"/>
      <c r="O631" s="871"/>
    </row>
    <row r="632" spans="4:15" s="868" customFormat="1" x14ac:dyDescent="0.2">
      <c r="D632" s="869"/>
      <c r="H632" s="870"/>
      <c r="I632" s="870"/>
      <c r="J632" s="870"/>
      <c r="K632" s="870"/>
      <c r="L632" s="870"/>
      <c r="M632" s="870"/>
      <c r="N632" s="870"/>
      <c r="O632" s="871"/>
    </row>
    <row r="633" spans="4:15" s="868" customFormat="1" x14ac:dyDescent="0.2">
      <c r="D633" s="869"/>
      <c r="H633" s="870"/>
      <c r="I633" s="870"/>
      <c r="J633" s="870"/>
      <c r="K633" s="870"/>
      <c r="L633" s="870"/>
      <c r="M633" s="870"/>
      <c r="N633" s="870"/>
      <c r="O633" s="871"/>
    </row>
    <row r="634" spans="4:15" s="868" customFormat="1" x14ac:dyDescent="0.2">
      <c r="D634" s="869"/>
      <c r="H634" s="870"/>
      <c r="I634" s="870"/>
      <c r="J634" s="870"/>
      <c r="K634" s="870"/>
      <c r="L634" s="870"/>
      <c r="M634" s="870"/>
      <c r="N634" s="870"/>
      <c r="O634" s="871"/>
    </row>
    <row r="635" spans="4:15" s="868" customFormat="1" x14ac:dyDescent="0.2">
      <c r="D635" s="869"/>
      <c r="H635" s="870"/>
      <c r="I635" s="870"/>
      <c r="J635" s="870"/>
      <c r="K635" s="870"/>
      <c r="L635" s="870"/>
      <c r="M635" s="870"/>
      <c r="N635" s="870"/>
      <c r="O635" s="871"/>
    </row>
    <row r="636" spans="4:15" s="868" customFormat="1" x14ac:dyDescent="0.2">
      <c r="D636" s="869"/>
      <c r="H636" s="870"/>
      <c r="I636" s="870"/>
      <c r="J636" s="870"/>
      <c r="K636" s="870"/>
      <c r="L636" s="870"/>
      <c r="M636" s="870"/>
      <c r="N636" s="870"/>
      <c r="O636" s="871"/>
    </row>
    <row r="637" spans="4:15" s="868" customFormat="1" x14ac:dyDescent="0.2">
      <c r="D637" s="869"/>
      <c r="H637" s="870"/>
      <c r="I637" s="870"/>
      <c r="J637" s="870"/>
      <c r="K637" s="870"/>
      <c r="L637" s="870"/>
      <c r="M637" s="870"/>
      <c r="N637" s="870"/>
      <c r="O637" s="871"/>
    </row>
    <row r="638" spans="4:15" s="868" customFormat="1" x14ac:dyDescent="0.2">
      <c r="D638" s="869"/>
      <c r="H638" s="870"/>
      <c r="I638" s="870"/>
      <c r="J638" s="870"/>
      <c r="K638" s="870"/>
      <c r="L638" s="870"/>
      <c r="M638" s="870"/>
      <c r="N638" s="870"/>
      <c r="O638" s="871"/>
    </row>
    <row r="639" spans="4:15" s="868" customFormat="1" x14ac:dyDescent="0.2">
      <c r="D639" s="869"/>
      <c r="H639" s="870"/>
      <c r="I639" s="870"/>
      <c r="J639" s="870"/>
      <c r="K639" s="870"/>
      <c r="L639" s="870"/>
      <c r="M639" s="870"/>
      <c r="N639" s="870"/>
      <c r="O639" s="871"/>
    </row>
    <row r="640" spans="4:15" s="868" customFormat="1" x14ac:dyDescent="0.2">
      <c r="D640" s="869"/>
      <c r="H640" s="870"/>
      <c r="I640" s="870"/>
      <c r="J640" s="870"/>
      <c r="K640" s="870"/>
      <c r="L640" s="870"/>
      <c r="M640" s="870"/>
      <c r="N640" s="870"/>
      <c r="O640" s="871"/>
    </row>
    <row r="641" spans="4:15" s="868" customFormat="1" x14ac:dyDescent="0.2">
      <c r="D641" s="869"/>
      <c r="H641" s="870"/>
      <c r="I641" s="870"/>
      <c r="J641" s="870"/>
      <c r="K641" s="870"/>
      <c r="L641" s="870"/>
      <c r="M641" s="870"/>
      <c r="N641" s="870"/>
      <c r="O641" s="871"/>
    </row>
    <row r="642" spans="4:15" s="868" customFormat="1" x14ac:dyDescent="0.2">
      <c r="D642" s="869"/>
      <c r="H642" s="870"/>
      <c r="I642" s="870"/>
      <c r="J642" s="870"/>
      <c r="K642" s="870"/>
      <c r="L642" s="870"/>
      <c r="M642" s="870"/>
      <c r="N642" s="870"/>
      <c r="O642" s="871"/>
    </row>
    <row r="643" spans="4:15" s="868" customFormat="1" x14ac:dyDescent="0.2">
      <c r="D643" s="869"/>
      <c r="H643" s="870"/>
      <c r="I643" s="870"/>
      <c r="J643" s="870"/>
      <c r="K643" s="870"/>
      <c r="L643" s="870"/>
      <c r="M643" s="870"/>
      <c r="N643" s="870"/>
      <c r="O643" s="871"/>
    </row>
    <row r="644" spans="4:15" s="868" customFormat="1" x14ac:dyDescent="0.2">
      <c r="D644" s="869"/>
      <c r="H644" s="870"/>
      <c r="I644" s="870"/>
      <c r="J644" s="870"/>
      <c r="K644" s="870"/>
      <c r="L644" s="870"/>
      <c r="M644" s="870"/>
      <c r="N644" s="870"/>
      <c r="O644" s="871"/>
    </row>
    <row r="645" spans="4:15" s="868" customFormat="1" x14ac:dyDescent="0.2">
      <c r="D645" s="869"/>
      <c r="H645" s="870"/>
      <c r="I645" s="870"/>
      <c r="J645" s="870"/>
      <c r="K645" s="870"/>
      <c r="L645" s="870"/>
      <c r="M645" s="870"/>
      <c r="N645" s="870"/>
      <c r="O645" s="871"/>
    </row>
    <row r="646" spans="4:15" s="868" customFormat="1" x14ac:dyDescent="0.2">
      <c r="D646" s="869"/>
      <c r="H646" s="870"/>
      <c r="I646" s="870"/>
      <c r="J646" s="870"/>
      <c r="K646" s="870"/>
      <c r="L646" s="870"/>
      <c r="M646" s="870"/>
      <c r="N646" s="870"/>
      <c r="O646" s="871"/>
    </row>
    <row r="647" spans="4:15" s="868" customFormat="1" x14ac:dyDescent="0.2">
      <c r="D647" s="869"/>
      <c r="H647" s="870"/>
      <c r="I647" s="870"/>
      <c r="J647" s="870"/>
      <c r="K647" s="870"/>
      <c r="L647" s="870"/>
      <c r="M647" s="870"/>
      <c r="N647" s="870"/>
      <c r="O647" s="871"/>
    </row>
    <row r="648" spans="4:15" s="868" customFormat="1" x14ac:dyDescent="0.2">
      <c r="D648" s="869"/>
      <c r="H648" s="870"/>
      <c r="I648" s="870"/>
      <c r="J648" s="870"/>
      <c r="K648" s="870"/>
      <c r="L648" s="870"/>
      <c r="M648" s="870"/>
      <c r="N648" s="870"/>
      <c r="O648" s="871"/>
    </row>
    <row r="649" spans="4:15" s="868" customFormat="1" x14ac:dyDescent="0.2">
      <c r="D649" s="869"/>
      <c r="H649" s="870"/>
      <c r="I649" s="870"/>
      <c r="J649" s="870"/>
      <c r="K649" s="870"/>
      <c r="L649" s="870"/>
      <c r="M649" s="870"/>
      <c r="N649" s="870"/>
      <c r="O649" s="871"/>
    </row>
    <row r="650" spans="4:15" s="868" customFormat="1" x14ac:dyDescent="0.2">
      <c r="D650" s="869"/>
      <c r="H650" s="870"/>
      <c r="I650" s="870"/>
      <c r="J650" s="870"/>
      <c r="K650" s="870"/>
      <c r="L650" s="870"/>
      <c r="M650" s="870"/>
      <c r="N650" s="870"/>
      <c r="O650" s="871"/>
    </row>
    <row r="651" spans="4:15" s="868" customFormat="1" x14ac:dyDescent="0.2">
      <c r="D651" s="869"/>
      <c r="H651" s="870"/>
      <c r="I651" s="870"/>
      <c r="J651" s="870"/>
      <c r="K651" s="870"/>
      <c r="L651" s="870"/>
      <c r="M651" s="870"/>
      <c r="N651" s="870"/>
      <c r="O651" s="871"/>
    </row>
    <row r="652" spans="4:15" s="868" customFormat="1" x14ac:dyDescent="0.2">
      <c r="D652" s="869"/>
      <c r="H652" s="870"/>
      <c r="I652" s="870"/>
      <c r="J652" s="870"/>
      <c r="K652" s="870"/>
      <c r="L652" s="870"/>
      <c r="M652" s="870"/>
      <c r="N652" s="870"/>
      <c r="O652" s="871"/>
    </row>
    <row r="653" spans="4:15" s="868" customFormat="1" x14ac:dyDescent="0.2">
      <c r="D653" s="869"/>
      <c r="H653" s="870"/>
      <c r="I653" s="870"/>
      <c r="J653" s="870"/>
      <c r="K653" s="870"/>
      <c r="L653" s="870"/>
      <c r="M653" s="870"/>
      <c r="N653" s="870"/>
      <c r="O653" s="871"/>
    </row>
    <row r="654" spans="4:15" s="868" customFormat="1" x14ac:dyDescent="0.2">
      <c r="D654" s="869"/>
      <c r="H654" s="870"/>
      <c r="I654" s="870"/>
      <c r="J654" s="870"/>
      <c r="K654" s="870"/>
      <c r="L654" s="870"/>
      <c r="M654" s="870"/>
      <c r="N654" s="870"/>
      <c r="O654" s="871"/>
    </row>
    <row r="655" spans="4:15" s="868" customFormat="1" x14ac:dyDescent="0.2">
      <c r="D655" s="869"/>
      <c r="H655" s="870"/>
      <c r="I655" s="870"/>
      <c r="J655" s="870"/>
      <c r="K655" s="870"/>
      <c r="L655" s="870"/>
      <c r="M655" s="870"/>
      <c r="N655" s="870"/>
      <c r="O655" s="871"/>
    </row>
    <row r="656" spans="4:15" s="868" customFormat="1" x14ac:dyDescent="0.2">
      <c r="D656" s="869"/>
      <c r="H656" s="870"/>
      <c r="I656" s="870"/>
      <c r="J656" s="870"/>
      <c r="K656" s="870"/>
      <c r="L656" s="870"/>
      <c r="M656" s="870"/>
      <c r="N656" s="870"/>
      <c r="O656" s="871"/>
    </row>
    <row r="657" spans="4:15" s="868" customFormat="1" x14ac:dyDescent="0.2">
      <c r="D657" s="869"/>
      <c r="H657" s="870"/>
      <c r="I657" s="870"/>
      <c r="J657" s="870"/>
      <c r="K657" s="870"/>
      <c r="L657" s="870"/>
      <c r="M657" s="870"/>
      <c r="N657" s="870"/>
      <c r="O657" s="871"/>
    </row>
    <row r="658" spans="4:15" s="868" customFormat="1" x14ac:dyDescent="0.2">
      <c r="D658" s="869"/>
      <c r="H658" s="870"/>
      <c r="I658" s="870"/>
      <c r="J658" s="870"/>
      <c r="K658" s="870"/>
      <c r="L658" s="870"/>
      <c r="M658" s="870"/>
      <c r="N658" s="870"/>
      <c r="O658" s="871"/>
    </row>
    <row r="659" spans="4:15" s="868" customFormat="1" x14ac:dyDescent="0.2">
      <c r="D659" s="869"/>
      <c r="H659" s="870"/>
      <c r="I659" s="870"/>
      <c r="J659" s="870"/>
      <c r="K659" s="870"/>
      <c r="L659" s="870"/>
      <c r="M659" s="870"/>
      <c r="N659" s="870"/>
      <c r="O659" s="871"/>
    </row>
    <row r="660" spans="4:15" s="868" customFormat="1" x14ac:dyDescent="0.2">
      <c r="D660" s="869"/>
      <c r="H660" s="870"/>
      <c r="I660" s="870"/>
      <c r="J660" s="870"/>
      <c r="K660" s="870"/>
      <c r="L660" s="870"/>
      <c r="M660" s="870"/>
      <c r="N660" s="870"/>
      <c r="O660" s="871"/>
    </row>
    <row r="661" spans="4:15" s="868" customFormat="1" x14ac:dyDescent="0.2">
      <c r="D661" s="869"/>
      <c r="H661" s="870"/>
      <c r="I661" s="870"/>
      <c r="J661" s="870"/>
      <c r="K661" s="870"/>
      <c r="L661" s="870"/>
      <c r="M661" s="870"/>
      <c r="N661" s="870"/>
      <c r="O661" s="871"/>
    </row>
    <row r="662" spans="4:15" s="868" customFormat="1" x14ac:dyDescent="0.2">
      <c r="D662" s="869"/>
      <c r="H662" s="870"/>
      <c r="I662" s="870"/>
      <c r="J662" s="870"/>
      <c r="K662" s="870"/>
      <c r="L662" s="870"/>
      <c r="M662" s="870"/>
      <c r="N662" s="870"/>
      <c r="O662" s="871"/>
    </row>
    <row r="663" spans="4:15" s="868" customFormat="1" x14ac:dyDescent="0.2">
      <c r="D663" s="869"/>
      <c r="H663" s="870"/>
      <c r="I663" s="870"/>
      <c r="J663" s="870"/>
      <c r="K663" s="870"/>
      <c r="L663" s="870"/>
      <c r="M663" s="870"/>
      <c r="N663" s="870"/>
      <c r="O663" s="871"/>
    </row>
    <row r="664" spans="4:15" s="868" customFormat="1" x14ac:dyDescent="0.2">
      <c r="D664" s="869"/>
      <c r="H664" s="870"/>
      <c r="I664" s="870"/>
      <c r="J664" s="870"/>
      <c r="K664" s="870"/>
      <c r="L664" s="870"/>
      <c r="M664" s="870"/>
      <c r="N664" s="870"/>
      <c r="O664" s="871"/>
    </row>
    <row r="665" spans="4:15" s="868" customFormat="1" x14ac:dyDescent="0.2">
      <c r="D665" s="869"/>
      <c r="H665" s="870"/>
      <c r="I665" s="870"/>
      <c r="J665" s="870"/>
      <c r="K665" s="870"/>
      <c r="L665" s="870"/>
      <c r="M665" s="870"/>
      <c r="N665" s="870"/>
      <c r="O665" s="871"/>
    </row>
    <row r="666" spans="4:15" s="868" customFormat="1" x14ac:dyDescent="0.2">
      <c r="D666" s="869"/>
      <c r="H666" s="870"/>
      <c r="I666" s="870"/>
      <c r="J666" s="870"/>
      <c r="K666" s="870"/>
      <c r="L666" s="870"/>
      <c r="M666" s="870"/>
      <c r="N666" s="870"/>
      <c r="O666" s="871"/>
    </row>
    <row r="667" spans="4:15" s="868" customFormat="1" x14ac:dyDescent="0.2">
      <c r="D667" s="869"/>
      <c r="H667" s="870"/>
      <c r="I667" s="870"/>
      <c r="J667" s="870"/>
      <c r="K667" s="870"/>
      <c r="L667" s="870"/>
      <c r="M667" s="870"/>
      <c r="N667" s="870"/>
      <c r="O667" s="871"/>
    </row>
    <row r="668" spans="4:15" s="868" customFormat="1" x14ac:dyDescent="0.2">
      <c r="D668" s="869"/>
      <c r="H668" s="870"/>
      <c r="I668" s="870"/>
      <c r="J668" s="870"/>
      <c r="K668" s="870"/>
      <c r="L668" s="870"/>
      <c r="M668" s="870"/>
      <c r="N668" s="870"/>
      <c r="O668" s="871"/>
    </row>
    <row r="669" spans="4:15" s="868" customFormat="1" x14ac:dyDescent="0.2">
      <c r="D669" s="869"/>
      <c r="H669" s="870"/>
      <c r="I669" s="870"/>
      <c r="J669" s="870"/>
      <c r="K669" s="870"/>
      <c r="L669" s="870"/>
      <c r="M669" s="870"/>
      <c r="N669" s="870"/>
      <c r="O669" s="871"/>
    </row>
    <row r="670" spans="4:15" s="868" customFormat="1" x14ac:dyDescent="0.2">
      <c r="D670" s="869"/>
      <c r="H670" s="870"/>
      <c r="I670" s="870"/>
      <c r="J670" s="870"/>
      <c r="K670" s="870"/>
      <c r="L670" s="870"/>
      <c r="M670" s="870"/>
      <c r="N670" s="870"/>
      <c r="O670" s="871"/>
    </row>
    <row r="671" spans="4:15" s="868" customFormat="1" x14ac:dyDescent="0.2">
      <c r="D671" s="869"/>
      <c r="H671" s="870"/>
      <c r="I671" s="870"/>
      <c r="J671" s="870"/>
      <c r="K671" s="870"/>
      <c r="L671" s="870"/>
      <c r="M671" s="870"/>
      <c r="N671" s="870"/>
      <c r="O671" s="871"/>
    </row>
    <row r="672" spans="4:15" s="868" customFormat="1" x14ac:dyDescent="0.2">
      <c r="D672" s="869"/>
      <c r="H672" s="870"/>
      <c r="I672" s="870"/>
      <c r="J672" s="870"/>
      <c r="K672" s="870"/>
      <c r="L672" s="870"/>
      <c r="M672" s="870"/>
      <c r="N672" s="870"/>
      <c r="O672" s="871"/>
    </row>
    <row r="673" spans="4:15" s="868" customFormat="1" x14ac:dyDescent="0.2">
      <c r="D673" s="869"/>
      <c r="H673" s="870"/>
      <c r="I673" s="870"/>
      <c r="J673" s="870"/>
      <c r="K673" s="870"/>
      <c r="L673" s="870"/>
      <c r="M673" s="870"/>
      <c r="N673" s="870"/>
      <c r="O673" s="871"/>
    </row>
    <row r="674" spans="4:15" s="868" customFormat="1" x14ac:dyDescent="0.2">
      <c r="D674" s="869"/>
      <c r="H674" s="870"/>
      <c r="I674" s="870"/>
      <c r="J674" s="870"/>
      <c r="K674" s="870"/>
      <c r="L674" s="870"/>
      <c r="M674" s="870"/>
      <c r="N674" s="870"/>
      <c r="O674" s="871"/>
    </row>
    <row r="675" spans="4:15" s="868" customFormat="1" x14ac:dyDescent="0.2">
      <c r="D675" s="869"/>
      <c r="H675" s="870"/>
      <c r="I675" s="870"/>
      <c r="J675" s="870"/>
      <c r="K675" s="870"/>
      <c r="L675" s="870"/>
      <c r="M675" s="870"/>
      <c r="N675" s="870"/>
      <c r="O675" s="871"/>
    </row>
    <row r="676" spans="4:15" s="868" customFormat="1" x14ac:dyDescent="0.2">
      <c r="D676" s="869"/>
      <c r="H676" s="870"/>
      <c r="I676" s="870"/>
      <c r="J676" s="870"/>
      <c r="K676" s="870"/>
      <c r="L676" s="870"/>
      <c r="M676" s="870"/>
      <c r="N676" s="870"/>
      <c r="O676" s="871"/>
    </row>
    <row r="677" spans="4:15" s="868" customFormat="1" x14ac:dyDescent="0.2">
      <c r="D677" s="869"/>
      <c r="H677" s="870"/>
      <c r="I677" s="870"/>
      <c r="J677" s="870"/>
      <c r="K677" s="870"/>
      <c r="L677" s="870"/>
      <c r="M677" s="870"/>
      <c r="N677" s="870"/>
      <c r="O677" s="871"/>
    </row>
    <row r="678" spans="4:15" s="868" customFormat="1" x14ac:dyDescent="0.2">
      <c r="D678" s="869"/>
      <c r="H678" s="870"/>
      <c r="I678" s="870"/>
      <c r="J678" s="870"/>
      <c r="K678" s="870"/>
      <c r="L678" s="870"/>
      <c r="M678" s="870"/>
      <c r="N678" s="870"/>
      <c r="O678" s="871"/>
    </row>
    <row r="679" spans="4:15" s="868" customFormat="1" x14ac:dyDescent="0.2">
      <c r="D679" s="869"/>
      <c r="H679" s="870"/>
      <c r="I679" s="870"/>
      <c r="J679" s="870"/>
      <c r="K679" s="870"/>
      <c r="L679" s="870"/>
      <c r="M679" s="870"/>
      <c r="N679" s="870"/>
      <c r="O679" s="871"/>
    </row>
    <row r="680" spans="4:15" s="868" customFormat="1" x14ac:dyDescent="0.2">
      <c r="D680" s="869"/>
      <c r="H680" s="870"/>
      <c r="I680" s="870"/>
      <c r="J680" s="870"/>
      <c r="K680" s="870"/>
      <c r="L680" s="870"/>
      <c r="M680" s="870"/>
      <c r="N680" s="870"/>
      <c r="O680" s="871"/>
    </row>
    <row r="681" spans="4:15" s="868" customFormat="1" x14ac:dyDescent="0.2">
      <c r="D681" s="869"/>
      <c r="H681" s="870"/>
      <c r="I681" s="870"/>
      <c r="J681" s="870"/>
      <c r="K681" s="870"/>
      <c r="L681" s="870"/>
      <c r="M681" s="870"/>
      <c r="N681" s="870"/>
      <c r="O681" s="871"/>
    </row>
    <row r="682" spans="4:15" s="868" customFormat="1" x14ac:dyDescent="0.2">
      <c r="D682" s="869"/>
      <c r="H682" s="870"/>
      <c r="I682" s="870"/>
      <c r="J682" s="870"/>
      <c r="K682" s="870"/>
      <c r="L682" s="870"/>
      <c r="M682" s="870"/>
      <c r="N682" s="870"/>
      <c r="O682" s="871"/>
    </row>
    <row r="683" spans="4:15" s="868" customFormat="1" x14ac:dyDescent="0.2">
      <c r="D683" s="869"/>
      <c r="H683" s="870"/>
      <c r="I683" s="870"/>
      <c r="J683" s="870"/>
      <c r="K683" s="870"/>
      <c r="L683" s="870"/>
      <c r="M683" s="870"/>
      <c r="N683" s="870"/>
      <c r="O683" s="871"/>
    </row>
    <row r="684" spans="4:15" s="868" customFormat="1" x14ac:dyDescent="0.2">
      <c r="D684" s="869"/>
      <c r="H684" s="870"/>
      <c r="I684" s="870"/>
      <c r="J684" s="870"/>
      <c r="K684" s="870"/>
      <c r="L684" s="870"/>
      <c r="M684" s="870"/>
      <c r="N684" s="870"/>
      <c r="O684" s="871"/>
    </row>
    <row r="685" spans="4:15" s="868" customFormat="1" x14ac:dyDescent="0.2">
      <c r="D685" s="869"/>
      <c r="H685" s="870"/>
      <c r="I685" s="870"/>
      <c r="J685" s="870"/>
      <c r="K685" s="870"/>
      <c r="L685" s="870"/>
      <c r="M685" s="870"/>
      <c r="N685" s="870"/>
      <c r="O685" s="871"/>
    </row>
    <row r="686" spans="4:15" s="868" customFormat="1" x14ac:dyDescent="0.2">
      <c r="D686" s="869"/>
      <c r="H686" s="870"/>
      <c r="I686" s="870"/>
      <c r="J686" s="870"/>
      <c r="K686" s="870"/>
      <c r="L686" s="870"/>
      <c r="M686" s="870"/>
      <c r="N686" s="870"/>
      <c r="O686" s="871"/>
    </row>
    <row r="687" spans="4:15" s="868" customFormat="1" x14ac:dyDescent="0.2">
      <c r="D687" s="869"/>
      <c r="H687" s="870"/>
      <c r="I687" s="870"/>
      <c r="J687" s="870"/>
      <c r="K687" s="870"/>
      <c r="L687" s="870"/>
      <c r="M687" s="870"/>
      <c r="N687" s="870"/>
      <c r="O687" s="871"/>
    </row>
    <row r="688" spans="4:15" s="868" customFormat="1" x14ac:dyDescent="0.2">
      <c r="D688" s="869"/>
      <c r="H688" s="870"/>
      <c r="I688" s="870"/>
      <c r="J688" s="870"/>
      <c r="K688" s="870"/>
      <c r="L688" s="870"/>
      <c r="M688" s="870"/>
      <c r="N688" s="870"/>
      <c r="O688" s="871"/>
    </row>
    <row r="689" spans="4:15" s="868" customFormat="1" x14ac:dyDescent="0.2">
      <c r="D689" s="869"/>
      <c r="H689" s="870"/>
      <c r="I689" s="870"/>
      <c r="J689" s="870"/>
      <c r="K689" s="870"/>
      <c r="L689" s="870"/>
      <c r="M689" s="870"/>
      <c r="N689" s="870"/>
      <c r="O689" s="871"/>
    </row>
    <row r="690" spans="4:15" s="868" customFormat="1" x14ac:dyDescent="0.2">
      <c r="D690" s="869"/>
      <c r="H690" s="870"/>
      <c r="I690" s="870"/>
      <c r="J690" s="870"/>
      <c r="K690" s="870"/>
      <c r="L690" s="870"/>
      <c r="M690" s="870"/>
      <c r="N690" s="870"/>
      <c r="O690" s="871"/>
    </row>
    <row r="691" spans="4:15" s="868" customFormat="1" x14ac:dyDescent="0.2">
      <c r="D691" s="869"/>
      <c r="H691" s="870"/>
      <c r="I691" s="870"/>
      <c r="J691" s="870"/>
      <c r="K691" s="870"/>
      <c r="L691" s="870"/>
      <c r="M691" s="870"/>
      <c r="N691" s="870"/>
      <c r="O691" s="871"/>
    </row>
    <row r="692" spans="4:15" s="868" customFormat="1" x14ac:dyDescent="0.2">
      <c r="D692" s="869"/>
      <c r="H692" s="870"/>
      <c r="I692" s="870"/>
      <c r="J692" s="870"/>
      <c r="K692" s="870"/>
      <c r="L692" s="870"/>
      <c r="M692" s="870"/>
      <c r="N692" s="870"/>
      <c r="O692" s="871"/>
    </row>
    <row r="693" spans="4:15" s="868" customFormat="1" x14ac:dyDescent="0.2">
      <c r="D693" s="869"/>
      <c r="H693" s="870"/>
      <c r="I693" s="870"/>
      <c r="J693" s="870"/>
      <c r="K693" s="870"/>
      <c r="L693" s="870"/>
      <c r="M693" s="870"/>
      <c r="N693" s="870"/>
      <c r="O693" s="871"/>
    </row>
    <row r="694" spans="4:15" s="868" customFormat="1" x14ac:dyDescent="0.2">
      <c r="D694" s="869"/>
      <c r="H694" s="870"/>
      <c r="I694" s="870"/>
      <c r="J694" s="870"/>
      <c r="K694" s="870"/>
      <c r="L694" s="870"/>
      <c r="M694" s="870"/>
      <c r="N694" s="870"/>
      <c r="O694" s="871"/>
    </row>
    <row r="695" spans="4:15" s="868" customFormat="1" x14ac:dyDescent="0.2">
      <c r="D695" s="869"/>
      <c r="H695" s="870"/>
      <c r="I695" s="870"/>
      <c r="J695" s="870"/>
      <c r="K695" s="870"/>
      <c r="L695" s="870"/>
      <c r="M695" s="870"/>
      <c r="N695" s="870"/>
      <c r="O695" s="871"/>
    </row>
    <row r="696" spans="4:15" s="868" customFormat="1" x14ac:dyDescent="0.2">
      <c r="D696" s="869"/>
      <c r="H696" s="870"/>
      <c r="I696" s="870"/>
      <c r="J696" s="870"/>
      <c r="K696" s="870"/>
      <c r="L696" s="870"/>
      <c r="M696" s="870"/>
      <c r="N696" s="870"/>
      <c r="O696" s="871"/>
    </row>
    <row r="697" spans="4:15" s="868" customFormat="1" x14ac:dyDescent="0.2">
      <c r="D697" s="869"/>
      <c r="H697" s="870"/>
      <c r="I697" s="870"/>
      <c r="J697" s="870"/>
      <c r="K697" s="870"/>
      <c r="L697" s="870"/>
      <c r="M697" s="870"/>
      <c r="N697" s="870"/>
      <c r="O697" s="871"/>
    </row>
    <row r="698" spans="4:15" s="868" customFormat="1" x14ac:dyDescent="0.2">
      <c r="D698" s="869"/>
      <c r="H698" s="870"/>
      <c r="I698" s="870"/>
      <c r="J698" s="870"/>
      <c r="K698" s="870"/>
      <c r="L698" s="870"/>
      <c r="M698" s="870"/>
      <c r="N698" s="870"/>
      <c r="O698" s="871"/>
    </row>
    <row r="699" spans="4:15" s="868" customFormat="1" x14ac:dyDescent="0.2">
      <c r="D699" s="869"/>
      <c r="H699" s="870"/>
      <c r="I699" s="870"/>
      <c r="J699" s="870"/>
      <c r="K699" s="870"/>
      <c r="L699" s="870"/>
      <c r="M699" s="870"/>
      <c r="N699" s="870"/>
      <c r="O699" s="871"/>
    </row>
    <row r="700" spans="4:15" s="868" customFormat="1" x14ac:dyDescent="0.2">
      <c r="D700" s="869"/>
      <c r="H700" s="870"/>
      <c r="I700" s="870"/>
      <c r="J700" s="870"/>
      <c r="K700" s="870"/>
      <c r="L700" s="870"/>
      <c r="M700" s="870"/>
      <c r="N700" s="870"/>
      <c r="O700" s="871"/>
    </row>
    <row r="701" spans="4:15" s="868" customFormat="1" x14ac:dyDescent="0.2">
      <c r="D701" s="869"/>
      <c r="H701" s="870"/>
      <c r="I701" s="870"/>
      <c r="J701" s="870"/>
      <c r="K701" s="870"/>
      <c r="L701" s="870"/>
      <c r="M701" s="870"/>
      <c r="N701" s="870"/>
      <c r="O701" s="871"/>
    </row>
    <row r="702" spans="4:15" s="868" customFormat="1" x14ac:dyDescent="0.2">
      <c r="D702" s="869"/>
      <c r="H702" s="870"/>
      <c r="I702" s="870"/>
      <c r="J702" s="870"/>
      <c r="K702" s="870"/>
      <c r="L702" s="870"/>
      <c r="M702" s="870"/>
      <c r="N702" s="870"/>
      <c r="O702" s="871"/>
    </row>
    <row r="703" spans="4:15" s="868" customFormat="1" x14ac:dyDescent="0.2">
      <c r="D703" s="869"/>
      <c r="H703" s="870"/>
      <c r="I703" s="870"/>
      <c r="J703" s="870"/>
      <c r="K703" s="870"/>
      <c r="L703" s="870"/>
      <c r="M703" s="870"/>
      <c r="N703" s="870"/>
      <c r="O703" s="871"/>
    </row>
    <row r="704" spans="4:15" s="868" customFormat="1" x14ac:dyDescent="0.2">
      <c r="D704" s="869"/>
      <c r="H704" s="870"/>
      <c r="I704" s="870"/>
      <c r="J704" s="870"/>
      <c r="K704" s="870"/>
      <c r="L704" s="870"/>
      <c r="M704" s="870"/>
      <c r="N704" s="870"/>
      <c r="O704" s="871"/>
    </row>
    <row r="705" spans="4:15" s="868" customFormat="1" x14ac:dyDescent="0.2">
      <c r="D705" s="869"/>
      <c r="H705" s="870"/>
      <c r="I705" s="870"/>
      <c r="J705" s="870"/>
      <c r="K705" s="870"/>
      <c r="L705" s="870"/>
      <c r="M705" s="870"/>
      <c r="N705" s="870"/>
      <c r="O705" s="871"/>
    </row>
    <row r="706" spans="4:15" s="868" customFormat="1" x14ac:dyDescent="0.2">
      <c r="D706" s="869"/>
      <c r="H706" s="870"/>
      <c r="I706" s="870"/>
      <c r="J706" s="870"/>
      <c r="K706" s="870"/>
      <c r="L706" s="870"/>
      <c r="M706" s="870"/>
      <c r="N706" s="870"/>
      <c r="O706" s="871"/>
    </row>
    <row r="707" spans="4:15" s="868" customFormat="1" x14ac:dyDescent="0.2">
      <c r="D707" s="869"/>
      <c r="H707" s="870"/>
      <c r="I707" s="870"/>
      <c r="J707" s="870"/>
      <c r="K707" s="870"/>
      <c r="L707" s="870"/>
      <c r="M707" s="870"/>
      <c r="N707" s="870"/>
      <c r="O707" s="871"/>
    </row>
    <row r="708" spans="4:15" s="868" customFormat="1" x14ac:dyDescent="0.2">
      <c r="D708" s="869"/>
      <c r="H708" s="870"/>
      <c r="I708" s="870"/>
      <c r="J708" s="870"/>
      <c r="K708" s="870"/>
      <c r="L708" s="870"/>
      <c r="M708" s="870"/>
      <c r="N708" s="870"/>
      <c r="O708" s="871"/>
    </row>
    <row r="709" spans="4:15" s="868" customFormat="1" x14ac:dyDescent="0.2">
      <c r="D709" s="869"/>
      <c r="H709" s="870"/>
      <c r="I709" s="870"/>
      <c r="J709" s="870"/>
      <c r="K709" s="870"/>
      <c r="L709" s="870"/>
      <c r="M709" s="870"/>
      <c r="N709" s="870"/>
      <c r="O709" s="871"/>
    </row>
    <row r="710" spans="4:15" s="868" customFormat="1" x14ac:dyDescent="0.2">
      <c r="D710" s="869"/>
      <c r="H710" s="870"/>
      <c r="I710" s="870"/>
      <c r="J710" s="870"/>
      <c r="K710" s="870"/>
      <c r="L710" s="870"/>
      <c r="M710" s="870"/>
      <c r="N710" s="870"/>
      <c r="O710" s="871"/>
    </row>
    <row r="711" spans="4:15" s="868" customFormat="1" x14ac:dyDescent="0.2">
      <c r="D711" s="869"/>
      <c r="H711" s="870"/>
      <c r="I711" s="870"/>
      <c r="J711" s="870"/>
      <c r="K711" s="870"/>
      <c r="L711" s="870"/>
      <c r="M711" s="870"/>
      <c r="N711" s="870"/>
      <c r="O711" s="871"/>
    </row>
    <row r="712" spans="4:15" s="868" customFormat="1" x14ac:dyDescent="0.2">
      <c r="D712" s="869"/>
      <c r="H712" s="870"/>
      <c r="I712" s="870"/>
      <c r="J712" s="870"/>
      <c r="K712" s="870"/>
      <c r="L712" s="870"/>
      <c r="M712" s="870"/>
      <c r="N712" s="870"/>
      <c r="O712" s="871"/>
    </row>
    <row r="713" spans="4:15" s="868" customFormat="1" x14ac:dyDescent="0.2">
      <c r="D713" s="869"/>
      <c r="H713" s="870"/>
      <c r="I713" s="870"/>
      <c r="J713" s="870"/>
      <c r="K713" s="870"/>
      <c r="L713" s="870"/>
      <c r="M713" s="870"/>
      <c r="N713" s="870"/>
      <c r="O713" s="871"/>
    </row>
    <row r="714" spans="4:15" s="868" customFormat="1" x14ac:dyDescent="0.2">
      <c r="D714" s="869"/>
      <c r="H714" s="870"/>
      <c r="I714" s="870"/>
      <c r="J714" s="870"/>
      <c r="K714" s="870"/>
      <c r="L714" s="870"/>
      <c r="M714" s="870"/>
      <c r="N714" s="870"/>
      <c r="O714" s="871"/>
    </row>
    <row r="715" spans="4:15" s="868" customFormat="1" x14ac:dyDescent="0.2">
      <c r="D715" s="869"/>
      <c r="H715" s="870"/>
      <c r="I715" s="870"/>
      <c r="J715" s="870"/>
      <c r="K715" s="870"/>
      <c r="L715" s="870"/>
      <c r="M715" s="870"/>
      <c r="N715" s="870"/>
      <c r="O715" s="871"/>
    </row>
    <row r="716" spans="4:15" s="868" customFormat="1" x14ac:dyDescent="0.2">
      <c r="D716" s="869"/>
      <c r="H716" s="870"/>
      <c r="I716" s="870"/>
      <c r="J716" s="870"/>
      <c r="K716" s="870"/>
      <c r="L716" s="870"/>
      <c r="M716" s="870"/>
      <c r="N716" s="870"/>
      <c r="O716" s="871"/>
    </row>
    <row r="717" spans="4:15" s="868" customFormat="1" x14ac:dyDescent="0.2">
      <c r="D717" s="869"/>
      <c r="H717" s="870"/>
      <c r="I717" s="870"/>
      <c r="J717" s="870"/>
      <c r="K717" s="870"/>
      <c r="L717" s="870"/>
      <c r="M717" s="870"/>
      <c r="N717" s="870"/>
      <c r="O717" s="871"/>
    </row>
    <row r="718" spans="4:15" s="868" customFormat="1" x14ac:dyDescent="0.2">
      <c r="D718" s="869"/>
      <c r="H718" s="870"/>
      <c r="I718" s="870"/>
      <c r="J718" s="870"/>
      <c r="K718" s="870"/>
      <c r="L718" s="870"/>
      <c r="M718" s="870"/>
      <c r="N718" s="870"/>
      <c r="O718" s="871"/>
    </row>
    <row r="719" spans="4:15" s="868" customFormat="1" x14ac:dyDescent="0.2">
      <c r="D719" s="869"/>
      <c r="H719" s="870"/>
      <c r="I719" s="870"/>
      <c r="J719" s="870"/>
      <c r="K719" s="870"/>
      <c r="L719" s="870"/>
      <c r="M719" s="870"/>
      <c r="N719" s="870"/>
      <c r="O719" s="871"/>
    </row>
    <row r="720" spans="4:15" s="868" customFormat="1" x14ac:dyDescent="0.2">
      <c r="D720" s="869"/>
      <c r="H720" s="870"/>
      <c r="I720" s="870"/>
      <c r="J720" s="870"/>
      <c r="K720" s="870"/>
      <c r="L720" s="870"/>
      <c r="M720" s="870"/>
      <c r="N720" s="870"/>
      <c r="O720" s="871"/>
    </row>
    <row r="721" spans="4:15" s="868" customFormat="1" x14ac:dyDescent="0.2">
      <c r="D721" s="869"/>
      <c r="H721" s="870"/>
      <c r="I721" s="870"/>
      <c r="J721" s="870"/>
      <c r="K721" s="870"/>
      <c r="L721" s="870"/>
      <c r="M721" s="870"/>
      <c r="N721" s="870"/>
      <c r="O721" s="871"/>
    </row>
    <row r="722" spans="4:15" s="868" customFormat="1" x14ac:dyDescent="0.2">
      <c r="D722" s="869"/>
      <c r="H722" s="870"/>
      <c r="I722" s="870"/>
      <c r="J722" s="870"/>
      <c r="K722" s="870"/>
      <c r="L722" s="870"/>
      <c r="M722" s="870"/>
      <c r="N722" s="870"/>
      <c r="O722" s="871"/>
    </row>
    <row r="723" spans="4:15" s="868" customFormat="1" x14ac:dyDescent="0.2">
      <c r="D723" s="869"/>
      <c r="H723" s="870"/>
      <c r="I723" s="870"/>
      <c r="J723" s="870"/>
      <c r="K723" s="870"/>
      <c r="L723" s="870"/>
      <c r="M723" s="870"/>
      <c r="N723" s="870"/>
      <c r="O723" s="871"/>
    </row>
    <row r="724" spans="4:15" s="868" customFormat="1" x14ac:dyDescent="0.2">
      <c r="D724" s="869"/>
      <c r="H724" s="870"/>
      <c r="I724" s="870"/>
      <c r="J724" s="870"/>
      <c r="K724" s="870"/>
      <c r="L724" s="870"/>
      <c r="M724" s="870"/>
      <c r="N724" s="870"/>
      <c r="O724" s="871"/>
    </row>
    <row r="725" spans="4:15" s="868" customFormat="1" x14ac:dyDescent="0.2">
      <c r="D725" s="869"/>
      <c r="H725" s="870"/>
      <c r="I725" s="870"/>
      <c r="J725" s="870"/>
      <c r="K725" s="870"/>
      <c r="L725" s="870"/>
      <c r="M725" s="870"/>
      <c r="N725" s="870"/>
      <c r="O725" s="871"/>
    </row>
    <row r="726" spans="4:15" s="868" customFormat="1" x14ac:dyDescent="0.2">
      <c r="D726" s="869"/>
      <c r="H726" s="870"/>
      <c r="I726" s="870"/>
      <c r="J726" s="870"/>
      <c r="K726" s="870"/>
      <c r="L726" s="870"/>
      <c r="M726" s="870"/>
      <c r="N726" s="870"/>
      <c r="O726" s="871"/>
    </row>
    <row r="727" spans="4:15" s="868" customFormat="1" x14ac:dyDescent="0.2">
      <c r="D727" s="869"/>
      <c r="H727" s="870"/>
      <c r="I727" s="870"/>
      <c r="J727" s="870"/>
      <c r="K727" s="870"/>
      <c r="L727" s="870"/>
      <c r="M727" s="870"/>
      <c r="N727" s="870"/>
      <c r="O727" s="871"/>
    </row>
    <row r="728" spans="4:15" s="868" customFormat="1" x14ac:dyDescent="0.2">
      <c r="D728" s="869"/>
      <c r="H728" s="870"/>
      <c r="I728" s="870"/>
      <c r="J728" s="870"/>
      <c r="K728" s="870"/>
      <c r="L728" s="870"/>
      <c r="M728" s="870"/>
      <c r="N728" s="870"/>
      <c r="O728" s="871"/>
    </row>
    <row r="729" spans="4:15" s="868" customFormat="1" x14ac:dyDescent="0.2">
      <c r="D729" s="869"/>
      <c r="H729" s="870"/>
      <c r="I729" s="870"/>
      <c r="J729" s="870"/>
      <c r="K729" s="870"/>
      <c r="L729" s="870"/>
      <c r="M729" s="870"/>
      <c r="N729" s="870"/>
      <c r="O729" s="871"/>
    </row>
    <row r="730" spans="4:15" s="868" customFormat="1" x14ac:dyDescent="0.2">
      <c r="D730" s="869"/>
      <c r="H730" s="870"/>
      <c r="I730" s="870"/>
      <c r="J730" s="870"/>
      <c r="K730" s="870"/>
      <c r="L730" s="870"/>
      <c r="M730" s="870"/>
      <c r="N730" s="870"/>
      <c r="O730" s="871"/>
    </row>
    <row r="731" spans="4:15" s="868" customFormat="1" x14ac:dyDescent="0.2">
      <c r="D731" s="869"/>
      <c r="H731" s="870"/>
      <c r="I731" s="870"/>
      <c r="J731" s="870"/>
      <c r="K731" s="870"/>
      <c r="L731" s="870"/>
      <c r="M731" s="870"/>
      <c r="N731" s="870"/>
      <c r="O731" s="871"/>
    </row>
    <row r="732" spans="4:15" s="868" customFormat="1" x14ac:dyDescent="0.2">
      <c r="D732" s="869"/>
      <c r="H732" s="870"/>
      <c r="I732" s="870"/>
      <c r="J732" s="870"/>
      <c r="K732" s="870"/>
      <c r="L732" s="870"/>
      <c r="M732" s="870"/>
      <c r="N732" s="870"/>
      <c r="O732" s="871"/>
    </row>
    <row r="733" spans="4:15" s="868" customFormat="1" x14ac:dyDescent="0.2">
      <c r="D733" s="869"/>
      <c r="H733" s="870"/>
      <c r="I733" s="870"/>
      <c r="J733" s="870"/>
      <c r="K733" s="870"/>
      <c r="L733" s="870"/>
      <c r="M733" s="870"/>
      <c r="N733" s="870"/>
      <c r="O733" s="871"/>
    </row>
    <row r="734" spans="4:15" s="868" customFormat="1" x14ac:dyDescent="0.2">
      <c r="D734" s="869"/>
      <c r="H734" s="870"/>
      <c r="I734" s="870"/>
      <c r="J734" s="870"/>
      <c r="K734" s="870"/>
      <c r="L734" s="870"/>
      <c r="M734" s="870"/>
      <c r="N734" s="870"/>
      <c r="O734" s="871"/>
    </row>
    <row r="735" spans="4:15" s="868" customFormat="1" x14ac:dyDescent="0.2">
      <c r="D735" s="869"/>
      <c r="H735" s="870"/>
      <c r="I735" s="870"/>
      <c r="J735" s="870"/>
      <c r="K735" s="870"/>
      <c r="L735" s="870"/>
      <c r="M735" s="870"/>
      <c r="N735" s="870"/>
      <c r="O735" s="871"/>
    </row>
    <row r="736" spans="4:15" s="868" customFormat="1" x14ac:dyDescent="0.2">
      <c r="D736" s="869"/>
      <c r="H736" s="870"/>
      <c r="I736" s="870"/>
      <c r="J736" s="870"/>
      <c r="K736" s="870"/>
      <c r="L736" s="870"/>
      <c r="M736" s="870"/>
      <c r="N736" s="870"/>
      <c r="O736" s="871"/>
    </row>
    <row r="737" spans="4:15" s="868" customFormat="1" x14ac:dyDescent="0.2">
      <c r="D737" s="869"/>
      <c r="H737" s="870"/>
      <c r="I737" s="870"/>
      <c r="J737" s="870"/>
      <c r="K737" s="870"/>
      <c r="L737" s="870"/>
      <c r="M737" s="870"/>
      <c r="N737" s="870"/>
      <c r="O737" s="871"/>
    </row>
    <row r="738" spans="4:15" s="868" customFormat="1" x14ac:dyDescent="0.2">
      <c r="D738" s="869"/>
      <c r="H738" s="870"/>
      <c r="I738" s="870"/>
      <c r="J738" s="870"/>
      <c r="K738" s="870"/>
      <c r="L738" s="870"/>
      <c r="M738" s="870"/>
      <c r="N738" s="870"/>
      <c r="O738" s="871"/>
    </row>
    <row r="739" spans="4:15" s="868" customFormat="1" x14ac:dyDescent="0.2">
      <c r="D739" s="869"/>
      <c r="H739" s="870"/>
      <c r="I739" s="870"/>
      <c r="J739" s="870"/>
      <c r="K739" s="870"/>
      <c r="L739" s="870"/>
      <c r="M739" s="870"/>
      <c r="N739" s="870"/>
      <c r="O739" s="871"/>
    </row>
    <row r="740" spans="4:15" s="868" customFormat="1" x14ac:dyDescent="0.2">
      <c r="D740" s="869"/>
      <c r="H740" s="870"/>
      <c r="I740" s="870"/>
      <c r="J740" s="870"/>
      <c r="K740" s="870"/>
      <c r="L740" s="870"/>
      <c r="M740" s="870"/>
      <c r="N740" s="870"/>
      <c r="O740" s="871"/>
    </row>
    <row r="741" spans="4:15" s="868" customFormat="1" x14ac:dyDescent="0.2">
      <c r="D741" s="869"/>
      <c r="H741" s="870"/>
      <c r="I741" s="870"/>
      <c r="J741" s="870"/>
      <c r="K741" s="870"/>
      <c r="L741" s="870"/>
      <c r="M741" s="870"/>
      <c r="N741" s="870"/>
      <c r="O741" s="871"/>
    </row>
    <row r="742" spans="4:15" s="868" customFormat="1" x14ac:dyDescent="0.2">
      <c r="D742" s="869"/>
      <c r="H742" s="870"/>
      <c r="I742" s="870"/>
      <c r="J742" s="870"/>
      <c r="K742" s="870"/>
      <c r="L742" s="870"/>
      <c r="M742" s="870"/>
      <c r="N742" s="870"/>
      <c r="O742" s="871"/>
    </row>
    <row r="743" spans="4:15" s="868" customFormat="1" x14ac:dyDescent="0.2">
      <c r="D743" s="869"/>
      <c r="H743" s="870"/>
      <c r="I743" s="870"/>
      <c r="J743" s="870"/>
      <c r="K743" s="870"/>
      <c r="L743" s="870"/>
      <c r="M743" s="870"/>
      <c r="N743" s="870"/>
      <c r="O743" s="871"/>
    </row>
    <row r="744" spans="4:15" s="868" customFormat="1" x14ac:dyDescent="0.2">
      <c r="D744" s="869"/>
      <c r="H744" s="870"/>
      <c r="I744" s="870"/>
      <c r="J744" s="870"/>
      <c r="K744" s="870"/>
      <c r="L744" s="870"/>
      <c r="M744" s="870"/>
      <c r="N744" s="870"/>
      <c r="O744" s="871"/>
    </row>
    <row r="745" spans="4:15" s="868" customFormat="1" x14ac:dyDescent="0.2">
      <c r="D745" s="869"/>
      <c r="H745" s="870"/>
      <c r="I745" s="870"/>
      <c r="J745" s="870"/>
      <c r="K745" s="870"/>
      <c r="L745" s="870"/>
      <c r="M745" s="870"/>
      <c r="N745" s="870"/>
      <c r="O745" s="871"/>
    </row>
    <row r="746" spans="4:15" s="868" customFormat="1" x14ac:dyDescent="0.2">
      <c r="D746" s="869"/>
      <c r="H746" s="870"/>
      <c r="I746" s="870"/>
      <c r="J746" s="870"/>
      <c r="K746" s="870"/>
      <c r="L746" s="870"/>
      <c r="M746" s="870"/>
      <c r="N746" s="870"/>
      <c r="O746" s="871"/>
    </row>
    <row r="747" spans="4:15" s="868" customFormat="1" x14ac:dyDescent="0.2">
      <c r="D747" s="869"/>
      <c r="H747" s="870"/>
      <c r="I747" s="870"/>
      <c r="J747" s="870"/>
      <c r="K747" s="870"/>
      <c r="L747" s="870"/>
      <c r="M747" s="870"/>
      <c r="N747" s="870"/>
      <c r="O747" s="871"/>
    </row>
    <row r="748" spans="4:15" s="868" customFormat="1" x14ac:dyDescent="0.2">
      <c r="D748" s="869"/>
      <c r="H748" s="870"/>
      <c r="I748" s="870"/>
      <c r="J748" s="870"/>
      <c r="K748" s="870"/>
      <c r="L748" s="870"/>
      <c r="M748" s="870"/>
      <c r="N748" s="870"/>
      <c r="O748" s="871"/>
    </row>
    <row r="749" spans="4:15" s="868" customFormat="1" x14ac:dyDescent="0.2">
      <c r="D749" s="869"/>
      <c r="H749" s="870"/>
      <c r="I749" s="870"/>
      <c r="J749" s="870"/>
      <c r="K749" s="870"/>
      <c r="L749" s="870"/>
      <c r="M749" s="870"/>
      <c r="N749" s="870"/>
      <c r="O749" s="871"/>
    </row>
    <row r="750" spans="4:15" s="868" customFormat="1" x14ac:dyDescent="0.2">
      <c r="D750" s="869"/>
      <c r="H750" s="870"/>
      <c r="I750" s="870"/>
      <c r="J750" s="870"/>
      <c r="K750" s="870"/>
      <c r="L750" s="870"/>
      <c r="M750" s="870"/>
      <c r="N750" s="870"/>
      <c r="O750" s="871"/>
    </row>
    <row r="751" spans="4:15" s="868" customFormat="1" x14ac:dyDescent="0.2">
      <c r="D751" s="869"/>
      <c r="H751" s="870"/>
      <c r="I751" s="870"/>
      <c r="J751" s="870"/>
      <c r="K751" s="870"/>
      <c r="L751" s="870"/>
      <c r="M751" s="870"/>
      <c r="N751" s="870"/>
      <c r="O751" s="871"/>
    </row>
    <row r="752" spans="4:15" s="868" customFormat="1" x14ac:dyDescent="0.2">
      <c r="D752" s="869"/>
      <c r="H752" s="870"/>
      <c r="I752" s="870"/>
      <c r="J752" s="870"/>
      <c r="K752" s="870"/>
      <c r="L752" s="870"/>
      <c r="M752" s="870"/>
      <c r="N752" s="870"/>
      <c r="O752" s="871"/>
    </row>
    <row r="753" spans="4:15" s="868" customFormat="1" x14ac:dyDescent="0.2">
      <c r="D753" s="869"/>
      <c r="H753" s="870"/>
      <c r="I753" s="870"/>
      <c r="J753" s="870"/>
      <c r="K753" s="870"/>
      <c r="L753" s="870"/>
      <c r="M753" s="870"/>
      <c r="N753" s="870"/>
      <c r="O753" s="871"/>
    </row>
    <row r="754" spans="4:15" s="868" customFormat="1" x14ac:dyDescent="0.2">
      <c r="D754" s="869"/>
      <c r="H754" s="870"/>
      <c r="I754" s="870"/>
      <c r="J754" s="870"/>
      <c r="K754" s="870"/>
      <c r="L754" s="870"/>
      <c r="M754" s="870"/>
      <c r="N754" s="870"/>
      <c r="O754" s="871"/>
    </row>
    <row r="755" spans="4:15" s="868" customFormat="1" x14ac:dyDescent="0.2">
      <c r="D755" s="869"/>
      <c r="H755" s="870"/>
      <c r="I755" s="870"/>
      <c r="J755" s="870"/>
      <c r="K755" s="870"/>
      <c r="L755" s="870"/>
      <c r="M755" s="870"/>
      <c r="N755" s="870"/>
      <c r="O755" s="871"/>
    </row>
    <row r="756" spans="4:15" s="868" customFormat="1" x14ac:dyDescent="0.2">
      <c r="D756" s="869"/>
      <c r="H756" s="870"/>
      <c r="I756" s="870"/>
      <c r="J756" s="870"/>
      <c r="K756" s="870"/>
      <c r="L756" s="870"/>
      <c r="M756" s="870"/>
      <c r="N756" s="870"/>
      <c r="O756" s="871"/>
    </row>
    <row r="757" spans="4:15" s="868" customFormat="1" x14ac:dyDescent="0.2">
      <c r="D757" s="869"/>
      <c r="H757" s="870"/>
      <c r="I757" s="870"/>
      <c r="J757" s="870"/>
      <c r="K757" s="870"/>
      <c r="L757" s="870"/>
      <c r="M757" s="870"/>
      <c r="N757" s="870"/>
      <c r="O757" s="871"/>
    </row>
    <row r="758" spans="4:15" s="868" customFormat="1" x14ac:dyDescent="0.2">
      <c r="D758" s="869"/>
      <c r="H758" s="870"/>
      <c r="I758" s="870"/>
      <c r="J758" s="870"/>
      <c r="K758" s="870"/>
      <c r="L758" s="870"/>
      <c r="M758" s="870"/>
      <c r="N758" s="870"/>
      <c r="O758" s="871"/>
    </row>
    <row r="759" spans="4:15" s="868" customFormat="1" x14ac:dyDescent="0.2">
      <c r="D759" s="869"/>
      <c r="H759" s="870"/>
      <c r="I759" s="870"/>
      <c r="J759" s="870"/>
      <c r="K759" s="870"/>
      <c r="L759" s="870"/>
      <c r="M759" s="870"/>
      <c r="N759" s="870"/>
      <c r="O759" s="871"/>
    </row>
    <row r="760" spans="4:15" s="868" customFormat="1" x14ac:dyDescent="0.2">
      <c r="D760" s="869"/>
      <c r="H760" s="870"/>
      <c r="I760" s="870"/>
      <c r="J760" s="870"/>
      <c r="K760" s="870"/>
      <c r="L760" s="870"/>
      <c r="M760" s="870"/>
      <c r="N760" s="870"/>
      <c r="O760" s="871"/>
    </row>
    <row r="761" spans="4:15" s="868" customFormat="1" x14ac:dyDescent="0.2">
      <c r="D761" s="869"/>
      <c r="H761" s="870"/>
      <c r="I761" s="870"/>
      <c r="J761" s="870"/>
      <c r="K761" s="870"/>
      <c r="L761" s="870"/>
      <c r="M761" s="870"/>
      <c r="N761" s="870"/>
      <c r="O761" s="871"/>
    </row>
    <row r="762" spans="4:15" s="868" customFormat="1" x14ac:dyDescent="0.2">
      <c r="D762" s="869"/>
      <c r="H762" s="870"/>
      <c r="I762" s="870"/>
      <c r="J762" s="870"/>
      <c r="K762" s="870"/>
      <c r="L762" s="870"/>
      <c r="M762" s="870"/>
      <c r="N762" s="870"/>
      <c r="O762" s="871"/>
    </row>
    <row r="763" spans="4:15" s="868" customFormat="1" x14ac:dyDescent="0.2">
      <c r="D763" s="869"/>
      <c r="H763" s="870"/>
      <c r="I763" s="870"/>
      <c r="J763" s="870"/>
      <c r="K763" s="870"/>
      <c r="L763" s="870"/>
      <c r="M763" s="870"/>
      <c r="N763" s="870"/>
      <c r="O763" s="871"/>
    </row>
    <row r="764" spans="4:15" s="868" customFormat="1" x14ac:dyDescent="0.2">
      <c r="D764" s="869"/>
      <c r="H764" s="870"/>
      <c r="I764" s="870"/>
      <c r="J764" s="870"/>
      <c r="K764" s="870"/>
      <c r="L764" s="870"/>
      <c r="M764" s="870"/>
      <c r="N764" s="870"/>
      <c r="O764" s="871"/>
    </row>
    <row r="765" spans="4:15" s="868" customFormat="1" x14ac:dyDescent="0.2">
      <c r="D765" s="869"/>
      <c r="H765" s="870"/>
      <c r="I765" s="870"/>
      <c r="J765" s="870"/>
      <c r="K765" s="870"/>
      <c r="L765" s="870"/>
      <c r="M765" s="870"/>
      <c r="N765" s="870"/>
      <c r="O765" s="871"/>
    </row>
    <row r="766" spans="4:15" s="868" customFormat="1" x14ac:dyDescent="0.2">
      <c r="D766" s="869"/>
      <c r="H766" s="870"/>
      <c r="I766" s="870"/>
      <c r="J766" s="870"/>
      <c r="K766" s="870"/>
      <c r="L766" s="870"/>
      <c r="M766" s="870"/>
      <c r="N766" s="870"/>
      <c r="O766" s="871"/>
    </row>
    <row r="767" spans="4:15" s="868" customFormat="1" x14ac:dyDescent="0.2">
      <c r="D767" s="869"/>
      <c r="H767" s="870"/>
      <c r="I767" s="870"/>
      <c r="J767" s="870"/>
      <c r="K767" s="870"/>
      <c r="L767" s="870"/>
      <c r="M767" s="870"/>
      <c r="N767" s="870"/>
      <c r="O767" s="871"/>
    </row>
    <row r="768" spans="4:15" s="868" customFormat="1" x14ac:dyDescent="0.2">
      <c r="D768" s="869"/>
      <c r="H768" s="870"/>
      <c r="I768" s="870"/>
      <c r="J768" s="870"/>
      <c r="K768" s="870"/>
      <c r="L768" s="870"/>
      <c r="M768" s="870"/>
      <c r="N768" s="870"/>
      <c r="O768" s="871"/>
    </row>
    <row r="769" spans="4:15" s="868" customFormat="1" x14ac:dyDescent="0.2">
      <c r="D769" s="869"/>
      <c r="H769" s="870"/>
      <c r="I769" s="870"/>
      <c r="J769" s="870"/>
      <c r="K769" s="870"/>
      <c r="L769" s="870"/>
      <c r="M769" s="870"/>
      <c r="N769" s="870"/>
      <c r="O769" s="871"/>
    </row>
    <row r="770" spans="4:15" s="868" customFormat="1" x14ac:dyDescent="0.2">
      <c r="D770" s="869"/>
      <c r="H770" s="870"/>
      <c r="I770" s="870"/>
      <c r="J770" s="870"/>
      <c r="K770" s="870"/>
      <c r="L770" s="870"/>
      <c r="M770" s="870"/>
      <c r="N770" s="870"/>
      <c r="O770" s="871"/>
    </row>
    <row r="771" spans="4:15" s="868" customFormat="1" x14ac:dyDescent="0.2">
      <c r="D771" s="869"/>
      <c r="H771" s="870"/>
      <c r="I771" s="870"/>
      <c r="J771" s="870"/>
      <c r="K771" s="870"/>
      <c r="L771" s="870"/>
      <c r="M771" s="870"/>
      <c r="N771" s="870"/>
      <c r="O771" s="871"/>
    </row>
    <row r="772" spans="4:15" s="868" customFormat="1" x14ac:dyDescent="0.2">
      <c r="D772" s="869"/>
      <c r="H772" s="870"/>
      <c r="I772" s="870"/>
      <c r="J772" s="870"/>
      <c r="K772" s="870"/>
      <c r="L772" s="870"/>
      <c r="M772" s="870"/>
      <c r="N772" s="870"/>
      <c r="O772" s="871"/>
    </row>
    <row r="773" spans="4:15" s="868" customFormat="1" x14ac:dyDescent="0.2">
      <c r="D773" s="869"/>
      <c r="H773" s="870"/>
      <c r="I773" s="870"/>
      <c r="J773" s="870"/>
      <c r="K773" s="870"/>
      <c r="L773" s="870"/>
      <c r="M773" s="870"/>
      <c r="N773" s="870"/>
      <c r="O773" s="871"/>
    </row>
    <row r="774" spans="4:15" s="868" customFormat="1" x14ac:dyDescent="0.2">
      <c r="D774" s="869"/>
      <c r="H774" s="870"/>
      <c r="I774" s="870"/>
      <c r="J774" s="870"/>
      <c r="K774" s="870"/>
      <c r="L774" s="870"/>
      <c r="M774" s="870"/>
      <c r="N774" s="870"/>
      <c r="O774" s="871"/>
    </row>
    <row r="775" spans="4:15" s="868" customFormat="1" x14ac:dyDescent="0.2">
      <c r="D775" s="869"/>
      <c r="H775" s="870"/>
      <c r="I775" s="870"/>
      <c r="J775" s="870"/>
      <c r="K775" s="870"/>
      <c r="L775" s="870"/>
      <c r="M775" s="870"/>
      <c r="N775" s="870"/>
      <c r="O775" s="871"/>
    </row>
    <row r="776" spans="4:15" s="868" customFormat="1" x14ac:dyDescent="0.2">
      <c r="D776" s="869"/>
      <c r="H776" s="870"/>
      <c r="I776" s="870"/>
      <c r="J776" s="870"/>
      <c r="K776" s="870"/>
      <c r="L776" s="870"/>
      <c r="M776" s="870"/>
      <c r="N776" s="870"/>
      <c r="O776" s="871"/>
    </row>
    <row r="777" spans="4:15" s="868" customFormat="1" x14ac:dyDescent="0.2">
      <c r="D777" s="869"/>
      <c r="H777" s="870"/>
      <c r="I777" s="870"/>
      <c r="J777" s="870"/>
      <c r="K777" s="870"/>
      <c r="L777" s="870"/>
      <c r="M777" s="870"/>
      <c r="N777" s="870"/>
      <c r="O777" s="871"/>
    </row>
    <row r="778" spans="4:15" s="868" customFormat="1" x14ac:dyDescent="0.2">
      <c r="D778" s="869"/>
      <c r="H778" s="870"/>
      <c r="I778" s="870"/>
      <c r="J778" s="870"/>
      <c r="K778" s="870"/>
      <c r="L778" s="870"/>
      <c r="M778" s="870"/>
      <c r="N778" s="870"/>
      <c r="O778" s="871"/>
    </row>
    <row r="779" spans="4:15" s="868" customFormat="1" x14ac:dyDescent="0.2">
      <c r="D779" s="869"/>
      <c r="H779" s="870"/>
      <c r="I779" s="870"/>
      <c r="J779" s="870"/>
      <c r="K779" s="870"/>
      <c r="L779" s="870"/>
      <c r="M779" s="870"/>
      <c r="N779" s="870"/>
      <c r="O779" s="871"/>
    </row>
    <row r="780" spans="4:15" s="868" customFormat="1" x14ac:dyDescent="0.2">
      <c r="D780" s="869"/>
      <c r="H780" s="870"/>
      <c r="I780" s="870"/>
      <c r="J780" s="870"/>
      <c r="K780" s="870"/>
      <c r="L780" s="870"/>
      <c r="M780" s="870"/>
      <c r="N780" s="870"/>
      <c r="O780" s="871"/>
    </row>
    <row r="781" spans="4:15" s="868" customFormat="1" x14ac:dyDescent="0.2">
      <c r="D781" s="869"/>
      <c r="H781" s="870"/>
      <c r="I781" s="870"/>
      <c r="J781" s="870"/>
      <c r="K781" s="870"/>
      <c r="L781" s="870"/>
      <c r="M781" s="870"/>
      <c r="N781" s="870"/>
      <c r="O781" s="871"/>
    </row>
    <row r="782" spans="4:15" s="868" customFormat="1" x14ac:dyDescent="0.2">
      <c r="D782" s="869"/>
      <c r="H782" s="870"/>
      <c r="I782" s="870"/>
      <c r="J782" s="870"/>
      <c r="K782" s="870"/>
      <c r="L782" s="870"/>
      <c r="M782" s="870"/>
      <c r="N782" s="870"/>
      <c r="O782" s="871"/>
    </row>
    <row r="783" spans="4:15" s="868" customFormat="1" x14ac:dyDescent="0.2">
      <c r="D783" s="869"/>
      <c r="H783" s="870"/>
      <c r="I783" s="870"/>
      <c r="J783" s="870"/>
      <c r="K783" s="870"/>
      <c r="L783" s="870"/>
      <c r="M783" s="870"/>
      <c r="N783" s="870"/>
      <c r="O783" s="871"/>
    </row>
    <row r="784" spans="4:15" s="868" customFormat="1" x14ac:dyDescent="0.2">
      <c r="D784" s="869"/>
      <c r="H784" s="870"/>
      <c r="I784" s="870"/>
      <c r="J784" s="870"/>
      <c r="K784" s="870"/>
      <c r="L784" s="870"/>
      <c r="M784" s="870"/>
      <c r="N784" s="870"/>
      <c r="O784" s="871"/>
    </row>
    <row r="785" spans="4:15" s="868" customFormat="1" x14ac:dyDescent="0.2">
      <c r="D785" s="869"/>
      <c r="H785" s="870"/>
      <c r="I785" s="870"/>
      <c r="J785" s="870"/>
      <c r="K785" s="870"/>
      <c r="L785" s="870"/>
      <c r="M785" s="870"/>
      <c r="N785" s="870"/>
      <c r="O785" s="871"/>
    </row>
    <row r="786" spans="4:15" s="868" customFormat="1" x14ac:dyDescent="0.2">
      <c r="D786" s="869"/>
      <c r="H786" s="870"/>
      <c r="I786" s="870"/>
      <c r="J786" s="870"/>
      <c r="K786" s="870"/>
      <c r="L786" s="870"/>
      <c r="M786" s="870"/>
      <c r="N786" s="870"/>
      <c r="O786" s="871"/>
    </row>
    <row r="787" spans="4:15" s="868" customFormat="1" x14ac:dyDescent="0.2">
      <c r="D787" s="869"/>
      <c r="H787" s="870"/>
      <c r="I787" s="870"/>
      <c r="J787" s="870"/>
      <c r="K787" s="870"/>
      <c r="L787" s="870"/>
      <c r="M787" s="870"/>
      <c r="N787" s="870"/>
      <c r="O787" s="871"/>
    </row>
    <row r="788" spans="4:15" s="868" customFormat="1" x14ac:dyDescent="0.2">
      <c r="D788" s="869"/>
      <c r="H788" s="870"/>
      <c r="I788" s="870"/>
      <c r="J788" s="870"/>
      <c r="K788" s="870"/>
      <c r="L788" s="870"/>
      <c r="M788" s="870"/>
      <c r="N788" s="870"/>
      <c r="O788" s="871"/>
    </row>
    <row r="789" spans="4:15" s="868" customFormat="1" x14ac:dyDescent="0.2">
      <c r="D789" s="869"/>
      <c r="H789" s="870"/>
      <c r="I789" s="870"/>
      <c r="J789" s="870"/>
      <c r="K789" s="870"/>
      <c r="L789" s="870"/>
      <c r="M789" s="870"/>
      <c r="N789" s="870"/>
      <c r="O789" s="871"/>
    </row>
    <row r="790" spans="4:15" s="868" customFormat="1" x14ac:dyDescent="0.2">
      <c r="D790" s="869"/>
      <c r="H790" s="870"/>
      <c r="I790" s="870"/>
      <c r="J790" s="870"/>
      <c r="K790" s="870"/>
      <c r="L790" s="870"/>
      <c r="M790" s="870"/>
      <c r="N790" s="870"/>
      <c r="O790" s="871"/>
    </row>
    <row r="791" spans="4:15" s="868" customFormat="1" x14ac:dyDescent="0.2">
      <c r="D791" s="869"/>
      <c r="H791" s="870"/>
      <c r="I791" s="870"/>
      <c r="J791" s="870"/>
      <c r="K791" s="870"/>
      <c r="L791" s="870"/>
      <c r="M791" s="870"/>
      <c r="N791" s="870"/>
      <c r="O791" s="871"/>
    </row>
    <row r="792" spans="4:15" s="868" customFormat="1" x14ac:dyDescent="0.2">
      <c r="D792" s="869"/>
      <c r="H792" s="870"/>
      <c r="I792" s="870"/>
      <c r="J792" s="870"/>
      <c r="K792" s="870"/>
      <c r="L792" s="870"/>
      <c r="M792" s="870"/>
      <c r="N792" s="870"/>
      <c r="O792" s="871"/>
    </row>
    <row r="793" spans="4:15" s="868" customFormat="1" x14ac:dyDescent="0.2">
      <c r="D793" s="869"/>
      <c r="H793" s="870"/>
      <c r="I793" s="870"/>
      <c r="J793" s="870"/>
      <c r="K793" s="870"/>
      <c r="L793" s="870"/>
      <c r="M793" s="870"/>
      <c r="N793" s="870"/>
      <c r="O793" s="871"/>
    </row>
    <row r="794" spans="4:15" s="868" customFormat="1" x14ac:dyDescent="0.2">
      <c r="D794" s="869"/>
      <c r="H794" s="870"/>
      <c r="I794" s="870"/>
      <c r="J794" s="870"/>
      <c r="K794" s="870"/>
      <c r="L794" s="870"/>
      <c r="M794" s="870"/>
      <c r="N794" s="870"/>
      <c r="O794" s="871"/>
    </row>
    <row r="795" spans="4:15" s="868" customFormat="1" x14ac:dyDescent="0.2">
      <c r="D795" s="869"/>
      <c r="H795" s="870"/>
      <c r="I795" s="870"/>
      <c r="J795" s="870"/>
      <c r="K795" s="870"/>
      <c r="L795" s="870"/>
      <c r="M795" s="870"/>
      <c r="N795" s="870"/>
      <c r="O795" s="871"/>
    </row>
    <row r="796" spans="4:15" s="868" customFormat="1" x14ac:dyDescent="0.2">
      <c r="D796" s="869"/>
      <c r="H796" s="870"/>
      <c r="I796" s="870"/>
      <c r="J796" s="870"/>
      <c r="K796" s="870"/>
      <c r="L796" s="870"/>
      <c r="M796" s="870"/>
      <c r="N796" s="870"/>
      <c r="O796" s="871"/>
    </row>
    <row r="797" spans="4:15" s="868" customFormat="1" x14ac:dyDescent="0.2">
      <c r="D797" s="869"/>
      <c r="H797" s="870"/>
      <c r="I797" s="870"/>
      <c r="J797" s="870"/>
      <c r="K797" s="870"/>
      <c r="L797" s="870"/>
      <c r="M797" s="870"/>
      <c r="N797" s="870"/>
      <c r="O797" s="871"/>
    </row>
    <row r="798" spans="4:15" s="868" customFormat="1" x14ac:dyDescent="0.2">
      <c r="D798" s="869"/>
      <c r="H798" s="870"/>
      <c r="I798" s="870"/>
      <c r="J798" s="870"/>
      <c r="K798" s="870"/>
      <c r="L798" s="870"/>
      <c r="M798" s="870"/>
      <c r="N798" s="870"/>
      <c r="O798" s="871"/>
    </row>
    <row r="799" spans="4:15" s="868" customFormat="1" x14ac:dyDescent="0.2">
      <c r="D799" s="869"/>
      <c r="H799" s="870"/>
      <c r="I799" s="870"/>
      <c r="J799" s="870"/>
      <c r="K799" s="870"/>
      <c r="L799" s="870"/>
      <c r="M799" s="870"/>
      <c r="N799" s="870"/>
      <c r="O799" s="871"/>
    </row>
    <row r="800" spans="4:15" s="868" customFormat="1" x14ac:dyDescent="0.2">
      <c r="D800" s="869"/>
      <c r="H800" s="870"/>
      <c r="I800" s="870"/>
      <c r="J800" s="870"/>
      <c r="K800" s="870"/>
      <c r="L800" s="870"/>
      <c r="M800" s="870"/>
      <c r="N800" s="870"/>
      <c r="O800" s="871"/>
    </row>
    <row r="801" spans="4:15" s="868" customFormat="1" x14ac:dyDescent="0.2">
      <c r="D801" s="869"/>
      <c r="H801" s="870"/>
      <c r="I801" s="870"/>
      <c r="J801" s="870"/>
      <c r="K801" s="870"/>
      <c r="L801" s="870"/>
      <c r="M801" s="870"/>
      <c r="N801" s="870"/>
      <c r="O801" s="871"/>
    </row>
    <row r="802" spans="4:15" s="868" customFormat="1" x14ac:dyDescent="0.2">
      <c r="D802" s="869"/>
      <c r="H802" s="870"/>
      <c r="I802" s="870"/>
      <c r="J802" s="870"/>
      <c r="K802" s="870"/>
      <c r="L802" s="870"/>
      <c r="M802" s="870"/>
      <c r="N802" s="870"/>
      <c r="O802" s="871"/>
    </row>
    <row r="803" spans="4:15" s="868" customFormat="1" x14ac:dyDescent="0.2">
      <c r="D803" s="869"/>
      <c r="H803" s="870"/>
      <c r="I803" s="870"/>
      <c r="J803" s="870"/>
      <c r="K803" s="870"/>
      <c r="L803" s="870"/>
      <c r="M803" s="870"/>
      <c r="N803" s="870"/>
      <c r="O803" s="871"/>
    </row>
    <row r="804" spans="4:15" s="868" customFormat="1" x14ac:dyDescent="0.2">
      <c r="D804" s="869"/>
      <c r="H804" s="870"/>
      <c r="I804" s="870"/>
      <c r="J804" s="870"/>
      <c r="K804" s="870"/>
      <c r="L804" s="870"/>
      <c r="M804" s="870"/>
      <c r="N804" s="870"/>
      <c r="O804" s="871"/>
    </row>
    <row r="805" spans="4:15" s="868" customFormat="1" x14ac:dyDescent="0.2">
      <c r="D805" s="869"/>
      <c r="H805" s="870"/>
      <c r="I805" s="870"/>
      <c r="J805" s="870"/>
      <c r="K805" s="870"/>
      <c r="L805" s="870"/>
      <c r="M805" s="870"/>
      <c r="N805" s="870"/>
      <c r="O805" s="871"/>
    </row>
    <row r="806" spans="4:15" s="868" customFormat="1" x14ac:dyDescent="0.2">
      <c r="D806" s="869"/>
      <c r="H806" s="870"/>
      <c r="I806" s="870"/>
      <c r="J806" s="870"/>
      <c r="K806" s="870"/>
      <c r="L806" s="870"/>
      <c r="M806" s="870"/>
      <c r="N806" s="870"/>
      <c r="O806" s="871"/>
    </row>
    <row r="807" spans="4:15" s="868" customFormat="1" x14ac:dyDescent="0.2">
      <c r="D807" s="869"/>
      <c r="H807" s="870"/>
      <c r="I807" s="870"/>
      <c r="J807" s="870"/>
      <c r="K807" s="870"/>
      <c r="L807" s="870"/>
      <c r="M807" s="870"/>
      <c r="N807" s="870"/>
      <c r="O807" s="871"/>
    </row>
    <row r="808" spans="4:15" s="868" customFormat="1" x14ac:dyDescent="0.2">
      <c r="D808" s="869"/>
      <c r="H808" s="870"/>
      <c r="I808" s="870"/>
      <c r="J808" s="870"/>
      <c r="K808" s="870"/>
      <c r="L808" s="870"/>
      <c r="M808" s="870"/>
      <c r="N808" s="870"/>
      <c r="O808" s="871"/>
    </row>
    <row r="809" spans="4:15" s="868" customFormat="1" x14ac:dyDescent="0.2">
      <c r="D809" s="869"/>
      <c r="H809" s="870"/>
      <c r="I809" s="870"/>
      <c r="J809" s="870"/>
      <c r="K809" s="870"/>
      <c r="L809" s="870"/>
      <c r="M809" s="870"/>
      <c r="N809" s="870"/>
      <c r="O809" s="871"/>
    </row>
    <row r="810" spans="4:15" s="868" customFormat="1" x14ac:dyDescent="0.2">
      <c r="D810" s="869"/>
      <c r="H810" s="870"/>
      <c r="I810" s="870"/>
      <c r="J810" s="870"/>
      <c r="K810" s="870"/>
      <c r="L810" s="870"/>
      <c r="M810" s="870"/>
      <c r="N810" s="870"/>
      <c r="O810" s="871"/>
    </row>
    <row r="811" spans="4:15" s="868" customFormat="1" x14ac:dyDescent="0.2">
      <c r="D811" s="869"/>
      <c r="H811" s="870"/>
      <c r="I811" s="870"/>
      <c r="J811" s="870"/>
      <c r="K811" s="870"/>
      <c r="L811" s="870"/>
      <c r="M811" s="870"/>
      <c r="N811" s="870"/>
      <c r="O811" s="871"/>
    </row>
    <row r="812" spans="4:15" s="868" customFormat="1" x14ac:dyDescent="0.2">
      <c r="D812" s="869"/>
      <c r="H812" s="870"/>
      <c r="I812" s="870"/>
      <c r="J812" s="870"/>
      <c r="K812" s="870"/>
      <c r="L812" s="870"/>
      <c r="M812" s="870"/>
      <c r="N812" s="870"/>
      <c r="O812" s="871"/>
    </row>
    <row r="813" spans="4:15" s="868" customFormat="1" x14ac:dyDescent="0.2">
      <c r="D813" s="869"/>
      <c r="H813" s="870"/>
      <c r="I813" s="870"/>
      <c r="J813" s="870"/>
      <c r="K813" s="870"/>
      <c r="L813" s="870"/>
      <c r="M813" s="870"/>
      <c r="N813" s="870"/>
      <c r="O813" s="871"/>
    </row>
    <row r="814" spans="4:15" s="868" customFormat="1" x14ac:dyDescent="0.2">
      <c r="D814" s="869"/>
      <c r="H814" s="870"/>
      <c r="I814" s="870"/>
      <c r="J814" s="870"/>
      <c r="K814" s="870"/>
      <c r="L814" s="870"/>
      <c r="M814" s="870"/>
      <c r="N814" s="870"/>
      <c r="O814" s="871"/>
    </row>
    <row r="815" spans="4:15" s="868" customFormat="1" x14ac:dyDescent="0.2">
      <c r="D815" s="869"/>
      <c r="H815" s="870"/>
      <c r="I815" s="870"/>
      <c r="J815" s="870"/>
      <c r="K815" s="870"/>
      <c r="L815" s="870"/>
      <c r="M815" s="870"/>
      <c r="N815" s="870"/>
      <c r="O815" s="871"/>
    </row>
    <row r="816" spans="4:15" s="868" customFormat="1" x14ac:dyDescent="0.2">
      <c r="D816" s="869"/>
      <c r="H816" s="870"/>
      <c r="I816" s="870"/>
      <c r="J816" s="870"/>
      <c r="K816" s="870"/>
      <c r="L816" s="870"/>
      <c r="M816" s="870"/>
      <c r="N816" s="870"/>
      <c r="O816" s="871"/>
    </row>
    <row r="817" spans="4:15" s="868" customFormat="1" x14ac:dyDescent="0.2">
      <c r="D817" s="869"/>
      <c r="H817" s="870"/>
      <c r="I817" s="870"/>
      <c r="J817" s="870"/>
      <c r="K817" s="870"/>
      <c r="L817" s="870"/>
      <c r="M817" s="870"/>
      <c r="N817" s="870"/>
      <c r="O817" s="871"/>
    </row>
    <row r="818" spans="4:15" s="868" customFormat="1" x14ac:dyDescent="0.2">
      <c r="D818" s="869"/>
      <c r="H818" s="870"/>
      <c r="I818" s="870"/>
      <c r="J818" s="870"/>
      <c r="K818" s="870"/>
      <c r="L818" s="870"/>
      <c r="M818" s="870"/>
      <c r="N818" s="870"/>
      <c r="O818" s="871"/>
    </row>
    <row r="819" spans="4:15" s="868" customFormat="1" x14ac:dyDescent="0.2">
      <c r="D819" s="869"/>
      <c r="H819" s="870"/>
      <c r="I819" s="870"/>
      <c r="J819" s="870"/>
      <c r="K819" s="870"/>
      <c r="L819" s="870"/>
      <c r="M819" s="870"/>
      <c r="N819" s="870"/>
      <c r="O819" s="871"/>
    </row>
    <row r="820" spans="4:15" s="868" customFormat="1" x14ac:dyDescent="0.2">
      <c r="D820" s="869"/>
      <c r="H820" s="870"/>
      <c r="I820" s="870"/>
      <c r="J820" s="870"/>
      <c r="K820" s="870"/>
      <c r="L820" s="870"/>
      <c r="M820" s="870"/>
      <c r="N820" s="870"/>
      <c r="O820" s="871"/>
    </row>
    <row r="821" spans="4:15" s="868" customFormat="1" x14ac:dyDescent="0.2">
      <c r="D821" s="869"/>
      <c r="H821" s="870"/>
      <c r="I821" s="870"/>
      <c r="J821" s="870"/>
      <c r="K821" s="870"/>
      <c r="L821" s="870"/>
      <c r="M821" s="870"/>
      <c r="N821" s="870"/>
      <c r="O821" s="871"/>
    </row>
    <row r="822" spans="4:15" s="868" customFormat="1" x14ac:dyDescent="0.2">
      <c r="D822" s="869"/>
      <c r="H822" s="870"/>
      <c r="I822" s="870"/>
      <c r="J822" s="870"/>
      <c r="K822" s="870"/>
      <c r="L822" s="870"/>
      <c r="M822" s="870"/>
      <c r="N822" s="870"/>
      <c r="O822" s="871"/>
    </row>
    <row r="823" spans="4:15" s="868" customFormat="1" x14ac:dyDescent="0.2">
      <c r="D823" s="869"/>
      <c r="H823" s="870"/>
      <c r="I823" s="870"/>
      <c r="J823" s="870"/>
      <c r="K823" s="870"/>
      <c r="L823" s="870"/>
      <c r="M823" s="870"/>
      <c r="N823" s="870"/>
      <c r="O823" s="871"/>
    </row>
    <row r="824" spans="4:15" s="868" customFormat="1" x14ac:dyDescent="0.2">
      <c r="D824" s="869"/>
      <c r="H824" s="870"/>
      <c r="I824" s="870"/>
      <c r="J824" s="870"/>
      <c r="K824" s="870"/>
      <c r="L824" s="870"/>
      <c r="M824" s="870"/>
      <c r="N824" s="870"/>
      <c r="O824" s="871"/>
    </row>
    <row r="825" spans="4:15" s="868" customFormat="1" x14ac:dyDescent="0.2">
      <c r="D825" s="869"/>
      <c r="H825" s="870"/>
      <c r="I825" s="870"/>
      <c r="J825" s="870"/>
      <c r="K825" s="870"/>
      <c r="L825" s="870"/>
      <c r="M825" s="870"/>
      <c r="N825" s="870"/>
      <c r="O825" s="871"/>
    </row>
    <row r="826" spans="4:15" s="868" customFormat="1" x14ac:dyDescent="0.2">
      <c r="D826" s="869"/>
      <c r="H826" s="870"/>
      <c r="I826" s="870"/>
      <c r="J826" s="870"/>
      <c r="K826" s="870"/>
      <c r="L826" s="870"/>
      <c r="M826" s="870"/>
      <c r="N826" s="870"/>
      <c r="O826" s="871"/>
    </row>
    <row r="827" spans="4:15" s="868" customFormat="1" x14ac:dyDescent="0.2">
      <c r="D827" s="869"/>
      <c r="H827" s="870"/>
      <c r="I827" s="870"/>
      <c r="J827" s="870"/>
      <c r="K827" s="870"/>
      <c r="L827" s="870"/>
      <c r="M827" s="870"/>
      <c r="N827" s="870"/>
      <c r="O827" s="871"/>
    </row>
    <row r="828" spans="4:15" s="868" customFormat="1" x14ac:dyDescent="0.2">
      <c r="D828" s="869"/>
      <c r="H828" s="870"/>
      <c r="I828" s="870"/>
      <c r="J828" s="870"/>
      <c r="K828" s="870"/>
      <c r="L828" s="870"/>
      <c r="M828" s="870"/>
      <c r="N828" s="870"/>
      <c r="O828" s="871"/>
    </row>
    <row r="829" spans="4:15" s="868" customFormat="1" x14ac:dyDescent="0.2">
      <c r="D829" s="869"/>
      <c r="H829" s="870"/>
      <c r="I829" s="870"/>
      <c r="J829" s="870"/>
      <c r="K829" s="870"/>
      <c r="L829" s="870"/>
      <c r="M829" s="870"/>
      <c r="N829" s="870"/>
      <c r="O829" s="871"/>
    </row>
    <row r="830" spans="4:15" s="868" customFormat="1" x14ac:dyDescent="0.2">
      <c r="D830" s="869"/>
      <c r="H830" s="870"/>
      <c r="I830" s="870"/>
      <c r="J830" s="870"/>
      <c r="K830" s="870"/>
      <c r="L830" s="870"/>
      <c r="M830" s="870"/>
      <c r="N830" s="870"/>
      <c r="O830" s="871"/>
    </row>
    <row r="831" spans="4:15" s="868" customFormat="1" x14ac:dyDescent="0.2">
      <c r="D831" s="869"/>
      <c r="H831" s="870"/>
      <c r="I831" s="870"/>
      <c r="J831" s="870"/>
      <c r="K831" s="870"/>
      <c r="L831" s="870"/>
      <c r="M831" s="870"/>
      <c r="N831" s="870"/>
      <c r="O831" s="871"/>
    </row>
    <row r="832" spans="4:15" s="868" customFormat="1" x14ac:dyDescent="0.2">
      <c r="D832" s="869"/>
      <c r="H832" s="870"/>
      <c r="I832" s="870"/>
      <c r="J832" s="870"/>
      <c r="K832" s="870"/>
      <c r="L832" s="870"/>
      <c r="M832" s="870"/>
      <c r="N832" s="870"/>
      <c r="O832" s="871"/>
    </row>
    <row r="833" spans="4:15" s="868" customFormat="1" x14ac:dyDescent="0.2">
      <c r="D833" s="869"/>
      <c r="H833" s="870"/>
      <c r="I833" s="870"/>
      <c r="J833" s="870"/>
      <c r="K833" s="870"/>
      <c r="L833" s="870"/>
      <c r="M833" s="870"/>
      <c r="N833" s="870"/>
      <c r="O833" s="871"/>
    </row>
    <row r="834" spans="4:15" s="868" customFormat="1" x14ac:dyDescent="0.2">
      <c r="D834" s="869"/>
      <c r="H834" s="870"/>
      <c r="I834" s="870"/>
      <c r="J834" s="870"/>
      <c r="K834" s="870"/>
      <c r="L834" s="870"/>
      <c r="M834" s="870"/>
      <c r="N834" s="870"/>
      <c r="O834" s="871"/>
    </row>
    <row r="835" spans="4:15" s="868" customFormat="1" x14ac:dyDescent="0.2">
      <c r="D835" s="869"/>
      <c r="H835" s="870"/>
      <c r="I835" s="870"/>
      <c r="J835" s="870"/>
      <c r="K835" s="870"/>
      <c r="L835" s="870"/>
      <c r="M835" s="870"/>
      <c r="N835" s="870"/>
      <c r="O835" s="871"/>
    </row>
    <row r="836" spans="4:15" s="868" customFormat="1" x14ac:dyDescent="0.2">
      <c r="D836" s="869"/>
      <c r="H836" s="870"/>
      <c r="I836" s="870"/>
      <c r="J836" s="870"/>
      <c r="K836" s="870"/>
      <c r="L836" s="870"/>
      <c r="M836" s="870"/>
      <c r="N836" s="870"/>
      <c r="O836" s="871"/>
    </row>
    <row r="837" spans="4:15" s="868" customFormat="1" x14ac:dyDescent="0.2">
      <c r="D837" s="869"/>
      <c r="H837" s="870"/>
      <c r="I837" s="870"/>
      <c r="J837" s="870"/>
      <c r="K837" s="870"/>
      <c r="L837" s="870"/>
      <c r="M837" s="870"/>
      <c r="N837" s="870"/>
      <c r="O837" s="871"/>
    </row>
    <row r="838" spans="4:15" s="868" customFormat="1" x14ac:dyDescent="0.2">
      <c r="D838" s="869"/>
      <c r="H838" s="870"/>
      <c r="I838" s="870"/>
      <c r="J838" s="870"/>
      <c r="K838" s="870"/>
      <c r="L838" s="870"/>
      <c r="M838" s="870"/>
      <c r="N838" s="870"/>
      <c r="O838" s="871"/>
    </row>
    <row r="839" spans="4:15" s="868" customFormat="1" x14ac:dyDescent="0.2">
      <c r="D839" s="869"/>
      <c r="H839" s="870"/>
      <c r="I839" s="870"/>
      <c r="J839" s="870"/>
      <c r="K839" s="870"/>
      <c r="L839" s="870"/>
      <c r="M839" s="870"/>
      <c r="N839" s="870"/>
      <c r="O839" s="871"/>
    </row>
    <row r="840" spans="4:15" s="868" customFormat="1" x14ac:dyDescent="0.2">
      <c r="D840" s="869"/>
      <c r="H840" s="870"/>
      <c r="I840" s="870"/>
      <c r="J840" s="870"/>
      <c r="K840" s="870"/>
      <c r="L840" s="870"/>
      <c r="M840" s="870"/>
      <c r="N840" s="870"/>
      <c r="O840" s="871"/>
    </row>
    <row r="841" spans="4:15" s="868" customFormat="1" x14ac:dyDescent="0.2">
      <c r="D841" s="869"/>
      <c r="H841" s="870"/>
      <c r="I841" s="870"/>
      <c r="J841" s="870"/>
      <c r="K841" s="870"/>
      <c r="L841" s="870"/>
      <c r="M841" s="870"/>
      <c r="N841" s="870"/>
      <c r="O841" s="871"/>
    </row>
    <row r="842" spans="4:15" s="868" customFormat="1" x14ac:dyDescent="0.2">
      <c r="D842" s="869"/>
      <c r="H842" s="870"/>
      <c r="I842" s="870"/>
      <c r="J842" s="870"/>
      <c r="K842" s="870"/>
      <c r="L842" s="870"/>
      <c r="M842" s="870"/>
      <c r="N842" s="870"/>
      <c r="O842" s="871"/>
    </row>
    <row r="843" spans="4:15" s="868" customFormat="1" x14ac:dyDescent="0.2">
      <c r="D843" s="869"/>
      <c r="H843" s="870"/>
      <c r="I843" s="870"/>
      <c r="J843" s="870"/>
      <c r="K843" s="870"/>
      <c r="L843" s="870"/>
      <c r="M843" s="870"/>
      <c r="N843" s="870"/>
      <c r="O843" s="871"/>
    </row>
    <row r="844" spans="4:15" s="868" customFormat="1" x14ac:dyDescent="0.2">
      <c r="D844" s="869"/>
      <c r="H844" s="870"/>
      <c r="I844" s="870"/>
      <c r="J844" s="870"/>
      <c r="K844" s="870"/>
      <c r="L844" s="870"/>
      <c r="M844" s="870"/>
      <c r="N844" s="870"/>
      <c r="O844" s="871"/>
    </row>
    <row r="845" spans="4:15" s="868" customFormat="1" x14ac:dyDescent="0.2">
      <c r="D845" s="869"/>
      <c r="H845" s="870"/>
      <c r="I845" s="870"/>
      <c r="J845" s="870"/>
      <c r="K845" s="870"/>
      <c r="L845" s="870"/>
      <c r="M845" s="870"/>
      <c r="N845" s="870"/>
      <c r="O845" s="871"/>
    </row>
    <row r="846" spans="4:15" s="868" customFormat="1" x14ac:dyDescent="0.2">
      <c r="D846" s="869"/>
      <c r="H846" s="870"/>
      <c r="I846" s="870"/>
      <c r="J846" s="870"/>
      <c r="K846" s="870"/>
      <c r="L846" s="870"/>
      <c r="M846" s="870"/>
      <c r="N846" s="870"/>
      <c r="O846" s="871"/>
    </row>
    <row r="847" spans="4:15" s="868" customFormat="1" x14ac:dyDescent="0.2">
      <c r="D847" s="869"/>
      <c r="H847" s="870"/>
      <c r="I847" s="870"/>
      <c r="J847" s="870"/>
      <c r="K847" s="870"/>
      <c r="L847" s="870"/>
      <c r="M847" s="870"/>
      <c r="N847" s="870"/>
      <c r="O847" s="871"/>
    </row>
    <row r="848" spans="4:15" s="868" customFormat="1" x14ac:dyDescent="0.2">
      <c r="D848" s="869"/>
      <c r="H848" s="870"/>
      <c r="I848" s="870"/>
      <c r="J848" s="870"/>
      <c r="K848" s="870"/>
      <c r="L848" s="870"/>
      <c r="M848" s="870"/>
      <c r="N848" s="870"/>
      <c r="O848" s="871"/>
    </row>
    <row r="849" spans="4:15" s="868" customFormat="1" x14ac:dyDescent="0.2">
      <c r="D849" s="869"/>
      <c r="H849" s="870"/>
      <c r="I849" s="870"/>
      <c r="J849" s="870"/>
      <c r="K849" s="870"/>
      <c r="L849" s="870"/>
      <c r="M849" s="870"/>
      <c r="N849" s="870"/>
      <c r="O849" s="871"/>
    </row>
    <row r="850" spans="4:15" s="868" customFormat="1" x14ac:dyDescent="0.2">
      <c r="D850" s="869"/>
      <c r="H850" s="870"/>
      <c r="I850" s="870"/>
      <c r="J850" s="870"/>
      <c r="K850" s="870"/>
      <c r="L850" s="870"/>
      <c r="M850" s="870"/>
      <c r="N850" s="870"/>
      <c r="O850" s="871"/>
    </row>
    <row r="851" spans="4:15" s="868" customFormat="1" x14ac:dyDescent="0.2">
      <c r="D851" s="869"/>
      <c r="H851" s="870"/>
      <c r="I851" s="870"/>
      <c r="J851" s="870"/>
      <c r="K851" s="870"/>
      <c r="L851" s="870"/>
      <c r="M851" s="870"/>
      <c r="N851" s="870"/>
      <c r="O851" s="871"/>
    </row>
    <row r="852" spans="4:15" s="868" customFormat="1" x14ac:dyDescent="0.2">
      <c r="D852" s="869"/>
      <c r="H852" s="870"/>
      <c r="I852" s="870"/>
      <c r="J852" s="870"/>
      <c r="K852" s="870"/>
      <c r="L852" s="870"/>
      <c r="M852" s="870"/>
      <c r="N852" s="870"/>
      <c r="O852" s="871"/>
    </row>
    <row r="853" spans="4:15" s="868" customFormat="1" x14ac:dyDescent="0.2">
      <c r="D853" s="869"/>
      <c r="H853" s="870"/>
      <c r="I853" s="870"/>
      <c r="J853" s="870"/>
      <c r="K853" s="870"/>
      <c r="L853" s="870"/>
      <c r="M853" s="870"/>
      <c r="N853" s="870"/>
      <c r="O853" s="871"/>
    </row>
    <row r="854" spans="4:15" s="868" customFormat="1" x14ac:dyDescent="0.2">
      <c r="D854" s="869"/>
      <c r="H854" s="870"/>
      <c r="I854" s="870"/>
      <c r="J854" s="870"/>
      <c r="K854" s="870"/>
      <c r="L854" s="870"/>
      <c r="M854" s="870"/>
      <c r="N854" s="870"/>
      <c r="O854" s="871"/>
    </row>
    <row r="855" spans="4:15" s="868" customFormat="1" x14ac:dyDescent="0.2">
      <c r="D855" s="869"/>
      <c r="H855" s="870"/>
      <c r="I855" s="870"/>
      <c r="J855" s="870"/>
      <c r="K855" s="870"/>
      <c r="L855" s="870"/>
      <c r="M855" s="870"/>
      <c r="N855" s="870"/>
      <c r="O855" s="871"/>
    </row>
    <row r="856" spans="4:15" s="868" customFormat="1" x14ac:dyDescent="0.2">
      <c r="D856" s="869"/>
      <c r="H856" s="870"/>
      <c r="I856" s="870"/>
      <c r="J856" s="870"/>
      <c r="K856" s="870"/>
      <c r="L856" s="870"/>
      <c r="M856" s="870"/>
      <c r="N856" s="870"/>
      <c r="O856" s="871"/>
    </row>
    <row r="857" spans="4:15" s="868" customFormat="1" x14ac:dyDescent="0.2">
      <c r="D857" s="869"/>
      <c r="H857" s="870"/>
      <c r="I857" s="870"/>
      <c r="J857" s="870"/>
      <c r="K857" s="870"/>
      <c r="L857" s="870"/>
      <c r="M857" s="870"/>
      <c r="N857" s="870"/>
      <c r="O857" s="871"/>
    </row>
    <row r="858" spans="4:15" s="868" customFormat="1" x14ac:dyDescent="0.2">
      <c r="D858" s="869"/>
      <c r="H858" s="870"/>
      <c r="I858" s="870"/>
      <c r="J858" s="870"/>
      <c r="K858" s="870"/>
      <c r="L858" s="870"/>
      <c r="M858" s="870"/>
      <c r="N858" s="870"/>
      <c r="O858" s="871"/>
    </row>
    <row r="859" spans="4:15" s="868" customFormat="1" x14ac:dyDescent="0.2">
      <c r="D859" s="869"/>
      <c r="H859" s="870"/>
      <c r="I859" s="870"/>
      <c r="J859" s="870"/>
      <c r="K859" s="870"/>
      <c r="L859" s="870"/>
      <c r="M859" s="870"/>
      <c r="N859" s="870"/>
      <c r="O859" s="871"/>
    </row>
    <row r="860" spans="4:15" s="868" customFormat="1" x14ac:dyDescent="0.2">
      <c r="D860" s="869"/>
      <c r="H860" s="870"/>
      <c r="I860" s="870"/>
      <c r="J860" s="870"/>
      <c r="K860" s="870"/>
      <c r="L860" s="870"/>
      <c r="M860" s="870"/>
      <c r="N860" s="870"/>
      <c r="O860" s="871"/>
    </row>
    <row r="861" spans="4:15" s="868" customFormat="1" x14ac:dyDescent="0.2">
      <c r="D861" s="869"/>
      <c r="H861" s="870"/>
      <c r="I861" s="870"/>
      <c r="J861" s="870"/>
      <c r="K861" s="870"/>
      <c r="L861" s="870"/>
      <c r="M861" s="870"/>
      <c r="N861" s="870"/>
      <c r="O861" s="871"/>
    </row>
    <row r="862" spans="4:15" s="868" customFormat="1" x14ac:dyDescent="0.2">
      <c r="D862" s="869"/>
      <c r="H862" s="870"/>
      <c r="I862" s="870"/>
      <c r="J862" s="870"/>
      <c r="K862" s="870"/>
      <c r="L862" s="870"/>
      <c r="M862" s="870"/>
      <c r="N862" s="870"/>
      <c r="O862" s="871"/>
    </row>
    <row r="863" spans="4:15" s="868" customFormat="1" x14ac:dyDescent="0.2">
      <c r="D863" s="869"/>
      <c r="H863" s="870"/>
      <c r="I863" s="870"/>
      <c r="J863" s="870"/>
      <c r="K863" s="870"/>
      <c r="L863" s="870"/>
      <c r="M863" s="870"/>
      <c r="N863" s="870"/>
      <c r="O863" s="871"/>
    </row>
    <row r="864" spans="4:15" s="868" customFormat="1" x14ac:dyDescent="0.2">
      <c r="D864" s="869"/>
      <c r="H864" s="870"/>
      <c r="I864" s="870"/>
      <c r="J864" s="870"/>
      <c r="K864" s="870"/>
      <c r="L864" s="870"/>
      <c r="M864" s="870"/>
      <c r="N864" s="870"/>
      <c r="O864" s="871"/>
    </row>
    <row r="865" spans="4:15" s="868" customFormat="1" x14ac:dyDescent="0.2">
      <c r="D865" s="869"/>
      <c r="H865" s="870"/>
      <c r="I865" s="870"/>
      <c r="J865" s="870"/>
      <c r="K865" s="870"/>
      <c r="L865" s="870"/>
      <c r="M865" s="870"/>
      <c r="N865" s="870"/>
      <c r="O865" s="871"/>
    </row>
    <row r="866" spans="4:15" s="868" customFormat="1" x14ac:dyDescent="0.2">
      <c r="D866" s="869"/>
      <c r="H866" s="870"/>
      <c r="I866" s="870"/>
      <c r="J866" s="870"/>
      <c r="K866" s="870"/>
      <c r="L866" s="870"/>
      <c r="M866" s="870"/>
      <c r="N866" s="870"/>
      <c r="O866" s="871"/>
    </row>
    <row r="867" spans="4:15" s="868" customFormat="1" x14ac:dyDescent="0.2">
      <c r="D867" s="869"/>
      <c r="H867" s="870"/>
      <c r="I867" s="870"/>
      <c r="J867" s="870"/>
      <c r="K867" s="870"/>
      <c r="L867" s="870"/>
      <c r="M867" s="870"/>
      <c r="N867" s="870"/>
      <c r="O867" s="871"/>
    </row>
    <row r="868" spans="4:15" s="868" customFormat="1" x14ac:dyDescent="0.2">
      <c r="D868" s="869"/>
      <c r="H868" s="870"/>
      <c r="I868" s="870"/>
      <c r="J868" s="870"/>
      <c r="K868" s="870"/>
      <c r="L868" s="870"/>
      <c r="M868" s="870"/>
      <c r="N868" s="870"/>
      <c r="O868" s="871"/>
    </row>
    <row r="869" spans="4:15" s="868" customFormat="1" x14ac:dyDescent="0.2">
      <c r="D869" s="869"/>
      <c r="H869" s="870"/>
      <c r="I869" s="870"/>
      <c r="J869" s="870"/>
      <c r="K869" s="870"/>
      <c r="L869" s="870"/>
      <c r="M869" s="870"/>
      <c r="N869" s="870"/>
      <c r="O869" s="871"/>
    </row>
    <row r="870" spans="4:15" s="868" customFormat="1" x14ac:dyDescent="0.2">
      <c r="D870" s="869"/>
      <c r="H870" s="870"/>
      <c r="I870" s="870"/>
      <c r="J870" s="870"/>
      <c r="K870" s="870"/>
      <c r="L870" s="870"/>
      <c r="M870" s="870"/>
      <c r="N870" s="870"/>
      <c r="O870" s="871"/>
    </row>
    <row r="871" spans="4:15" s="868" customFormat="1" x14ac:dyDescent="0.2">
      <c r="D871" s="869"/>
      <c r="H871" s="870"/>
      <c r="I871" s="870"/>
      <c r="J871" s="870"/>
      <c r="K871" s="870"/>
      <c r="L871" s="870"/>
      <c r="M871" s="870"/>
      <c r="N871" s="870"/>
      <c r="O871" s="871"/>
    </row>
    <row r="872" spans="4:15" s="868" customFormat="1" x14ac:dyDescent="0.2">
      <c r="D872" s="869"/>
      <c r="H872" s="870"/>
      <c r="I872" s="870"/>
      <c r="J872" s="870"/>
      <c r="K872" s="870"/>
      <c r="L872" s="870"/>
      <c r="M872" s="870"/>
      <c r="N872" s="870"/>
      <c r="O872" s="871"/>
    </row>
    <row r="873" spans="4:15" s="868" customFormat="1" x14ac:dyDescent="0.2">
      <c r="D873" s="869"/>
      <c r="H873" s="870"/>
      <c r="I873" s="870"/>
      <c r="J873" s="870"/>
      <c r="K873" s="870"/>
      <c r="L873" s="870"/>
      <c r="M873" s="870"/>
      <c r="N873" s="870"/>
      <c r="O873" s="871"/>
    </row>
    <row r="874" spans="4:15" s="868" customFormat="1" x14ac:dyDescent="0.2">
      <c r="D874" s="869"/>
      <c r="H874" s="870"/>
      <c r="I874" s="870"/>
      <c r="J874" s="870"/>
      <c r="K874" s="870"/>
      <c r="L874" s="870"/>
      <c r="M874" s="870"/>
      <c r="N874" s="870"/>
      <c r="O874" s="871"/>
    </row>
    <row r="875" spans="4:15" s="868" customFormat="1" x14ac:dyDescent="0.2">
      <c r="D875" s="869"/>
      <c r="H875" s="870"/>
      <c r="I875" s="870"/>
      <c r="J875" s="870"/>
      <c r="K875" s="870"/>
      <c r="L875" s="870"/>
      <c r="M875" s="870"/>
      <c r="N875" s="870"/>
      <c r="O875" s="871"/>
    </row>
    <row r="876" spans="4:15" s="868" customFormat="1" x14ac:dyDescent="0.2">
      <c r="D876" s="869"/>
      <c r="H876" s="870"/>
      <c r="I876" s="870"/>
      <c r="J876" s="870"/>
      <c r="K876" s="870"/>
      <c r="L876" s="870"/>
      <c r="M876" s="870"/>
      <c r="N876" s="870"/>
      <c r="O876" s="871"/>
    </row>
    <row r="877" spans="4:15" s="868" customFormat="1" x14ac:dyDescent="0.2">
      <c r="D877" s="869"/>
      <c r="H877" s="870"/>
      <c r="I877" s="870"/>
      <c r="J877" s="870"/>
      <c r="K877" s="870"/>
      <c r="L877" s="870"/>
      <c r="M877" s="870"/>
      <c r="N877" s="870"/>
      <c r="O877" s="871"/>
    </row>
    <row r="878" spans="4:15" s="868" customFormat="1" x14ac:dyDescent="0.2">
      <c r="D878" s="869"/>
      <c r="H878" s="870"/>
      <c r="I878" s="870"/>
      <c r="J878" s="870"/>
      <c r="K878" s="870"/>
      <c r="L878" s="870"/>
      <c r="M878" s="870"/>
      <c r="N878" s="870"/>
      <c r="O878" s="871"/>
    </row>
    <row r="879" spans="4:15" s="868" customFormat="1" x14ac:dyDescent="0.2">
      <c r="D879" s="869"/>
      <c r="H879" s="870"/>
      <c r="I879" s="870"/>
      <c r="J879" s="870"/>
      <c r="K879" s="870"/>
      <c r="L879" s="870"/>
      <c r="M879" s="870"/>
      <c r="N879" s="870"/>
      <c r="O879" s="871"/>
    </row>
    <row r="880" spans="4:15" s="868" customFormat="1" x14ac:dyDescent="0.2">
      <c r="D880" s="869"/>
      <c r="H880" s="870"/>
      <c r="I880" s="870"/>
      <c r="J880" s="870"/>
      <c r="K880" s="870"/>
      <c r="L880" s="870"/>
      <c r="M880" s="870"/>
      <c r="N880" s="870"/>
      <c r="O880" s="871"/>
    </row>
    <row r="881" spans="4:15" s="868" customFormat="1" x14ac:dyDescent="0.2">
      <c r="D881" s="869"/>
      <c r="H881" s="870"/>
      <c r="I881" s="870"/>
      <c r="J881" s="870"/>
      <c r="K881" s="870"/>
      <c r="L881" s="870"/>
      <c r="M881" s="870"/>
      <c r="N881" s="870"/>
      <c r="O881" s="871"/>
    </row>
    <row r="882" spans="4:15" s="868" customFormat="1" x14ac:dyDescent="0.2">
      <c r="D882" s="869"/>
      <c r="H882" s="870"/>
      <c r="I882" s="870"/>
      <c r="J882" s="870"/>
      <c r="K882" s="870"/>
      <c r="L882" s="870"/>
      <c r="M882" s="870"/>
      <c r="N882" s="870"/>
      <c r="O882" s="871"/>
    </row>
    <row r="883" spans="4:15" s="868" customFormat="1" x14ac:dyDescent="0.2">
      <c r="D883" s="869"/>
      <c r="H883" s="870"/>
      <c r="I883" s="870"/>
      <c r="J883" s="870"/>
      <c r="K883" s="870"/>
      <c r="L883" s="870"/>
      <c r="M883" s="870"/>
      <c r="N883" s="870"/>
      <c r="O883" s="871"/>
    </row>
    <row r="884" spans="4:15" s="868" customFormat="1" x14ac:dyDescent="0.2">
      <c r="D884" s="869"/>
      <c r="H884" s="870"/>
      <c r="I884" s="870"/>
      <c r="J884" s="870"/>
      <c r="K884" s="870"/>
      <c r="L884" s="870"/>
      <c r="M884" s="870"/>
      <c r="N884" s="870"/>
      <c r="O884" s="871"/>
    </row>
    <row r="885" spans="4:15" s="868" customFormat="1" x14ac:dyDescent="0.2">
      <c r="D885" s="869"/>
      <c r="H885" s="870"/>
      <c r="I885" s="870"/>
      <c r="J885" s="870"/>
      <c r="K885" s="870"/>
      <c r="L885" s="870"/>
      <c r="M885" s="870"/>
      <c r="N885" s="870"/>
      <c r="O885" s="871"/>
    </row>
    <row r="886" spans="4:15" s="868" customFormat="1" x14ac:dyDescent="0.2">
      <c r="D886" s="869"/>
      <c r="H886" s="870"/>
      <c r="I886" s="870"/>
      <c r="J886" s="870"/>
      <c r="K886" s="870"/>
      <c r="L886" s="870"/>
      <c r="M886" s="870"/>
      <c r="N886" s="870"/>
      <c r="O886" s="871"/>
    </row>
    <row r="887" spans="4:15" s="868" customFormat="1" x14ac:dyDescent="0.2">
      <c r="D887" s="869"/>
      <c r="H887" s="870"/>
      <c r="I887" s="870"/>
      <c r="J887" s="870"/>
      <c r="K887" s="870"/>
      <c r="L887" s="870"/>
      <c r="M887" s="870"/>
      <c r="N887" s="870"/>
      <c r="O887" s="871"/>
    </row>
    <row r="888" spans="4:15" s="868" customFormat="1" x14ac:dyDescent="0.2">
      <c r="D888" s="869"/>
      <c r="H888" s="870"/>
      <c r="I888" s="870"/>
      <c r="J888" s="870"/>
      <c r="K888" s="870"/>
      <c r="L888" s="870"/>
      <c r="M888" s="870"/>
      <c r="N888" s="870"/>
      <c r="O888" s="871"/>
    </row>
    <row r="889" spans="4:15" s="868" customFormat="1" x14ac:dyDescent="0.2">
      <c r="D889" s="869"/>
      <c r="H889" s="870"/>
      <c r="I889" s="870"/>
      <c r="J889" s="870"/>
      <c r="K889" s="870"/>
      <c r="L889" s="870"/>
      <c r="M889" s="870"/>
      <c r="N889" s="870"/>
      <c r="O889" s="871"/>
    </row>
    <row r="890" spans="4:15" s="868" customFormat="1" x14ac:dyDescent="0.2">
      <c r="D890" s="869"/>
      <c r="H890" s="870"/>
      <c r="I890" s="870"/>
      <c r="J890" s="870"/>
      <c r="K890" s="870"/>
      <c r="L890" s="870"/>
      <c r="M890" s="870"/>
      <c r="N890" s="870"/>
      <c r="O890" s="871"/>
    </row>
    <row r="891" spans="4:15" s="868" customFormat="1" x14ac:dyDescent="0.2">
      <c r="D891" s="869"/>
      <c r="H891" s="870"/>
      <c r="I891" s="870"/>
      <c r="J891" s="870"/>
      <c r="K891" s="870"/>
      <c r="L891" s="870"/>
      <c r="M891" s="870"/>
      <c r="N891" s="870"/>
      <c r="O891" s="871"/>
    </row>
    <row r="892" spans="4:15" s="868" customFormat="1" x14ac:dyDescent="0.2">
      <c r="D892" s="869"/>
      <c r="H892" s="870"/>
      <c r="I892" s="870"/>
      <c r="J892" s="870"/>
      <c r="K892" s="870"/>
      <c r="L892" s="870"/>
      <c r="M892" s="870"/>
      <c r="N892" s="870"/>
      <c r="O892" s="871"/>
    </row>
    <row r="893" spans="4:15" s="868" customFormat="1" x14ac:dyDescent="0.2">
      <c r="D893" s="869"/>
      <c r="H893" s="870"/>
      <c r="I893" s="870"/>
      <c r="J893" s="870"/>
      <c r="K893" s="870"/>
      <c r="L893" s="870"/>
      <c r="M893" s="870"/>
      <c r="N893" s="870"/>
      <c r="O893" s="871"/>
    </row>
    <row r="894" spans="4:15" s="868" customFormat="1" x14ac:dyDescent="0.2">
      <c r="D894" s="869"/>
      <c r="H894" s="870"/>
      <c r="I894" s="870"/>
      <c r="J894" s="870"/>
      <c r="K894" s="870"/>
      <c r="L894" s="870"/>
      <c r="M894" s="870"/>
      <c r="N894" s="870"/>
      <c r="O894" s="871"/>
    </row>
    <row r="895" spans="4:15" s="868" customFormat="1" x14ac:dyDescent="0.2">
      <c r="D895" s="869"/>
      <c r="H895" s="870"/>
      <c r="I895" s="870"/>
      <c r="J895" s="870"/>
      <c r="K895" s="870"/>
      <c r="L895" s="870"/>
      <c r="M895" s="870"/>
      <c r="N895" s="870"/>
      <c r="O895" s="871"/>
    </row>
    <row r="896" spans="4:15" s="868" customFormat="1" x14ac:dyDescent="0.2">
      <c r="D896" s="869"/>
      <c r="H896" s="870"/>
      <c r="I896" s="870"/>
      <c r="J896" s="870"/>
      <c r="K896" s="870"/>
      <c r="L896" s="870"/>
      <c r="M896" s="870"/>
      <c r="N896" s="870"/>
      <c r="O896" s="871"/>
    </row>
    <row r="897" spans="4:15" s="868" customFormat="1" x14ac:dyDescent="0.2">
      <c r="D897" s="869"/>
      <c r="H897" s="870"/>
      <c r="I897" s="870"/>
      <c r="J897" s="870"/>
      <c r="K897" s="870"/>
      <c r="L897" s="870"/>
      <c r="M897" s="870"/>
      <c r="N897" s="870"/>
      <c r="O897" s="871"/>
    </row>
    <row r="898" spans="4:15" s="868" customFormat="1" x14ac:dyDescent="0.2">
      <c r="D898" s="869"/>
      <c r="H898" s="870"/>
      <c r="I898" s="870"/>
      <c r="J898" s="870"/>
      <c r="K898" s="870"/>
      <c r="L898" s="870"/>
      <c r="M898" s="870"/>
      <c r="N898" s="870"/>
      <c r="O898" s="871"/>
    </row>
    <row r="899" spans="4:15" s="868" customFormat="1" x14ac:dyDescent="0.2">
      <c r="D899" s="869"/>
      <c r="H899" s="870"/>
      <c r="I899" s="870"/>
      <c r="J899" s="870"/>
      <c r="K899" s="870"/>
      <c r="L899" s="870"/>
      <c r="M899" s="870"/>
      <c r="N899" s="870"/>
      <c r="O899" s="871"/>
    </row>
    <row r="900" spans="4:15" s="868" customFormat="1" x14ac:dyDescent="0.2">
      <c r="D900" s="869"/>
      <c r="H900" s="870"/>
      <c r="I900" s="870"/>
      <c r="J900" s="870"/>
      <c r="K900" s="870"/>
      <c r="L900" s="870"/>
      <c r="M900" s="870"/>
      <c r="N900" s="870"/>
      <c r="O900" s="871"/>
    </row>
    <row r="901" spans="4:15" s="868" customFormat="1" x14ac:dyDescent="0.2">
      <c r="D901" s="869"/>
      <c r="H901" s="870"/>
      <c r="I901" s="870"/>
      <c r="J901" s="870"/>
      <c r="K901" s="870"/>
      <c r="L901" s="870"/>
      <c r="M901" s="870"/>
      <c r="N901" s="870"/>
      <c r="O901" s="871"/>
    </row>
    <row r="902" spans="4:15" s="868" customFormat="1" x14ac:dyDescent="0.2">
      <c r="D902" s="869"/>
      <c r="H902" s="870"/>
      <c r="I902" s="870"/>
      <c r="J902" s="870"/>
      <c r="K902" s="870"/>
      <c r="L902" s="870"/>
      <c r="M902" s="870"/>
      <c r="N902" s="870"/>
      <c r="O902" s="871"/>
    </row>
    <row r="903" spans="4:15" s="868" customFormat="1" x14ac:dyDescent="0.2">
      <c r="D903" s="869"/>
      <c r="H903" s="870"/>
      <c r="I903" s="870"/>
      <c r="J903" s="870"/>
      <c r="K903" s="870"/>
      <c r="L903" s="870"/>
      <c r="M903" s="870"/>
      <c r="N903" s="870"/>
      <c r="O903" s="871"/>
    </row>
    <row r="904" spans="4:15" s="868" customFormat="1" x14ac:dyDescent="0.2">
      <c r="D904" s="869"/>
      <c r="H904" s="870"/>
      <c r="I904" s="870"/>
      <c r="J904" s="870"/>
      <c r="K904" s="870"/>
      <c r="L904" s="870"/>
      <c r="M904" s="870"/>
      <c r="N904" s="870"/>
      <c r="O904" s="871"/>
    </row>
    <row r="905" spans="4:15" s="868" customFormat="1" x14ac:dyDescent="0.2">
      <c r="D905" s="869"/>
      <c r="H905" s="870"/>
      <c r="I905" s="870"/>
      <c r="J905" s="870"/>
      <c r="K905" s="870"/>
      <c r="L905" s="870"/>
      <c r="M905" s="870"/>
      <c r="N905" s="870"/>
      <c r="O905" s="871"/>
    </row>
    <row r="906" spans="4:15" s="868" customFormat="1" x14ac:dyDescent="0.2">
      <c r="D906" s="869"/>
      <c r="H906" s="870"/>
      <c r="I906" s="870"/>
      <c r="J906" s="870"/>
      <c r="K906" s="870"/>
      <c r="L906" s="870"/>
      <c r="M906" s="870"/>
      <c r="N906" s="870"/>
      <c r="O906" s="871"/>
    </row>
    <row r="907" spans="4:15" s="868" customFormat="1" x14ac:dyDescent="0.2">
      <c r="D907" s="869"/>
      <c r="H907" s="870"/>
      <c r="I907" s="870"/>
      <c r="J907" s="870"/>
      <c r="K907" s="870"/>
      <c r="L907" s="870"/>
      <c r="M907" s="870"/>
      <c r="N907" s="870"/>
      <c r="O907" s="871"/>
    </row>
    <row r="908" spans="4:15" s="868" customFormat="1" x14ac:dyDescent="0.2">
      <c r="D908" s="869"/>
      <c r="H908" s="870"/>
      <c r="I908" s="870"/>
      <c r="J908" s="870"/>
      <c r="K908" s="870"/>
      <c r="L908" s="870"/>
      <c r="M908" s="870"/>
      <c r="N908" s="870"/>
      <c r="O908" s="871"/>
    </row>
    <row r="909" spans="4:15" s="868" customFormat="1" x14ac:dyDescent="0.2">
      <c r="D909" s="869"/>
      <c r="H909" s="870"/>
      <c r="I909" s="870"/>
      <c r="J909" s="870"/>
      <c r="K909" s="870"/>
      <c r="L909" s="870"/>
      <c r="M909" s="870"/>
      <c r="N909" s="870"/>
      <c r="O909" s="871"/>
    </row>
    <row r="910" spans="4:15" s="868" customFormat="1" x14ac:dyDescent="0.2">
      <c r="D910" s="869"/>
      <c r="H910" s="870"/>
      <c r="I910" s="870"/>
      <c r="J910" s="870"/>
      <c r="K910" s="870"/>
      <c r="L910" s="870"/>
      <c r="M910" s="870"/>
      <c r="N910" s="870"/>
      <c r="O910" s="871"/>
    </row>
    <row r="911" spans="4:15" s="868" customFormat="1" x14ac:dyDescent="0.2">
      <c r="D911" s="869"/>
      <c r="H911" s="870"/>
      <c r="I911" s="870"/>
      <c r="J911" s="870"/>
      <c r="K911" s="870"/>
      <c r="L911" s="870"/>
      <c r="M911" s="870"/>
      <c r="N911" s="870"/>
      <c r="O911" s="871"/>
    </row>
    <row r="912" spans="4:15" s="868" customFormat="1" x14ac:dyDescent="0.2">
      <c r="D912" s="869"/>
      <c r="H912" s="870"/>
      <c r="I912" s="870"/>
      <c r="J912" s="870"/>
      <c r="K912" s="870"/>
      <c r="L912" s="870"/>
      <c r="M912" s="870"/>
      <c r="N912" s="870"/>
      <c r="O912" s="871"/>
    </row>
    <row r="913" spans="4:15" s="868" customFormat="1" x14ac:dyDescent="0.2">
      <c r="D913" s="869"/>
      <c r="H913" s="870"/>
      <c r="I913" s="870"/>
      <c r="J913" s="870"/>
      <c r="K913" s="870"/>
      <c r="L913" s="870"/>
      <c r="M913" s="870"/>
      <c r="N913" s="870"/>
      <c r="O913" s="871"/>
    </row>
    <row r="914" spans="4:15" s="868" customFormat="1" x14ac:dyDescent="0.2">
      <c r="D914" s="869"/>
      <c r="H914" s="870"/>
      <c r="I914" s="870"/>
      <c r="J914" s="870"/>
      <c r="K914" s="870"/>
      <c r="L914" s="870"/>
      <c r="M914" s="870"/>
      <c r="N914" s="870"/>
      <c r="O914" s="871"/>
    </row>
    <row r="915" spans="4:15" s="868" customFormat="1" x14ac:dyDescent="0.2">
      <c r="D915" s="869"/>
      <c r="H915" s="870"/>
      <c r="I915" s="870"/>
      <c r="J915" s="870"/>
      <c r="K915" s="870"/>
      <c r="L915" s="870"/>
      <c r="M915" s="870"/>
      <c r="N915" s="870"/>
      <c r="O915" s="871"/>
    </row>
    <row r="916" spans="4:15" s="868" customFormat="1" x14ac:dyDescent="0.2">
      <c r="D916" s="869"/>
      <c r="H916" s="870"/>
      <c r="I916" s="870"/>
      <c r="J916" s="870"/>
      <c r="K916" s="870"/>
      <c r="L916" s="870"/>
      <c r="M916" s="870"/>
      <c r="N916" s="870"/>
      <c r="O916" s="871"/>
    </row>
    <row r="917" spans="4:15" s="868" customFormat="1" x14ac:dyDescent="0.2">
      <c r="D917" s="869"/>
      <c r="H917" s="870"/>
      <c r="I917" s="870"/>
      <c r="J917" s="870"/>
      <c r="K917" s="870"/>
      <c r="L917" s="870"/>
      <c r="M917" s="870"/>
      <c r="N917" s="870"/>
      <c r="O917" s="871"/>
    </row>
    <row r="918" spans="4:15" s="868" customFormat="1" x14ac:dyDescent="0.2">
      <c r="D918" s="869"/>
      <c r="H918" s="870"/>
      <c r="I918" s="870"/>
      <c r="J918" s="870"/>
      <c r="K918" s="870"/>
      <c r="L918" s="870"/>
      <c r="M918" s="870"/>
      <c r="N918" s="870"/>
      <c r="O918" s="871"/>
    </row>
    <row r="919" spans="4:15" s="868" customFormat="1" x14ac:dyDescent="0.2">
      <c r="D919" s="869"/>
      <c r="H919" s="870"/>
      <c r="I919" s="870"/>
      <c r="J919" s="870"/>
      <c r="K919" s="870"/>
      <c r="L919" s="870"/>
      <c r="M919" s="870"/>
      <c r="N919" s="870"/>
      <c r="O919" s="871"/>
    </row>
    <row r="920" spans="4:15" s="868" customFormat="1" x14ac:dyDescent="0.2">
      <c r="D920" s="869"/>
      <c r="H920" s="870"/>
      <c r="I920" s="870"/>
      <c r="J920" s="870"/>
      <c r="K920" s="870"/>
      <c r="L920" s="870"/>
      <c r="M920" s="870"/>
      <c r="N920" s="870"/>
      <c r="O920" s="871"/>
    </row>
    <row r="921" spans="4:15" s="868" customFormat="1" x14ac:dyDescent="0.2">
      <c r="D921" s="869"/>
      <c r="H921" s="870"/>
      <c r="I921" s="870"/>
      <c r="J921" s="870"/>
      <c r="K921" s="870"/>
      <c r="L921" s="870"/>
      <c r="M921" s="870"/>
      <c r="N921" s="870"/>
      <c r="O921" s="871"/>
    </row>
    <row r="922" spans="4:15" s="868" customFormat="1" x14ac:dyDescent="0.2">
      <c r="D922" s="869"/>
      <c r="H922" s="870"/>
      <c r="I922" s="870"/>
      <c r="J922" s="870"/>
      <c r="K922" s="870"/>
      <c r="L922" s="870"/>
      <c r="M922" s="870"/>
      <c r="N922" s="870"/>
      <c r="O922" s="871"/>
    </row>
    <row r="923" spans="4:15" s="868" customFormat="1" x14ac:dyDescent="0.2">
      <c r="D923" s="869"/>
      <c r="H923" s="870"/>
      <c r="I923" s="870"/>
      <c r="J923" s="870"/>
      <c r="K923" s="870"/>
      <c r="L923" s="870"/>
      <c r="M923" s="870"/>
      <c r="N923" s="870"/>
      <c r="O923" s="871"/>
    </row>
    <row r="924" spans="4:15" s="868" customFormat="1" x14ac:dyDescent="0.2">
      <c r="D924" s="869"/>
      <c r="H924" s="870"/>
      <c r="I924" s="870"/>
      <c r="J924" s="870"/>
      <c r="K924" s="870"/>
      <c r="L924" s="870"/>
      <c r="M924" s="870"/>
      <c r="N924" s="870"/>
      <c r="O924" s="871"/>
    </row>
    <row r="925" spans="4:15" s="868" customFormat="1" x14ac:dyDescent="0.2">
      <c r="D925" s="869"/>
      <c r="H925" s="870"/>
      <c r="I925" s="870"/>
      <c r="J925" s="870"/>
      <c r="K925" s="870"/>
      <c r="L925" s="870"/>
      <c r="M925" s="870"/>
      <c r="N925" s="870"/>
      <c r="O925" s="871"/>
    </row>
    <row r="926" spans="4:15" s="868" customFormat="1" x14ac:dyDescent="0.2">
      <c r="D926" s="869"/>
      <c r="H926" s="870"/>
      <c r="I926" s="870"/>
      <c r="J926" s="870"/>
      <c r="K926" s="870"/>
      <c r="L926" s="870"/>
      <c r="M926" s="870"/>
      <c r="N926" s="870"/>
      <c r="O926" s="871"/>
    </row>
    <row r="927" spans="4:15" s="868" customFormat="1" x14ac:dyDescent="0.2">
      <c r="D927" s="869"/>
      <c r="H927" s="870"/>
      <c r="I927" s="870"/>
      <c r="J927" s="870"/>
      <c r="K927" s="870"/>
      <c r="L927" s="870"/>
      <c r="M927" s="870"/>
      <c r="N927" s="870"/>
      <c r="O927" s="871"/>
    </row>
    <row r="928" spans="4:15" s="868" customFormat="1" x14ac:dyDescent="0.2">
      <c r="D928" s="869"/>
      <c r="H928" s="870"/>
      <c r="I928" s="870"/>
      <c r="J928" s="870"/>
      <c r="K928" s="870"/>
      <c r="L928" s="870"/>
      <c r="M928" s="870"/>
      <c r="N928" s="870"/>
      <c r="O928" s="871"/>
    </row>
    <row r="929" spans="4:15" s="868" customFormat="1" x14ac:dyDescent="0.2">
      <c r="D929" s="869"/>
      <c r="H929" s="870"/>
      <c r="I929" s="870"/>
      <c r="J929" s="870"/>
      <c r="K929" s="870"/>
      <c r="L929" s="870"/>
      <c r="M929" s="870"/>
      <c r="N929" s="870"/>
      <c r="O929" s="871"/>
    </row>
    <row r="930" spans="4:15" s="868" customFormat="1" x14ac:dyDescent="0.2">
      <c r="D930" s="869"/>
      <c r="H930" s="870"/>
      <c r="I930" s="870"/>
      <c r="J930" s="870"/>
      <c r="K930" s="870"/>
      <c r="L930" s="870"/>
      <c r="M930" s="870"/>
      <c r="N930" s="870"/>
      <c r="O930" s="871"/>
    </row>
    <row r="931" spans="4:15" s="868" customFormat="1" x14ac:dyDescent="0.2">
      <c r="D931" s="869"/>
      <c r="H931" s="870"/>
      <c r="I931" s="870"/>
      <c r="J931" s="870"/>
      <c r="K931" s="870"/>
      <c r="L931" s="870"/>
      <c r="M931" s="870"/>
      <c r="N931" s="870"/>
      <c r="O931" s="871"/>
    </row>
    <row r="932" spans="4:15" s="868" customFormat="1" x14ac:dyDescent="0.2">
      <c r="D932" s="869"/>
      <c r="H932" s="870"/>
      <c r="I932" s="870"/>
      <c r="J932" s="870"/>
      <c r="K932" s="870"/>
      <c r="L932" s="870"/>
      <c r="M932" s="870"/>
      <c r="N932" s="870"/>
      <c r="O932" s="871"/>
    </row>
    <row r="933" spans="4:15" s="868" customFormat="1" x14ac:dyDescent="0.2">
      <c r="D933" s="869"/>
      <c r="H933" s="870"/>
      <c r="I933" s="870"/>
      <c r="J933" s="870"/>
      <c r="K933" s="870"/>
      <c r="L933" s="870"/>
      <c r="M933" s="870"/>
      <c r="N933" s="870"/>
      <c r="O933" s="871"/>
    </row>
    <row r="934" spans="4:15" s="868" customFormat="1" x14ac:dyDescent="0.2">
      <c r="D934" s="869"/>
      <c r="H934" s="870"/>
      <c r="I934" s="870"/>
      <c r="J934" s="870"/>
      <c r="K934" s="870"/>
      <c r="L934" s="870"/>
      <c r="M934" s="870"/>
      <c r="N934" s="870"/>
      <c r="O934" s="871"/>
    </row>
    <row r="935" spans="4:15" s="868" customFormat="1" x14ac:dyDescent="0.2">
      <c r="D935" s="869"/>
      <c r="H935" s="870"/>
      <c r="I935" s="870"/>
      <c r="J935" s="870"/>
      <c r="K935" s="870"/>
      <c r="L935" s="870"/>
      <c r="M935" s="870"/>
      <c r="N935" s="870"/>
      <c r="O935" s="871"/>
    </row>
    <row r="936" spans="4:15" s="868" customFormat="1" x14ac:dyDescent="0.2">
      <c r="D936" s="869"/>
      <c r="H936" s="870"/>
      <c r="I936" s="870"/>
      <c r="J936" s="870"/>
      <c r="K936" s="870"/>
      <c r="L936" s="870"/>
      <c r="M936" s="870"/>
      <c r="N936" s="870"/>
      <c r="O936" s="871"/>
    </row>
    <row r="937" spans="4:15" s="868" customFormat="1" x14ac:dyDescent="0.2">
      <c r="D937" s="869"/>
      <c r="H937" s="870"/>
      <c r="I937" s="870"/>
      <c r="J937" s="870"/>
      <c r="K937" s="870"/>
      <c r="L937" s="870"/>
      <c r="M937" s="870"/>
      <c r="N937" s="870"/>
      <c r="O937" s="871"/>
    </row>
    <row r="938" spans="4:15" s="868" customFormat="1" x14ac:dyDescent="0.2">
      <c r="D938" s="869"/>
      <c r="H938" s="870"/>
      <c r="I938" s="870"/>
      <c r="J938" s="870"/>
      <c r="K938" s="870"/>
      <c r="L938" s="870"/>
      <c r="M938" s="870"/>
      <c r="N938" s="870"/>
      <c r="O938" s="871"/>
    </row>
    <row r="939" spans="4:15" s="868" customFormat="1" x14ac:dyDescent="0.2">
      <c r="D939" s="869"/>
      <c r="H939" s="870"/>
      <c r="I939" s="870"/>
      <c r="J939" s="870"/>
      <c r="K939" s="870"/>
      <c r="L939" s="870"/>
      <c r="M939" s="870"/>
      <c r="N939" s="870"/>
      <c r="O939" s="871"/>
    </row>
    <row r="940" spans="4:15" s="868" customFormat="1" x14ac:dyDescent="0.2">
      <c r="D940" s="869"/>
      <c r="H940" s="870"/>
      <c r="I940" s="870"/>
      <c r="J940" s="870"/>
      <c r="K940" s="870"/>
      <c r="L940" s="870"/>
      <c r="M940" s="870"/>
      <c r="N940" s="870"/>
      <c r="O940" s="871"/>
    </row>
    <row r="941" spans="4:15" s="868" customFormat="1" x14ac:dyDescent="0.2">
      <c r="D941" s="869"/>
      <c r="H941" s="870"/>
      <c r="I941" s="870"/>
      <c r="J941" s="870"/>
      <c r="K941" s="870"/>
      <c r="L941" s="870"/>
      <c r="M941" s="870"/>
      <c r="N941" s="870"/>
      <c r="O941" s="871"/>
    </row>
    <row r="942" spans="4:15" s="868" customFormat="1" x14ac:dyDescent="0.2">
      <c r="D942" s="869"/>
      <c r="H942" s="870"/>
      <c r="I942" s="870"/>
      <c r="J942" s="870"/>
      <c r="K942" s="870"/>
      <c r="L942" s="870"/>
      <c r="M942" s="870"/>
      <c r="N942" s="870"/>
      <c r="O942" s="871"/>
    </row>
    <row r="943" spans="4:15" s="868" customFormat="1" x14ac:dyDescent="0.2">
      <c r="D943" s="869"/>
      <c r="H943" s="870"/>
      <c r="I943" s="870"/>
      <c r="J943" s="870"/>
      <c r="K943" s="870"/>
      <c r="L943" s="870"/>
      <c r="M943" s="870"/>
      <c r="N943" s="870"/>
      <c r="O943" s="871"/>
    </row>
    <row r="944" spans="4:15" s="868" customFormat="1" x14ac:dyDescent="0.2">
      <c r="D944" s="869"/>
      <c r="H944" s="870"/>
      <c r="I944" s="870"/>
      <c r="J944" s="870"/>
      <c r="K944" s="870"/>
      <c r="L944" s="870"/>
      <c r="M944" s="870"/>
      <c r="N944" s="870"/>
      <c r="O944" s="871"/>
    </row>
    <row r="945" spans="4:15" s="868" customFormat="1" x14ac:dyDescent="0.2">
      <c r="D945" s="869"/>
      <c r="H945" s="870"/>
      <c r="I945" s="870"/>
      <c r="J945" s="870"/>
      <c r="K945" s="870"/>
      <c r="L945" s="870"/>
      <c r="M945" s="870"/>
      <c r="N945" s="870"/>
      <c r="O945" s="871"/>
    </row>
    <row r="946" spans="4:15" s="868" customFormat="1" x14ac:dyDescent="0.2">
      <c r="D946" s="869"/>
      <c r="H946" s="870"/>
      <c r="I946" s="870"/>
      <c r="J946" s="870"/>
      <c r="K946" s="870"/>
      <c r="L946" s="870"/>
      <c r="M946" s="870"/>
      <c r="N946" s="870"/>
      <c r="O946" s="871"/>
    </row>
    <row r="947" spans="4:15" s="868" customFormat="1" x14ac:dyDescent="0.2">
      <c r="D947" s="869"/>
      <c r="H947" s="870"/>
      <c r="I947" s="870"/>
      <c r="J947" s="870"/>
      <c r="K947" s="870"/>
      <c r="L947" s="870"/>
      <c r="M947" s="870"/>
      <c r="N947" s="870"/>
      <c r="O947" s="871"/>
    </row>
    <row r="948" spans="4:15" s="868" customFormat="1" x14ac:dyDescent="0.2">
      <c r="D948" s="869"/>
      <c r="H948" s="870"/>
      <c r="I948" s="870"/>
      <c r="J948" s="870"/>
      <c r="K948" s="870"/>
      <c r="L948" s="870"/>
      <c r="M948" s="870"/>
      <c r="N948" s="870"/>
      <c r="O948" s="871"/>
    </row>
    <row r="949" spans="4:15" s="868" customFormat="1" x14ac:dyDescent="0.2">
      <c r="D949" s="869"/>
      <c r="H949" s="870"/>
      <c r="I949" s="870"/>
      <c r="J949" s="870"/>
      <c r="K949" s="870"/>
      <c r="L949" s="870"/>
      <c r="M949" s="870"/>
      <c r="N949" s="870"/>
      <c r="O949" s="871"/>
    </row>
    <row r="950" spans="4:15" s="868" customFormat="1" x14ac:dyDescent="0.2">
      <c r="D950" s="869"/>
      <c r="H950" s="870"/>
      <c r="I950" s="870"/>
      <c r="J950" s="870"/>
      <c r="K950" s="870"/>
      <c r="L950" s="870"/>
      <c r="M950" s="870"/>
      <c r="N950" s="870"/>
      <c r="O950" s="871"/>
    </row>
    <row r="951" spans="4:15" s="868" customFormat="1" x14ac:dyDescent="0.2">
      <c r="D951" s="869"/>
      <c r="H951" s="870"/>
      <c r="I951" s="870"/>
      <c r="J951" s="870"/>
      <c r="K951" s="870"/>
      <c r="L951" s="870"/>
      <c r="M951" s="870"/>
      <c r="N951" s="870"/>
      <c r="O951" s="871"/>
    </row>
    <row r="952" spans="4:15" s="868" customFormat="1" x14ac:dyDescent="0.2">
      <c r="D952" s="869"/>
      <c r="H952" s="870"/>
      <c r="I952" s="870"/>
      <c r="J952" s="870"/>
      <c r="K952" s="870"/>
      <c r="L952" s="870"/>
      <c r="M952" s="870"/>
      <c r="N952" s="870"/>
      <c r="O952" s="871"/>
    </row>
    <row r="953" spans="4:15" s="868" customFormat="1" x14ac:dyDescent="0.2">
      <c r="D953" s="869"/>
      <c r="H953" s="870"/>
      <c r="I953" s="870"/>
      <c r="J953" s="870"/>
      <c r="K953" s="870"/>
      <c r="L953" s="870"/>
      <c r="M953" s="870"/>
      <c r="N953" s="870"/>
      <c r="O953" s="871"/>
    </row>
    <row r="954" spans="4:15" s="868" customFormat="1" x14ac:dyDescent="0.2">
      <c r="D954" s="869"/>
      <c r="H954" s="870"/>
      <c r="I954" s="870"/>
      <c r="J954" s="870"/>
      <c r="K954" s="870"/>
      <c r="L954" s="870"/>
      <c r="M954" s="870"/>
      <c r="N954" s="870"/>
      <c r="O954" s="871"/>
    </row>
    <row r="955" spans="4:15" s="868" customFormat="1" x14ac:dyDescent="0.2">
      <c r="D955" s="869"/>
      <c r="H955" s="870"/>
      <c r="I955" s="870"/>
      <c r="J955" s="870"/>
      <c r="K955" s="870"/>
      <c r="L955" s="870"/>
      <c r="M955" s="870"/>
      <c r="N955" s="870"/>
      <c r="O955" s="871"/>
    </row>
    <row r="956" spans="4:15" s="868" customFormat="1" x14ac:dyDescent="0.2">
      <c r="D956" s="869"/>
      <c r="H956" s="870"/>
      <c r="I956" s="870"/>
      <c r="J956" s="870"/>
      <c r="K956" s="870"/>
      <c r="L956" s="870"/>
      <c r="M956" s="870"/>
      <c r="N956" s="870"/>
      <c r="O956" s="871"/>
    </row>
    <row r="957" spans="4:15" s="868" customFormat="1" x14ac:dyDescent="0.2">
      <c r="D957" s="869"/>
      <c r="H957" s="870"/>
      <c r="I957" s="870"/>
      <c r="J957" s="870"/>
      <c r="K957" s="870"/>
      <c r="L957" s="870"/>
      <c r="M957" s="870"/>
      <c r="N957" s="870"/>
      <c r="O957" s="871"/>
    </row>
    <row r="958" spans="4:15" s="868" customFormat="1" x14ac:dyDescent="0.2">
      <c r="D958" s="869"/>
      <c r="H958" s="870"/>
      <c r="I958" s="870"/>
      <c r="J958" s="870"/>
      <c r="K958" s="870"/>
      <c r="L958" s="870"/>
      <c r="M958" s="870"/>
      <c r="N958" s="870"/>
      <c r="O958" s="871"/>
    </row>
    <row r="959" spans="4:15" s="868" customFormat="1" x14ac:dyDescent="0.2">
      <c r="D959" s="869"/>
      <c r="H959" s="870"/>
      <c r="I959" s="870"/>
      <c r="J959" s="870"/>
      <c r="K959" s="870"/>
      <c r="L959" s="870"/>
      <c r="M959" s="870"/>
      <c r="N959" s="870"/>
      <c r="O959" s="871"/>
    </row>
    <row r="960" spans="4:15" s="868" customFormat="1" x14ac:dyDescent="0.2">
      <c r="D960" s="869"/>
      <c r="H960" s="870"/>
      <c r="I960" s="870"/>
      <c r="J960" s="870"/>
      <c r="K960" s="870"/>
      <c r="L960" s="870"/>
      <c r="M960" s="870"/>
      <c r="N960" s="870"/>
      <c r="O960" s="871"/>
    </row>
    <row r="961" spans="4:15" s="868" customFormat="1" x14ac:dyDescent="0.2">
      <c r="D961" s="869"/>
      <c r="H961" s="870"/>
      <c r="I961" s="870"/>
      <c r="J961" s="870"/>
      <c r="K961" s="870"/>
      <c r="L961" s="870"/>
      <c r="M961" s="870"/>
      <c r="N961" s="870"/>
      <c r="O961" s="871"/>
    </row>
    <row r="962" spans="4:15" s="868" customFormat="1" x14ac:dyDescent="0.2">
      <c r="D962" s="869"/>
      <c r="H962" s="870"/>
      <c r="I962" s="870"/>
      <c r="J962" s="870"/>
      <c r="K962" s="870"/>
      <c r="L962" s="870"/>
      <c r="M962" s="870"/>
      <c r="N962" s="870"/>
      <c r="O962" s="871"/>
    </row>
    <row r="963" spans="4:15" s="868" customFormat="1" x14ac:dyDescent="0.2">
      <c r="D963" s="869"/>
      <c r="H963" s="870"/>
      <c r="I963" s="870"/>
      <c r="J963" s="870"/>
      <c r="K963" s="870"/>
      <c r="L963" s="870"/>
      <c r="M963" s="870"/>
      <c r="N963" s="870"/>
      <c r="O963" s="871"/>
    </row>
    <row r="964" spans="4:15" s="868" customFormat="1" x14ac:dyDescent="0.2">
      <c r="D964" s="869"/>
      <c r="H964" s="870"/>
      <c r="I964" s="870"/>
      <c r="J964" s="870"/>
      <c r="K964" s="870"/>
      <c r="L964" s="870"/>
      <c r="M964" s="870"/>
      <c r="N964" s="870"/>
      <c r="O964" s="871"/>
    </row>
    <row r="965" spans="4:15" s="868" customFormat="1" x14ac:dyDescent="0.2">
      <c r="D965" s="869"/>
      <c r="H965" s="870"/>
      <c r="I965" s="870"/>
      <c r="J965" s="870"/>
      <c r="K965" s="870"/>
      <c r="L965" s="870"/>
      <c r="M965" s="870"/>
      <c r="N965" s="870"/>
      <c r="O965" s="871"/>
    </row>
    <row r="966" spans="4:15" s="868" customFormat="1" x14ac:dyDescent="0.2">
      <c r="D966" s="869"/>
      <c r="H966" s="870"/>
      <c r="I966" s="870"/>
      <c r="J966" s="870"/>
      <c r="K966" s="870"/>
      <c r="L966" s="870"/>
      <c r="M966" s="870"/>
      <c r="N966" s="870"/>
      <c r="O966" s="871"/>
    </row>
    <row r="967" spans="4:15" s="868" customFormat="1" x14ac:dyDescent="0.2">
      <c r="D967" s="869"/>
      <c r="H967" s="870"/>
      <c r="I967" s="870"/>
      <c r="J967" s="870"/>
      <c r="K967" s="870"/>
      <c r="L967" s="870"/>
      <c r="M967" s="870"/>
      <c r="N967" s="870"/>
      <c r="O967" s="871"/>
    </row>
    <row r="968" spans="4:15" s="868" customFormat="1" x14ac:dyDescent="0.2">
      <c r="D968" s="869"/>
      <c r="H968" s="870"/>
      <c r="I968" s="870"/>
      <c r="J968" s="870"/>
      <c r="K968" s="870"/>
      <c r="L968" s="870"/>
      <c r="M968" s="870"/>
      <c r="N968" s="870"/>
      <c r="O968" s="871"/>
    </row>
    <row r="969" spans="4:15" s="868" customFormat="1" x14ac:dyDescent="0.2">
      <c r="D969" s="869"/>
      <c r="H969" s="870"/>
      <c r="I969" s="870"/>
      <c r="J969" s="870"/>
      <c r="K969" s="870"/>
      <c r="L969" s="870"/>
      <c r="M969" s="870"/>
      <c r="N969" s="870"/>
      <c r="O969" s="871"/>
    </row>
    <row r="970" spans="4:15" s="868" customFormat="1" x14ac:dyDescent="0.2">
      <c r="D970" s="869"/>
      <c r="H970" s="870"/>
      <c r="I970" s="870"/>
      <c r="J970" s="870"/>
      <c r="K970" s="870"/>
      <c r="L970" s="870"/>
      <c r="M970" s="870"/>
      <c r="N970" s="870"/>
      <c r="O970" s="871"/>
    </row>
    <row r="971" spans="4:15" s="868" customFormat="1" x14ac:dyDescent="0.2">
      <c r="D971" s="869"/>
      <c r="H971" s="870"/>
      <c r="I971" s="870"/>
      <c r="J971" s="870"/>
      <c r="K971" s="870"/>
      <c r="L971" s="870"/>
      <c r="M971" s="870"/>
      <c r="N971" s="870"/>
      <c r="O971" s="871"/>
    </row>
    <row r="972" spans="4:15" s="868" customFormat="1" x14ac:dyDescent="0.2">
      <c r="D972" s="869"/>
      <c r="H972" s="870"/>
      <c r="I972" s="870"/>
      <c r="J972" s="870"/>
      <c r="K972" s="870"/>
      <c r="L972" s="870"/>
      <c r="M972" s="870"/>
      <c r="N972" s="870"/>
      <c r="O972" s="871"/>
    </row>
    <row r="973" spans="4:15" s="868" customFormat="1" x14ac:dyDescent="0.2">
      <c r="D973" s="869"/>
      <c r="H973" s="870"/>
      <c r="I973" s="870"/>
      <c r="J973" s="870"/>
      <c r="K973" s="870"/>
      <c r="L973" s="870"/>
      <c r="M973" s="870"/>
      <c r="N973" s="870"/>
      <c r="O973" s="871"/>
    </row>
    <row r="974" spans="4:15" s="868" customFormat="1" x14ac:dyDescent="0.2">
      <c r="D974" s="869"/>
      <c r="H974" s="870"/>
      <c r="I974" s="870"/>
      <c r="J974" s="870"/>
      <c r="K974" s="870"/>
      <c r="L974" s="870"/>
      <c r="M974" s="870"/>
      <c r="N974" s="870"/>
      <c r="O974" s="871"/>
    </row>
    <row r="975" spans="4:15" s="868" customFormat="1" x14ac:dyDescent="0.2">
      <c r="D975" s="869"/>
      <c r="H975" s="870"/>
      <c r="I975" s="870"/>
      <c r="J975" s="870"/>
      <c r="K975" s="870"/>
      <c r="L975" s="870"/>
      <c r="M975" s="870"/>
      <c r="N975" s="870"/>
      <c r="O975" s="871"/>
    </row>
    <row r="976" spans="4:15" s="868" customFormat="1" x14ac:dyDescent="0.2">
      <c r="D976" s="869"/>
      <c r="H976" s="870"/>
      <c r="I976" s="870"/>
      <c r="J976" s="870"/>
      <c r="K976" s="870"/>
      <c r="L976" s="870"/>
      <c r="M976" s="870"/>
      <c r="N976" s="870"/>
      <c r="O976" s="871"/>
    </row>
    <row r="977" spans="4:15" s="868" customFormat="1" x14ac:dyDescent="0.2">
      <c r="D977" s="869"/>
      <c r="H977" s="870"/>
      <c r="I977" s="870"/>
      <c r="J977" s="870"/>
      <c r="K977" s="870"/>
      <c r="L977" s="870"/>
      <c r="M977" s="870"/>
      <c r="N977" s="870"/>
      <c r="O977" s="871"/>
    </row>
    <row r="978" spans="4:15" s="868" customFormat="1" x14ac:dyDescent="0.2">
      <c r="D978" s="869"/>
      <c r="H978" s="870"/>
      <c r="I978" s="870"/>
      <c r="J978" s="870"/>
      <c r="K978" s="870"/>
      <c r="L978" s="870"/>
      <c r="M978" s="870"/>
      <c r="N978" s="870"/>
      <c r="O978" s="871"/>
    </row>
    <row r="979" spans="4:15" s="868" customFormat="1" x14ac:dyDescent="0.2">
      <c r="D979" s="869"/>
      <c r="H979" s="870"/>
      <c r="I979" s="870"/>
      <c r="J979" s="870"/>
      <c r="K979" s="870"/>
      <c r="L979" s="870"/>
      <c r="M979" s="870"/>
      <c r="N979" s="870"/>
      <c r="O979" s="871"/>
    </row>
    <row r="980" spans="4:15" s="868" customFormat="1" x14ac:dyDescent="0.2">
      <c r="D980" s="869"/>
      <c r="H980" s="870"/>
      <c r="I980" s="870"/>
      <c r="J980" s="870"/>
      <c r="K980" s="870"/>
      <c r="L980" s="870"/>
      <c r="M980" s="870"/>
      <c r="N980" s="870"/>
      <c r="O980" s="871"/>
    </row>
    <row r="981" spans="4:15" s="868" customFormat="1" x14ac:dyDescent="0.2">
      <c r="D981" s="869"/>
      <c r="H981" s="870"/>
      <c r="I981" s="870"/>
      <c r="J981" s="870"/>
      <c r="K981" s="870"/>
      <c r="L981" s="870"/>
      <c r="M981" s="870"/>
      <c r="N981" s="870"/>
      <c r="O981" s="871"/>
    </row>
    <row r="982" spans="4:15" s="868" customFormat="1" x14ac:dyDescent="0.2">
      <c r="D982" s="869"/>
      <c r="H982" s="870"/>
      <c r="I982" s="870"/>
      <c r="J982" s="870"/>
      <c r="K982" s="870"/>
      <c r="L982" s="870"/>
      <c r="M982" s="870"/>
      <c r="N982" s="870"/>
      <c r="O982" s="871"/>
    </row>
    <row r="983" spans="4:15" s="868" customFormat="1" x14ac:dyDescent="0.2">
      <c r="D983" s="869"/>
      <c r="H983" s="870"/>
      <c r="I983" s="870"/>
      <c r="J983" s="870"/>
      <c r="K983" s="870"/>
      <c r="L983" s="870"/>
      <c r="M983" s="870"/>
      <c r="N983" s="870"/>
      <c r="O983" s="871"/>
    </row>
    <row r="984" spans="4:15" s="868" customFormat="1" x14ac:dyDescent="0.2">
      <c r="D984" s="869"/>
      <c r="H984" s="870"/>
      <c r="I984" s="870"/>
      <c r="J984" s="870"/>
      <c r="K984" s="870"/>
      <c r="L984" s="870"/>
      <c r="M984" s="870"/>
      <c r="N984" s="870"/>
      <c r="O984" s="871"/>
    </row>
    <row r="985" spans="4:15" s="868" customFormat="1" x14ac:dyDescent="0.2">
      <c r="D985" s="869"/>
      <c r="H985" s="870"/>
      <c r="I985" s="870"/>
      <c r="J985" s="870"/>
      <c r="K985" s="870"/>
      <c r="L985" s="870"/>
      <c r="M985" s="870"/>
      <c r="N985" s="870"/>
      <c r="O985" s="871"/>
    </row>
    <row r="986" spans="4:15" s="868" customFormat="1" x14ac:dyDescent="0.2">
      <c r="D986" s="869"/>
      <c r="H986" s="870"/>
      <c r="I986" s="870"/>
      <c r="J986" s="870"/>
      <c r="K986" s="870"/>
      <c r="L986" s="870"/>
      <c r="M986" s="870"/>
      <c r="N986" s="870"/>
      <c r="O986" s="871"/>
    </row>
    <row r="987" spans="4:15" s="868" customFormat="1" x14ac:dyDescent="0.2">
      <c r="D987" s="869"/>
      <c r="H987" s="870"/>
      <c r="I987" s="870"/>
      <c r="J987" s="870"/>
      <c r="K987" s="870"/>
      <c r="L987" s="870"/>
      <c r="M987" s="870"/>
      <c r="N987" s="870"/>
      <c r="O987" s="871"/>
    </row>
    <row r="988" spans="4:15" s="868" customFormat="1" x14ac:dyDescent="0.2">
      <c r="D988" s="869"/>
      <c r="H988" s="870"/>
      <c r="I988" s="870"/>
      <c r="J988" s="870"/>
      <c r="K988" s="870"/>
      <c r="L988" s="870"/>
      <c r="M988" s="870"/>
      <c r="N988" s="870"/>
      <c r="O988" s="871"/>
    </row>
    <row r="989" spans="4:15" s="868" customFormat="1" x14ac:dyDescent="0.2">
      <c r="D989" s="869"/>
      <c r="H989" s="870"/>
      <c r="I989" s="870"/>
      <c r="J989" s="870"/>
      <c r="K989" s="870"/>
      <c r="L989" s="870"/>
      <c r="M989" s="870"/>
      <c r="N989" s="870"/>
      <c r="O989" s="871"/>
    </row>
    <row r="990" spans="4:15" s="868" customFormat="1" x14ac:dyDescent="0.2">
      <c r="D990" s="869"/>
      <c r="H990" s="870"/>
      <c r="I990" s="870"/>
      <c r="J990" s="870"/>
      <c r="K990" s="870"/>
      <c r="L990" s="870"/>
      <c r="M990" s="870"/>
      <c r="N990" s="870"/>
      <c r="O990" s="871"/>
    </row>
    <row r="991" spans="4:15" s="868" customFormat="1" x14ac:dyDescent="0.2">
      <c r="D991" s="869"/>
      <c r="H991" s="870"/>
      <c r="I991" s="870"/>
      <c r="J991" s="870"/>
      <c r="K991" s="870"/>
      <c r="L991" s="870"/>
      <c r="M991" s="870"/>
      <c r="N991" s="870"/>
      <c r="O991" s="871"/>
    </row>
    <row r="992" spans="4:15" s="868" customFormat="1" x14ac:dyDescent="0.2">
      <c r="D992" s="869"/>
      <c r="H992" s="870"/>
      <c r="I992" s="870"/>
      <c r="J992" s="870"/>
      <c r="K992" s="870"/>
      <c r="L992" s="870"/>
      <c r="M992" s="870"/>
      <c r="N992" s="870"/>
      <c r="O992" s="871"/>
    </row>
    <row r="993" spans="4:15" s="868" customFormat="1" x14ac:dyDescent="0.2">
      <c r="D993" s="869"/>
      <c r="H993" s="870"/>
      <c r="I993" s="870"/>
      <c r="J993" s="870"/>
      <c r="K993" s="870"/>
      <c r="L993" s="870"/>
      <c r="M993" s="870"/>
      <c r="N993" s="870"/>
      <c r="O993" s="871"/>
    </row>
    <row r="994" spans="4:15" s="868" customFormat="1" x14ac:dyDescent="0.2">
      <c r="D994" s="869"/>
      <c r="H994" s="870"/>
      <c r="I994" s="870"/>
      <c r="J994" s="870"/>
      <c r="K994" s="870"/>
      <c r="L994" s="870"/>
      <c r="M994" s="870"/>
      <c r="N994" s="870"/>
      <c r="O994" s="871"/>
    </row>
    <row r="995" spans="4:15" s="868" customFormat="1" x14ac:dyDescent="0.2">
      <c r="D995" s="869"/>
      <c r="H995" s="870"/>
      <c r="I995" s="870"/>
      <c r="J995" s="870"/>
      <c r="K995" s="870"/>
      <c r="L995" s="870"/>
      <c r="M995" s="870"/>
      <c r="N995" s="870"/>
      <c r="O995" s="871"/>
    </row>
    <row r="996" spans="4:15" s="868" customFormat="1" x14ac:dyDescent="0.2">
      <c r="D996" s="869"/>
      <c r="H996" s="870"/>
      <c r="I996" s="870"/>
      <c r="J996" s="870"/>
      <c r="K996" s="870"/>
      <c r="L996" s="870"/>
      <c r="M996" s="870"/>
      <c r="N996" s="870"/>
      <c r="O996" s="871"/>
    </row>
    <row r="997" spans="4:15" s="868" customFormat="1" x14ac:dyDescent="0.2">
      <c r="D997" s="869"/>
      <c r="H997" s="870"/>
      <c r="I997" s="870"/>
      <c r="J997" s="870"/>
      <c r="K997" s="870"/>
      <c r="L997" s="870"/>
      <c r="M997" s="870"/>
      <c r="N997" s="870"/>
      <c r="O997" s="871"/>
    </row>
    <row r="998" spans="4:15" s="868" customFormat="1" x14ac:dyDescent="0.2">
      <c r="D998" s="869"/>
      <c r="H998" s="870"/>
      <c r="I998" s="870"/>
      <c r="J998" s="870"/>
      <c r="K998" s="870"/>
      <c r="L998" s="870"/>
      <c r="M998" s="870"/>
      <c r="N998" s="870"/>
      <c r="O998" s="871"/>
    </row>
    <row r="999" spans="4:15" s="868" customFormat="1" x14ac:dyDescent="0.2">
      <c r="D999" s="869"/>
      <c r="H999" s="870"/>
      <c r="I999" s="870"/>
      <c r="J999" s="870"/>
      <c r="K999" s="870"/>
      <c r="L999" s="870"/>
      <c r="M999" s="870"/>
      <c r="N999" s="870"/>
      <c r="O999" s="871"/>
    </row>
    <row r="1000" spans="4:15" s="868" customFormat="1" x14ac:dyDescent="0.2">
      <c r="D1000" s="869"/>
      <c r="H1000" s="870"/>
      <c r="I1000" s="870"/>
      <c r="J1000" s="870"/>
      <c r="K1000" s="870"/>
      <c r="L1000" s="870"/>
      <c r="M1000" s="870"/>
      <c r="N1000" s="870"/>
      <c r="O1000" s="871"/>
    </row>
    <row r="1001" spans="4:15" s="868" customFormat="1" x14ac:dyDescent="0.2">
      <c r="D1001" s="869"/>
      <c r="H1001" s="870"/>
      <c r="I1001" s="870"/>
      <c r="J1001" s="870"/>
      <c r="K1001" s="870"/>
      <c r="L1001" s="870"/>
      <c r="M1001" s="870"/>
      <c r="N1001" s="870"/>
      <c r="O1001" s="871"/>
    </row>
    <row r="1002" spans="4:15" s="868" customFormat="1" x14ac:dyDescent="0.2">
      <c r="D1002" s="869"/>
      <c r="H1002" s="870"/>
      <c r="I1002" s="870"/>
      <c r="J1002" s="870"/>
      <c r="K1002" s="870"/>
      <c r="L1002" s="870"/>
      <c r="M1002" s="870"/>
      <c r="N1002" s="870"/>
      <c r="O1002" s="871"/>
    </row>
    <row r="1003" spans="4:15" s="868" customFormat="1" x14ac:dyDescent="0.2">
      <c r="D1003" s="869"/>
      <c r="H1003" s="870"/>
      <c r="I1003" s="870"/>
      <c r="J1003" s="870"/>
      <c r="K1003" s="870"/>
      <c r="L1003" s="870"/>
      <c r="M1003" s="870"/>
      <c r="N1003" s="870"/>
      <c r="O1003" s="871"/>
    </row>
    <row r="1004" spans="4:15" s="868" customFormat="1" x14ac:dyDescent="0.2">
      <c r="D1004" s="869"/>
      <c r="H1004" s="870"/>
      <c r="I1004" s="870"/>
      <c r="J1004" s="870"/>
      <c r="K1004" s="870"/>
      <c r="L1004" s="870"/>
      <c r="M1004" s="870"/>
      <c r="N1004" s="870"/>
      <c r="O1004" s="871"/>
    </row>
    <row r="1005" spans="4:15" s="868" customFormat="1" x14ac:dyDescent="0.2">
      <c r="D1005" s="869"/>
      <c r="H1005" s="870"/>
      <c r="I1005" s="870"/>
      <c r="J1005" s="870"/>
      <c r="K1005" s="870"/>
      <c r="L1005" s="870"/>
      <c r="M1005" s="870"/>
      <c r="N1005" s="870"/>
      <c r="O1005" s="871"/>
    </row>
    <row r="1006" spans="4:15" s="868" customFormat="1" x14ac:dyDescent="0.2">
      <c r="D1006" s="869"/>
      <c r="H1006" s="870"/>
      <c r="I1006" s="870"/>
      <c r="J1006" s="870"/>
      <c r="K1006" s="870"/>
      <c r="L1006" s="870"/>
      <c r="M1006" s="870"/>
      <c r="N1006" s="870"/>
      <c r="O1006" s="871"/>
    </row>
    <row r="1007" spans="4:15" s="868" customFormat="1" x14ac:dyDescent="0.2">
      <c r="D1007" s="869"/>
      <c r="H1007" s="870"/>
      <c r="I1007" s="870"/>
      <c r="J1007" s="870"/>
      <c r="K1007" s="870"/>
      <c r="L1007" s="870"/>
      <c r="M1007" s="870"/>
      <c r="N1007" s="870"/>
      <c r="O1007" s="871"/>
    </row>
    <row r="1008" spans="4:15" s="868" customFormat="1" x14ac:dyDescent="0.2">
      <c r="D1008" s="869"/>
      <c r="H1008" s="870"/>
      <c r="I1008" s="870"/>
      <c r="J1008" s="870"/>
      <c r="K1008" s="870"/>
      <c r="L1008" s="870"/>
      <c r="M1008" s="870"/>
      <c r="N1008" s="870"/>
      <c r="O1008" s="871"/>
    </row>
    <row r="1009" spans="4:15" s="868" customFormat="1" x14ac:dyDescent="0.2">
      <c r="D1009" s="869"/>
      <c r="H1009" s="870"/>
      <c r="I1009" s="870"/>
      <c r="J1009" s="870"/>
      <c r="K1009" s="870"/>
      <c r="L1009" s="870"/>
      <c r="M1009" s="870"/>
      <c r="N1009" s="870"/>
      <c r="O1009" s="871"/>
    </row>
    <row r="1010" spans="4:15" s="868" customFormat="1" x14ac:dyDescent="0.2">
      <c r="D1010" s="869"/>
      <c r="H1010" s="870"/>
      <c r="I1010" s="870"/>
      <c r="J1010" s="870"/>
      <c r="K1010" s="870"/>
      <c r="L1010" s="870"/>
      <c r="M1010" s="870"/>
      <c r="N1010" s="870"/>
      <c r="O1010" s="871"/>
    </row>
    <row r="1011" spans="4:15" s="868" customFormat="1" x14ac:dyDescent="0.2">
      <c r="D1011" s="869"/>
      <c r="H1011" s="870"/>
      <c r="I1011" s="870"/>
      <c r="J1011" s="870"/>
      <c r="K1011" s="870"/>
      <c r="L1011" s="870"/>
      <c r="M1011" s="870"/>
      <c r="N1011" s="870"/>
      <c r="O1011" s="871"/>
    </row>
    <row r="1012" spans="4:15" s="868" customFormat="1" x14ac:dyDescent="0.2">
      <c r="D1012" s="869"/>
      <c r="H1012" s="870"/>
      <c r="I1012" s="870"/>
      <c r="J1012" s="870"/>
      <c r="K1012" s="870"/>
      <c r="L1012" s="870"/>
      <c r="M1012" s="870"/>
      <c r="N1012" s="870"/>
      <c r="O1012" s="871"/>
    </row>
    <row r="1013" spans="4:15" s="868" customFormat="1" x14ac:dyDescent="0.2">
      <c r="D1013" s="869"/>
      <c r="H1013" s="870"/>
      <c r="I1013" s="870"/>
      <c r="J1013" s="870"/>
      <c r="K1013" s="870"/>
      <c r="L1013" s="870"/>
      <c r="M1013" s="870"/>
      <c r="N1013" s="870"/>
      <c r="O1013" s="871"/>
    </row>
    <row r="1014" spans="4:15" s="868" customFormat="1" x14ac:dyDescent="0.2">
      <c r="D1014" s="869"/>
      <c r="H1014" s="870"/>
      <c r="I1014" s="870"/>
      <c r="J1014" s="870"/>
      <c r="K1014" s="870"/>
      <c r="L1014" s="870"/>
      <c r="M1014" s="870"/>
      <c r="N1014" s="870"/>
      <c r="O1014" s="871"/>
    </row>
    <row r="1015" spans="4:15" s="868" customFormat="1" x14ac:dyDescent="0.2">
      <c r="D1015" s="869"/>
      <c r="H1015" s="870"/>
      <c r="I1015" s="870"/>
      <c r="J1015" s="870"/>
      <c r="K1015" s="870"/>
      <c r="L1015" s="870"/>
      <c r="M1015" s="870"/>
      <c r="N1015" s="870"/>
      <c r="O1015" s="871"/>
    </row>
    <row r="1016" spans="4:15" s="868" customFormat="1" x14ac:dyDescent="0.2">
      <c r="D1016" s="869"/>
      <c r="H1016" s="870"/>
      <c r="I1016" s="870"/>
      <c r="J1016" s="870"/>
      <c r="K1016" s="870"/>
      <c r="L1016" s="870"/>
      <c r="M1016" s="870"/>
      <c r="N1016" s="870"/>
      <c r="O1016" s="871"/>
    </row>
    <row r="1017" spans="4:15" s="868" customFormat="1" x14ac:dyDescent="0.2">
      <c r="D1017" s="869"/>
      <c r="H1017" s="870"/>
      <c r="I1017" s="870"/>
      <c r="J1017" s="870"/>
      <c r="K1017" s="870"/>
      <c r="L1017" s="870"/>
      <c r="M1017" s="870"/>
      <c r="N1017" s="870"/>
      <c r="O1017" s="871"/>
    </row>
    <row r="1018" spans="4:15" s="868" customFormat="1" x14ac:dyDescent="0.2">
      <c r="D1018" s="869"/>
      <c r="H1018" s="870"/>
      <c r="I1018" s="870"/>
      <c r="J1018" s="870"/>
      <c r="K1018" s="870"/>
      <c r="L1018" s="870"/>
      <c r="M1018" s="870"/>
      <c r="N1018" s="870"/>
      <c r="O1018" s="871"/>
    </row>
    <row r="1019" spans="4:15" s="868" customFormat="1" x14ac:dyDescent="0.2">
      <c r="D1019" s="869"/>
      <c r="H1019" s="870"/>
      <c r="I1019" s="870"/>
      <c r="J1019" s="870"/>
      <c r="K1019" s="870"/>
      <c r="L1019" s="870"/>
      <c r="M1019" s="870"/>
      <c r="N1019" s="870"/>
      <c r="O1019" s="871"/>
    </row>
    <row r="1020" spans="4:15" s="868" customFormat="1" x14ac:dyDescent="0.2">
      <c r="D1020" s="869"/>
      <c r="H1020" s="870"/>
      <c r="I1020" s="870"/>
      <c r="J1020" s="870"/>
      <c r="K1020" s="870"/>
      <c r="L1020" s="870"/>
      <c r="M1020" s="870"/>
      <c r="N1020" s="870"/>
      <c r="O1020" s="871"/>
    </row>
    <row r="1021" spans="4:15" s="868" customFormat="1" x14ac:dyDescent="0.2">
      <c r="D1021" s="869"/>
      <c r="H1021" s="870"/>
      <c r="I1021" s="870"/>
      <c r="J1021" s="870"/>
      <c r="K1021" s="870"/>
      <c r="L1021" s="870"/>
      <c r="M1021" s="870"/>
      <c r="N1021" s="870"/>
      <c r="O1021" s="871"/>
    </row>
    <row r="1022" spans="4:15" s="868" customFormat="1" x14ac:dyDescent="0.2">
      <c r="D1022" s="869"/>
      <c r="H1022" s="870"/>
      <c r="I1022" s="870"/>
      <c r="J1022" s="870"/>
      <c r="K1022" s="870"/>
      <c r="L1022" s="870"/>
      <c r="M1022" s="870"/>
      <c r="N1022" s="870"/>
      <c r="O1022" s="871"/>
    </row>
    <row r="1023" spans="4:15" s="868" customFormat="1" x14ac:dyDescent="0.2">
      <c r="D1023" s="869"/>
      <c r="H1023" s="870"/>
      <c r="I1023" s="870"/>
      <c r="J1023" s="870"/>
      <c r="K1023" s="870"/>
      <c r="L1023" s="870"/>
      <c r="M1023" s="870"/>
      <c r="N1023" s="870"/>
      <c r="O1023" s="871"/>
    </row>
    <row r="1024" spans="4:15" s="868" customFormat="1" x14ac:dyDescent="0.2">
      <c r="D1024" s="869"/>
      <c r="H1024" s="870"/>
      <c r="I1024" s="870"/>
      <c r="J1024" s="870"/>
      <c r="K1024" s="870"/>
      <c r="L1024" s="870"/>
      <c r="M1024" s="870"/>
      <c r="N1024" s="870"/>
      <c r="O1024" s="871"/>
    </row>
    <row r="1025" spans="4:15" s="868" customFormat="1" x14ac:dyDescent="0.2">
      <c r="D1025" s="869"/>
      <c r="H1025" s="870"/>
      <c r="I1025" s="870"/>
      <c r="J1025" s="870"/>
      <c r="K1025" s="870"/>
      <c r="L1025" s="870"/>
      <c r="M1025" s="870"/>
      <c r="N1025" s="870"/>
      <c r="O1025" s="871"/>
    </row>
    <row r="1026" spans="4:15" s="868" customFormat="1" x14ac:dyDescent="0.2">
      <c r="D1026" s="869"/>
      <c r="H1026" s="870"/>
      <c r="I1026" s="870"/>
      <c r="J1026" s="870"/>
      <c r="K1026" s="870"/>
      <c r="L1026" s="870"/>
      <c r="M1026" s="870"/>
      <c r="N1026" s="870"/>
      <c r="O1026" s="871"/>
    </row>
    <row r="1027" spans="4:15" s="868" customFormat="1" x14ac:dyDescent="0.2">
      <c r="D1027" s="869"/>
      <c r="H1027" s="870"/>
      <c r="I1027" s="870"/>
      <c r="J1027" s="870"/>
      <c r="K1027" s="870"/>
      <c r="L1027" s="870"/>
      <c r="M1027" s="870"/>
      <c r="N1027" s="870"/>
      <c r="O1027" s="871"/>
    </row>
    <row r="1028" spans="4:15" s="868" customFormat="1" x14ac:dyDescent="0.2">
      <c r="D1028" s="869"/>
      <c r="H1028" s="870"/>
      <c r="I1028" s="870"/>
      <c r="J1028" s="870"/>
      <c r="K1028" s="870"/>
      <c r="L1028" s="870"/>
      <c r="M1028" s="870"/>
      <c r="N1028" s="870"/>
      <c r="O1028" s="871"/>
    </row>
    <row r="1029" spans="4:15" s="868" customFormat="1" x14ac:dyDescent="0.2">
      <c r="D1029" s="869"/>
      <c r="H1029" s="870"/>
      <c r="I1029" s="870"/>
      <c r="J1029" s="870"/>
      <c r="K1029" s="870"/>
      <c r="L1029" s="870"/>
      <c r="M1029" s="870"/>
      <c r="N1029" s="870"/>
      <c r="O1029" s="871"/>
    </row>
    <row r="1030" spans="4:15" s="868" customFormat="1" x14ac:dyDescent="0.2">
      <c r="D1030" s="869"/>
      <c r="H1030" s="870"/>
      <c r="I1030" s="870"/>
      <c r="J1030" s="870"/>
      <c r="K1030" s="870"/>
      <c r="L1030" s="870"/>
      <c r="M1030" s="870"/>
      <c r="N1030" s="870"/>
      <c r="O1030" s="871"/>
    </row>
    <row r="1031" spans="4:15" s="868" customFormat="1" x14ac:dyDescent="0.2">
      <c r="D1031" s="869"/>
      <c r="H1031" s="870"/>
      <c r="I1031" s="870"/>
      <c r="J1031" s="870"/>
      <c r="K1031" s="870"/>
      <c r="L1031" s="870"/>
      <c r="M1031" s="870"/>
      <c r="N1031" s="870"/>
      <c r="O1031" s="871"/>
    </row>
    <row r="1032" spans="4:15" s="868" customFormat="1" x14ac:dyDescent="0.2">
      <c r="D1032" s="869"/>
      <c r="H1032" s="870"/>
      <c r="I1032" s="870"/>
      <c r="J1032" s="870"/>
      <c r="K1032" s="870"/>
      <c r="L1032" s="870"/>
      <c r="M1032" s="870"/>
      <c r="N1032" s="870"/>
      <c r="O1032" s="871"/>
    </row>
    <row r="1033" spans="4:15" s="868" customFormat="1" x14ac:dyDescent="0.2">
      <c r="D1033" s="869"/>
      <c r="H1033" s="870"/>
      <c r="I1033" s="870"/>
      <c r="J1033" s="870"/>
      <c r="K1033" s="870"/>
      <c r="L1033" s="870"/>
      <c r="M1033" s="870"/>
      <c r="N1033" s="870"/>
      <c r="O1033" s="871"/>
    </row>
    <row r="1034" spans="4:15" s="868" customFormat="1" x14ac:dyDescent="0.2">
      <c r="D1034" s="869"/>
      <c r="H1034" s="870"/>
      <c r="I1034" s="870"/>
      <c r="J1034" s="870"/>
      <c r="K1034" s="870"/>
      <c r="L1034" s="870"/>
      <c r="M1034" s="870"/>
      <c r="N1034" s="870"/>
      <c r="O1034" s="871"/>
    </row>
    <row r="1035" spans="4:15" s="868" customFormat="1" x14ac:dyDescent="0.2">
      <c r="D1035" s="869"/>
      <c r="H1035" s="870"/>
      <c r="I1035" s="870"/>
      <c r="J1035" s="870"/>
      <c r="K1035" s="870"/>
      <c r="L1035" s="870"/>
      <c r="M1035" s="870"/>
      <c r="N1035" s="870"/>
      <c r="O1035" s="871"/>
    </row>
    <row r="1036" spans="4:15" s="868" customFormat="1" x14ac:dyDescent="0.2">
      <c r="D1036" s="869"/>
      <c r="H1036" s="870"/>
      <c r="I1036" s="870"/>
      <c r="J1036" s="870"/>
      <c r="K1036" s="870"/>
      <c r="L1036" s="870"/>
      <c r="M1036" s="870"/>
      <c r="N1036" s="870"/>
      <c r="O1036" s="871"/>
    </row>
    <row r="1037" spans="4:15" s="868" customFormat="1" x14ac:dyDescent="0.2">
      <c r="D1037" s="869"/>
      <c r="H1037" s="870"/>
      <c r="I1037" s="870"/>
      <c r="J1037" s="870"/>
      <c r="K1037" s="870"/>
      <c r="L1037" s="870"/>
      <c r="M1037" s="870"/>
      <c r="N1037" s="870"/>
      <c r="O1037" s="871"/>
    </row>
    <row r="1038" spans="4:15" s="868" customFormat="1" x14ac:dyDescent="0.2">
      <c r="D1038" s="869"/>
      <c r="H1038" s="870"/>
      <c r="I1038" s="870"/>
      <c r="J1038" s="870"/>
      <c r="K1038" s="870"/>
      <c r="L1038" s="870"/>
      <c r="M1038" s="870"/>
      <c r="N1038" s="870"/>
      <c r="O1038" s="871"/>
    </row>
    <row r="1039" spans="4:15" s="868" customFormat="1" x14ac:dyDescent="0.2">
      <c r="D1039" s="869"/>
      <c r="H1039" s="870"/>
      <c r="I1039" s="870"/>
      <c r="J1039" s="870"/>
      <c r="K1039" s="870"/>
      <c r="L1039" s="870"/>
      <c r="M1039" s="870"/>
      <c r="N1039" s="870"/>
      <c r="O1039" s="871"/>
    </row>
    <row r="1040" spans="4:15" s="868" customFormat="1" x14ac:dyDescent="0.2">
      <c r="D1040" s="869"/>
      <c r="H1040" s="870"/>
      <c r="I1040" s="870"/>
      <c r="J1040" s="870"/>
      <c r="K1040" s="870"/>
      <c r="L1040" s="870"/>
      <c r="M1040" s="870"/>
      <c r="N1040" s="870"/>
      <c r="O1040" s="871"/>
    </row>
    <row r="1041" spans="4:15" s="868" customFormat="1" x14ac:dyDescent="0.2">
      <c r="D1041" s="869"/>
      <c r="H1041" s="870"/>
      <c r="I1041" s="870"/>
      <c r="J1041" s="870"/>
      <c r="K1041" s="870"/>
      <c r="L1041" s="870"/>
      <c r="M1041" s="870"/>
      <c r="N1041" s="870"/>
      <c r="O1041" s="871"/>
    </row>
    <row r="1042" spans="4:15" s="868" customFormat="1" x14ac:dyDescent="0.2">
      <c r="D1042" s="869"/>
      <c r="H1042" s="870"/>
      <c r="I1042" s="870"/>
      <c r="J1042" s="870"/>
      <c r="K1042" s="870"/>
      <c r="L1042" s="870"/>
      <c r="M1042" s="870"/>
      <c r="N1042" s="870"/>
      <c r="O1042" s="871"/>
    </row>
    <row r="1043" spans="4:15" s="868" customFormat="1" x14ac:dyDescent="0.2">
      <c r="D1043" s="869"/>
      <c r="H1043" s="870"/>
      <c r="I1043" s="870"/>
      <c r="J1043" s="870"/>
      <c r="K1043" s="870"/>
      <c r="L1043" s="870"/>
      <c r="M1043" s="870"/>
      <c r="N1043" s="870"/>
      <c r="O1043" s="871"/>
    </row>
    <row r="1044" spans="4:15" s="868" customFormat="1" x14ac:dyDescent="0.2">
      <c r="D1044" s="869"/>
      <c r="H1044" s="870"/>
      <c r="I1044" s="870"/>
      <c r="J1044" s="870"/>
      <c r="K1044" s="870"/>
      <c r="L1044" s="870"/>
      <c r="M1044" s="870"/>
      <c r="N1044" s="870"/>
      <c r="O1044" s="871"/>
    </row>
    <row r="1045" spans="4:15" s="868" customFormat="1" x14ac:dyDescent="0.2">
      <c r="D1045" s="869"/>
      <c r="H1045" s="870"/>
      <c r="I1045" s="870"/>
      <c r="J1045" s="870"/>
      <c r="K1045" s="870"/>
      <c r="L1045" s="870"/>
      <c r="M1045" s="870"/>
      <c r="N1045" s="870"/>
      <c r="O1045" s="871"/>
    </row>
    <row r="1046" spans="4:15" s="868" customFormat="1" x14ac:dyDescent="0.2">
      <c r="D1046" s="869"/>
      <c r="H1046" s="870"/>
      <c r="I1046" s="870"/>
      <c r="J1046" s="870"/>
      <c r="K1046" s="870"/>
      <c r="L1046" s="870"/>
      <c r="M1046" s="870"/>
      <c r="N1046" s="870"/>
      <c r="O1046" s="871"/>
    </row>
    <row r="1047" spans="4:15" s="868" customFormat="1" x14ac:dyDescent="0.2">
      <c r="D1047" s="869"/>
      <c r="H1047" s="870"/>
      <c r="I1047" s="870"/>
      <c r="J1047" s="870"/>
      <c r="K1047" s="870"/>
      <c r="L1047" s="870"/>
      <c r="M1047" s="870"/>
      <c r="N1047" s="870"/>
      <c r="O1047" s="871"/>
    </row>
    <row r="1048" spans="4:15" s="868" customFormat="1" x14ac:dyDescent="0.2">
      <c r="D1048" s="869"/>
      <c r="H1048" s="870"/>
      <c r="I1048" s="870"/>
      <c r="J1048" s="870"/>
      <c r="K1048" s="870"/>
      <c r="L1048" s="870"/>
      <c r="M1048" s="870"/>
      <c r="N1048" s="870"/>
      <c r="O1048" s="871"/>
    </row>
    <row r="1049" spans="4:15" s="868" customFormat="1" x14ac:dyDescent="0.2">
      <c r="D1049" s="869"/>
      <c r="H1049" s="870"/>
      <c r="I1049" s="870"/>
      <c r="J1049" s="870"/>
      <c r="K1049" s="870"/>
      <c r="L1049" s="870"/>
      <c r="M1049" s="870"/>
      <c r="N1049" s="870"/>
      <c r="O1049" s="871"/>
    </row>
    <row r="1050" spans="4:15" s="868" customFormat="1" x14ac:dyDescent="0.2">
      <c r="D1050" s="869"/>
      <c r="H1050" s="870"/>
      <c r="I1050" s="870"/>
      <c r="J1050" s="870"/>
      <c r="K1050" s="870"/>
      <c r="L1050" s="870"/>
      <c r="M1050" s="870"/>
      <c r="N1050" s="870"/>
      <c r="O1050" s="871"/>
    </row>
    <row r="1051" spans="4:15" s="868" customFormat="1" x14ac:dyDescent="0.2">
      <c r="D1051" s="869"/>
      <c r="H1051" s="870"/>
      <c r="I1051" s="870"/>
      <c r="J1051" s="870"/>
      <c r="K1051" s="870"/>
      <c r="L1051" s="870"/>
      <c r="M1051" s="870"/>
      <c r="N1051" s="870"/>
      <c r="O1051" s="871"/>
    </row>
    <row r="1052" spans="4:15" s="868" customFormat="1" x14ac:dyDescent="0.2">
      <c r="D1052" s="869"/>
      <c r="H1052" s="870"/>
      <c r="I1052" s="870"/>
      <c r="J1052" s="870"/>
      <c r="K1052" s="870"/>
      <c r="L1052" s="870"/>
      <c r="M1052" s="870"/>
      <c r="N1052" s="870"/>
      <c r="O1052" s="871"/>
    </row>
    <row r="1053" spans="4:15" s="868" customFormat="1" x14ac:dyDescent="0.2">
      <c r="D1053" s="869"/>
      <c r="H1053" s="870"/>
      <c r="I1053" s="870"/>
      <c r="J1053" s="870"/>
      <c r="K1053" s="870"/>
      <c r="L1053" s="870"/>
      <c r="M1053" s="870"/>
      <c r="N1053" s="870"/>
      <c r="O1053" s="871"/>
    </row>
    <row r="1054" spans="4:15" s="868" customFormat="1" x14ac:dyDescent="0.2">
      <c r="D1054" s="869"/>
      <c r="H1054" s="870"/>
      <c r="I1054" s="870"/>
      <c r="J1054" s="870"/>
      <c r="K1054" s="870"/>
      <c r="L1054" s="870"/>
      <c r="M1054" s="870"/>
      <c r="N1054" s="870"/>
      <c r="O1054" s="871"/>
    </row>
    <row r="1055" spans="4:15" s="868" customFormat="1" x14ac:dyDescent="0.2">
      <c r="D1055" s="869"/>
      <c r="H1055" s="870"/>
      <c r="I1055" s="870"/>
      <c r="J1055" s="870"/>
      <c r="K1055" s="870"/>
      <c r="L1055" s="870"/>
      <c r="M1055" s="870"/>
      <c r="N1055" s="870"/>
      <c r="O1055" s="871"/>
    </row>
    <row r="1056" spans="4:15" s="868" customFormat="1" x14ac:dyDescent="0.2">
      <c r="D1056" s="869"/>
      <c r="H1056" s="870"/>
      <c r="I1056" s="870"/>
      <c r="J1056" s="870"/>
      <c r="K1056" s="870"/>
      <c r="L1056" s="870"/>
      <c r="M1056" s="870"/>
      <c r="N1056" s="870"/>
      <c r="O1056" s="871"/>
    </row>
    <row r="1057" spans="4:15" s="868" customFormat="1" x14ac:dyDescent="0.2">
      <c r="D1057" s="869"/>
      <c r="H1057" s="870"/>
      <c r="I1057" s="870"/>
      <c r="J1057" s="870"/>
      <c r="K1057" s="870"/>
      <c r="L1057" s="870"/>
      <c r="M1057" s="870"/>
      <c r="N1057" s="870"/>
      <c r="O1057" s="871"/>
    </row>
    <row r="1058" spans="4:15" s="868" customFormat="1" x14ac:dyDescent="0.2">
      <c r="D1058" s="869"/>
      <c r="H1058" s="870"/>
      <c r="I1058" s="870"/>
      <c r="J1058" s="870"/>
      <c r="K1058" s="870"/>
      <c r="L1058" s="870"/>
      <c r="M1058" s="870"/>
      <c r="N1058" s="870"/>
      <c r="O1058" s="871"/>
    </row>
    <row r="1059" spans="4:15" s="868" customFormat="1" x14ac:dyDescent="0.2">
      <c r="D1059" s="869"/>
      <c r="H1059" s="870"/>
      <c r="I1059" s="870"/>
      <c r="J1059" s="870"/>
      <c r="K1059" s="870"/>
      <c r="L1059" s="870"/>
      <c r="M1059" s="870"/>
      <c r="N1059" s="870"/>
      <c r="O1059" s="871"/>
    </row>
    <row r="1060" spans="4:15" s="868" customFormat="1" x14ac:dyDescent="0.2">
      <c r="D1060" s="869"/>
      <c r="H1060" s="870"/>
      <c r="I1060" s="870"/>
      <c r="J1060" s="870"/>
      <c r="K1060" s="870"/>
      <c r="L1060" s="870"/>
      <c r="M1060" s="870"/>
      <c r="N1060" s="870"/>
      <c r="O1060" s="871"/>
    </row>
    <row r="1061" spans="4:15" s="868" customFormat="1" x14ac:dyDescent="0.2">
      <c r="D1061" s="869"/>
      <c r="H1061" s="870"/>
      <c r="I1061" s="870"/>
      <c r="J1061" s="870"/>
      <c r="K1061" s="870"/>
      <c r="L1061" s="870"/>
      <c r="M1061" s="870"/>
      <c r="N1061" s="870"/>
      <c r="O1061" s="871"/>
    </row>
    <row r="1062" spans="4:15" s="868" customFormat="1" x14ac:dyDescent="0.2">
      <c r="D1062" s="869"/>
      <c r="H1062" s="870"/>
      <c r="I1062" s="870"/>
      <c r="J1062" s="870"/>
      <c r="K1062" s="870"/>
      <c r="L1062" s="870"/>
      <c r="M1062" s="870"/>
      <c r="N1062" s="870"/>
      <c r="O1062" s="871"/>
    </row>
    <row r="1063" spans="4:15" s="868" customFormat="1" x14ac:dyDescent="0.2">
      <c r="D1063" s="869"/>
      <c r="H1063" s="870"/>
      <c r="I1063" s="870"/>
      <c r="J1063" s="870"/>
      <c r="K1063" s="870"/>
      <c r="L1063" s="870"/>
      <c r="M1063" s="870"/>
      <c r="N1063" s="870"/>
      <c r="O1063" s="871"/>
    </row>
    <row r="1064" spans="4:15" s="868" customFormat="1" x14ac:dyDescent="0.2">
      <c r="D1064" s="869"/>
      <c r="H1064" s="870"/>
      <c r="I1064" s="870"/>
      <c r="J1064" s="870"/>
      <c r="K1064" s="870"/>
      <c r="L1064" s="870"/>
      <c r="M1064" s="870"/>
      <c r="N1064" s="870"/>
      <c r="O1064" s="871"/>
    </row>
    <row r="1065" spans="4:15" s="868" customFormat="1" x14ac:dyDescent="0.2">
      <c r="D1065" s="869"/>
      <c r="H1065" s="870"/>
      <c r="I1065" s="870"/>
      <c r="J1065" s="870"/>
      <c r="K1065" s="870"/>
      <c r="L1065" s="870"/>
      <c r="M1065" s="870"/>
      <c r="N1065" s="870"/>
      <c r="O1065" s="871"/>
    </row>
    <row r="1066" spans="4:15" s="868" customFormat="1" x14ac:dyDescent="0.2">
      <c r="D1066" s="869"/>
      <c r="H1066" s="870"/>
      <c r="I1066" s="870"/>
      <c r="J1066" s="870"/>
      <c r="K1066" s="870"/>
      <c r="L1066" s="870"/>
      <c r="M1066" s="870"/>
      <c r="N1066" s="870"/>
      <c r="O1066" s="871"/>
    </row>
    <row r="1067" spans="4:15" s="868" customFormat="1" x14ac:dyDescent="0.2">
      <c r="D1067" s="869"/>
      <c r="H1067" s="870"/>
      <c r="I1067" s="870"/>
      <c r="J1067" s="870"/>
      <c r="K1067" s="870"/>
      <c r="L1067" s="870"/>
      <c r="M1067" s="870"/>
      <c r="N1067" s="870"/>
      <c r="O1067" s="871"/>
    </row>
    <row r="1068" spans="4:15" s="868" customFormat="1" x14ac:dyDescent="0.2">
      <c r="D1068" s="869"/>
      <c r="H1068" s="870"/>
      <c r="I1068" s="870"/>
      <c r="J1068" s="870"/>
      <c r="K1068" s="870"/>
      <c r="L1068" s="870"/>
      <c r="M1068" s="870"/>
      <c r="N1068" s="870"/>
      <c r="O1068" s="871"/>
    </row>
    <row r="1069" spans="4:15" s="868" customFormat="1" x14ac:dyDescent="0.2">
      <c r="D1069" s="869"/>
      <c r="H1069" s="870"/>
      <c r="I1069" s="870"/>
      <c r="J1069" s="870"/>
      <c r="K1069" s="870"/>
      <c r="L1069" s="870"/>
      <c r="M1069" s="870"/>
      <c r="N1069" s="870"/>
      <c r="O1069" s="871"/>
    </row>
    <row r="1070" spans="4:15" s="868" customFormat="1" x14ac:dyDescent="0.2">
      <c r="D1070" s="869"/>
      <c r="H1070" s="870"/>
      <c r="I1070" s="870"/>
      <c r="J1070" s="870"/>
      <c r="K1070" s="870"/>
      <c r="L1070" s="870"/>
      <c r="M1070" s="870"/>
      <c r="N1070" s="870"/>
      <c r="O1070" s="871"/>
    </row>
    <row r="1071" spans="4:15" s="868" customFormat="1" x14ac:dyDescent="0.2">
      <c r="D1071" s="869"/>
      <c r="H1071" s="870"/>
      <c r="I1071" s="870"/>
      <c r="J1071" s="870"/>
      <c r="K1071" s="870"/>
      <c r="L1071" s="870"/>
      <c r="M1071" s="870"/>
      <c r="N1071" s="870"/>
      <c r="O1071" s="871"/>
    </row>
    <row r="1072" spans="4:15" s="868" customFormat="1" x14ac:dyDescent="0.2">
      <c r="D1072" s="869"/>
      <c r="H1072" s="870"/>
      <c r="I1072" s="870"/>
      <c r="J1072" s="870"/>
      <c r="K1072" s="870"/>
      <c r="L1072" s="870"/>
      <c r="M1072" s="870"/>
      <c r="N1072" s="870"/>
      <c r="O1072" s="871"/>
    </row>
    <row r="1073" spans="4:15" s="868" customFormat="1" x14ac:dyDescent="0.2">
      <c r="D1073" s="869"/>
      <c r="H1073" s="870"/>
      <c r="I1073" s="870"/>
      <c r="J1073" s="870"/>
      <c r="K1073" s="870"/>
      <c r="L1073" s="870"/>
      <c r="M1073" s="870"/>
      <c r="N1073" s="870"/>
      <c r="O1073" s="871"/>
    </row>
    <row r="1074" spans="4:15" s="868" customFormat="1" x14ac:dyDescent="0.2">
      <c r="D1074" s="869"/>
      <c r="H1074" s="870"/>
      <c r="I1074" s="870"/>
      <c r="J1074" s="870"/>
      <c r="K1074" s="870"/>
      <c r="L1074" s="870"/>
      <c r="M1074" s="870"/>
      <c r="N1074" s="870"/>
      <c r="O1074" s="871"/>
    </row>
    <row r="1075" spans="4:15" s="868" customFormat="1" x14ac:dyDescent="0.2">
      <c r="D1075" s="869"/>
      <c r="H1075" s="870"/>
      <c r="I1075" s="870"/>
      <c r="J1075" s="870"/>
      <c r="K1075" s="870"/>
      <c r="L1075" s="870"/>
      <c r="M1075" s="870"/>
      <c r="N1075" s="870"/>
      <c r="O1075" s="871"/>
    </row>
    <row r="1076" spans="4:15" s="868" customFormat="1" x14ac:dyDescent="0.2">
      <c r="D1076" s="869"/>
      <c r="H1076" s="870"/>
      <c r="I1076" s="870"/>
      <c r="J1076" s="870"/>
      <c r="K1076" s="870"/>
      <c r="L1076" s="870"/>
      <c r="M1076" s="870"/>
      <c r="N1076" s="870"/>
      <c r="O1076" s="871"/>
    </row>
    <row r="1077" spans="4:15" s="868" customFormat="1" x14ac:dyDescent="0.2">
      <c r="D1077" s="869"/>
      <c r="H1077" s="870"/>
      <c r="I1077" s="870"/>
      <c r="J1077" s="870"/>
      <c r="K1077" s="870"/>
      <c r="L1077" s="870"/>
      <c r="M1077" s="870"/>
      <c r="N1077" s="870"/>
      <c r="O1077" s="871"/>
    </row>
    <row r="1078" spans="4:15" s="868" customFormat="1" x14ac:dyDescent="0.2">
      <c r="D1078" s="869"/>
      <c r="H1078" s="870"/>
      <c r="I1078" s="870"/>
      <c r="J1078" s="870"/>
      <c r="K1078" s="870"/>
      <c r="L1078" s="870"/>
      <c r="M1078" s="870"/>
      <c r="N1078" s="870"/>
      <c r="O1078" s="871"/>
    </row>
    <row r="1079" spans="4:15" s="868" customFormat="1" x14ac:dyDescent="0.2">
      <c r="D1079" s="869"/>
      <c r="H1079" s="870"/>
      <c r="I1079" s="870"/>
      <c r="J1079" s="870"/>
      <c r="K1079" s="870"/>
      <c r="L1079" s="870"/>
      <c r="M1079" s="870"/>
      <c r="N1079" s="870"/>
      <c r="O1079" s="871"/>
    </row>
    <row r="1080" spans="4:15" s="868" customFormat="1" x14ac:dyDescent="0.2">
      <c r="D1080" s="869"/>
      <c r="H1080" s="870"/>
      <c r="I1080" s="870"/>
      <c r="J1080" s="870"/>
      <c r="K1080" s="870"/>
      <c r="L1080" s="870"/>
      <c r="M1080" s="870"/>
      <c r="N1080" s="870"/>
      <c r="O1080" s="871"/>
    </row>
    <row r="1081" spans="4:15" s="868" customFormat="1" x14ac:dyDescent="0.2">
      <c r="D1081" s="869"/>
      <c r="H1081" s="870"/>
      <c r="I1081" s="870"/>
      <c r="J1081" s="870"/>
      <c r="K1081" s="870"/>
      <c r="L1081" s="870"/>
      <c r="M1081" s="870"/>
      <c r="N1081" s="870"/>
      <c r="O1081" s="871"/>
    </row>
    <row r="1082" spans="4:15" s="868" customFormat="1" x14ac:dyDescent="0.2">
      <c r="D1082" s="869"/>
      <c r="H1082" s="870"/>
      <c r="I1082" s="870"/>
      <c r="J1082" s="870"/>
      <c r="K1082" s="870"/>
      <c r="L1082" s="870"/>
      <c r="M1082" s="870"/>
      <c r="N1082" s="870"/>
      <c r="O1082" s="871"/>
    </row>
    <row r="1083" spans="4:15" s="868" customFormat="1" x14ac:dyDescent="0.2">
      <c r="D1083" s="869"/>
      <c r="H1083" s="870"/>
      <c r="I1083" s="870"/>
      <c r="J1083" s="870"/>
      <c r="K1083" s="870"/>
      <c r="L1083" s="870"/>
      <c r="M1083" s="870"/>
      <c r="N1083" s="870"/>
      <c r="O1083" s="871"/>
    </row>
    <row r="1084" spans="4:15" s="868" customFormat="1" x14ac:dyDescent="0.2">
      <c r="D1084" s="869"/>
      <c r="H1084" s="870"/>
      <c r="I1084" s="870"/>
      <c r="J1084" s="870"/>
      <c r="K1084" s="870"/>
      <c r="L1084" s="870"/>
      <c r="M1084" s="870"/>
      <c r="N1084" s="870"/>
      <c r="O1084" s="871"/>
    </row>
    <row r="1085" spans="4:15" s="868" customFormat="1" x14ac:dyDescent="0.2">
      <c r="D1085" s="869"/>
      <c r="H1085" s="870"/>
      <c r="I1085" s="870"/>
      <c r="J1085" s="870"/>
      <c r="K1085" s="870"/>
      <c r="L1085" s="870"/>
      <c r="M1085" s="870"/>
      <c r="N1085" s="870"/>
      <c r="O1085" s="871"/>
    </row>
    <row r="1086" spans="4:15" s="868" customFormat="1" x14ac:dyDescent="0.2">
      <c r="D1086" s="869"/>
      <c r="H1086" s="870"/>
      <c r="I1086" s="870"/>
      <c r="J1086" s="870"/>
      <c r="K1086" s="870"/>
      <c r="L1086" s="870"/>
      <c r="M1086" s="870"/>
      <c r="N1086" s="870"/>
      <c r="O1086" s="871"/>
    </row>
    <row r="1087" spans="4:15" s="868" customFormat="1" x14ac:dyDescent="0.2">
      <c r="D1087" s="869"/>
      <c r="H1087" s="870"/>
      <c r="I1087" s="870"/>
      <c r="J1087" s="870"/>
      <c r="K1087" s="870"/>
      <c r="L1087" s="870"/>
      <c r="M1087" s="870"/>
      <c r="N1087" s="870"/>
      <c r="O1087" s="871"/>
    </row>
    <row r="1088" spans="4:15" s="868" customFormat="1" x14ac:dyDescent="0.2">
      <c r="D1088" s="869"/>
      <c r="H1088" s="870"/>
      <c r="I1088" s="870"/>
      <c r="J1088" s="870"/>
      <c r="K1088" s="870"/>
      <c r="L1088" s="870"/>
      <c r="M1088" s="870"/>
      <c r="N1088" s="870"/>
      <c r="O1088" s="871"/>
    </row>
    <row r="1089" spans="4:15" s="868" customFormat="1" x14ac:dyDescent="0.2">
      <c r="D1089" s="869"/>
      <c r="H1089" s="870"/>
      <c r="I1089" s="870"/>
      <c r="J1089" s="870"/>
      <c r="K1089" s="870"/>
      <c r="L1089" s="870"/>
      <c r="M1089" s="870"/>
      <c r="N1089" s="870"/>
      <c r="O1089" s="871"/>
    </row>
    <row r="1090" spans="4:15" s="868" customFormat="1" x14ac:dyDescent="0.2">
      <c r="D1090" s="869"/>
      <c r="H1090" s="870"/>
      <c r="I1090" s="870"/>
      <c r="J1090" s="870"/>
      <c r="K1090" s="870"/>
      <c r="L1090" s="870"/>
      <c r="M1090" s="870"/>
      <c r="N1090" s="870"/>
      <c r="O1090" s="871"/>
    </row>
    <row r="1091" spans="4:15" s="868" customFormat="1" x14ac:dyDescent="0.2">
      <c r="D1091" s="869"/>
      <c r="H1091" s="870"/>
      <c r="I1091" s="870"/>
      <c r="J1091" s="870"/>
      <c r="K1091" s="870"/>
      <c r="L1091" s="870"/>
      <c r="M1091" s="870"/>
      <c r="N1091" s="870"/>
      <c r="O1091" s="871"/>
    </row>
    <row r="1092" spans="4:15" s="868" customFormat="1" x14ac:dyDescent="0.2">
      <c r="D1092" s="869"/>
      <c r="H1092" s="870"/>
      <c r="I1092" s="870"/>
      <c r="J1092" s="870"/>
      <c r="K1092" s="870"/>
      <c r="L1092" s="870"/>
      <c r="M1092" s="870"/>
      <c r="N1092" s="870"/>
      <c r="O1092" s="871"/>
    </row>
    <row r="1093" spans="4:15" s="868" customFormat="1" x14ac:dyDescent="0.2">
      <c r="D1093" s="869"/>
      <c r="H1093" s="870"/>
      <c r="I1093" s="870"/>
      <c r="J1093" s="870"/>
      <c r="K1093" s="870"/>
      <c r="L1093" s="870"/>
      <c r="M1093" s="870"/>
      <c r="N1093" s="870"/>
      <c r="O1093" s="871"/>
    </row>
    <row r="1094" spans="4:15" s="868" customFormat="1" x14ac:dyDescent="0.2">
      <c r="D1094" s="869"/>
      <c r="H1094" s="870"/>
      <c r="I1094" s="870"/>
      <c r="J1094" s="870"/>
      <c r="K1094" s="870"/>
      <c r="L1094" s="870"/>
      <c r="M1094" s="870"/>
      <c r="N1094" s="870"/>
      <c r="O1094" s="871"/>
    </row>
    <row r="1095" spans="4:15" s="868" customFormat="1" x14ac:dyDescent="0.2">
      <c r="D1095" s="869"/>
      <c r="H1095" s="870"/>
      <c r="I1095" s="870"/>
      <c r="J1095" s="870"/>
      <c r="K1095" s="870"/>
      <c r="L1095" s="870"/>
      <c r="M1095" s="870"/>
      <c r="N1095" s="870"/>
      <c r="O1095" s="871"/>
    </row>
    <row r="1096" spans="4:15" s="868" customFormat="1" x14ac:dyDescent="0.2">
      <c r="D1096" s="869"/>
      <c r="H1096" s="870"/>
      <c r="I1096" s="870"/>
      <c r="J1096" s="870"/>
      <c r="K1096" s="870"/>
      <c r="L1096" s="870"/>
      <c r="M1096" s="870"/>
      <c r="N1096" s="870"/>
      <c r="O1096" s="871"/>
    </row>
    <row r="1097" spans="4:15" s="868" customFormat="1" x14ac:dyDescent="0.2">
      <c r="D1097" s="869"/>
      <c r="H1097" s="870"/>
      <c r="I1097" s="870"/>
      <c r="J1097" s="870"/>
      <c r="K1097" s="870"/>
      <c r="L1097" s="870"/>
      <c r="M1097" s="870"/>
      <c r="N1097" s="870"/>
      <c r="O1097" s="871"/>
    </row>
    <row r="1098" spans="4:15" s="868" customFormat="1" x14ac:dyDescent="0.2">
      <c r="D1098" s="869"/>
      <c r="H1098" s="870"/>
      <c r="I1098" s="870"/>
      <c r="J1098" s="870"/>
      <c r="K1098" s="870"/>
      <c r="L1098" s="870"/>
      <c r="M1098" s="870"/>
      <c r="N1098" s="870"/>
      <c r="O1098" s="871"/>
    </row>
    <row r="1099" spans="4:15" s="868" customFormat="1" x14ac:dyDescent="0.2">
      <c r="D1099" s="869"/>
      <c r="H1099" s="870"/>
      <c r="I1099" s="870"/>
      <c r="J1099" s="870"/>
      <c r="K1099" s="870"/>
      <c r="L1099" s="870"/>
      <c r="M1099" s="870"/>
      <c r="N1099" s="870"/>
      <c r="O1099" s="871"/>
    </row>
    <row r="1100" spans="4:15" s="868" customFormat="1" x14ac:dyDescent="0.2">
      <c r="D1100" s="869"/>
      <c r="H1100" s="870"/>
      <c r="I1100" s="870"/>
      <c r="J1100" s="870"/>
      <c r="K1100" s="870"/>
      <c r="L1100" s="870"/>
      <c r="M1100" s="870"/>
      <c r="N1100" s="870"/>
      <c r="O1100" s="871"/>
    </row>
    <row r="1101" spans="4:15" s="868" customFormat="1" x14ac:dyDescent="0.2">
      <c r="D1101" s="869"/>
      <c r="H1101" s="870"/>
      <c r="I1101" s="870"/>
      <c r="J1101" s="870"/>
      <c r="K1101" s="870"/>
      <c r="L1101" s="870"/>
      <c r="M1101" s="870"/>
      <c r="N1101" s="870"/>
      <c r="O1101" s="871"/>
    </row>
    <row r="1102" spans="4:15" s="868" customFormat="1" x14ac:dyDescent="0.2">
      <c r="D1102" s="869"/>
      <c r="H1102" s="870"/>
      <c r="I1102" s="870"/>
      <c r="J1102" s="870"/>
      <c r="K1102" s="870"/>
      <c r="L1102" s="870"/>
      <c r="M1102" s="870"/>
      <c r="N1102" s="870"/>
      <c r="O1102" s="871"/>
    </row>
    <row r="1103" spans="4:15" s="868" customFormat="1" x14ac:dyDescent="0.2">
      <c r="D1103" s="869"/>
      <c r="H1103" s="870"/>
      <c r="I1103" s="870"/>
      <c r="J1103" s="870"/>
      <c r="K1103" s="870"/>
      <c r="L1103" s="870"/>
      <c r="M1103" s="870"/>
      <c r="N1103" s="870"/>
      <c r="O1103" s="871"/>
    </row>
    <row r="1104" spans="4:15" s="868" customFormat="1" x14ac:dyDescent="0.2">
      <c r="D1104" s="869"/>
      <c r="H1104" s="870"/>
      <c r="I1104" s="870"/>
      <c r="J1104" s="870"/>
      <c r="K1104" s="870"/>
      <c r="L1104" s="870"/>
      <c r="M1104" s="870"/>
      <c r="N1104" s="870"/>
      <c r="O1104" s="871"/>
    </row>
    <row r="1105" spans="4:15" s="868" customFormat="1" x14ac:dyDescent="0.2">
      <c r="D1105" s="869"/>
      <c r="H1105" s="870"/>
      <c r="I1105" s="870"/>
      <c r="J1105" s="870"/>
      <c r="K1105" s="870"/>
      <c r="L1105" s="870"/>
      <c r="M1105" s="870"/>
      <c r="N1105" s="870"/>
      <c r="O1105" s="871"/>
    </row>
    <row r="1106" spans="4:15" s="868" customFormat="1" x14ac:dyDescent="0.2">
      <c r="D1106" s="869"/>
      <c r="H1106" s="870"/>
      <c r="I1106" s="870"/>
      <c r="J1106" s="870"/>
      <c r="K1106" s="870"/>
      <c r="L1106" s="870"/>
      <c r="M1106" s="870"/>
      <c r="N1106" s="870"/>
      <c r="O1106" s="871"/>
    </row>
    <row r="1107" spans="4:15" s="868" customFormat="1" x14ac:dyDescent="0.2">
      <c r="D1107" s="869"/>
      <c r="H1107" s="870"/>
      <c r="I1107" s="870"/>
      <c r="J1107" s="870"/>
      <c r="K1107" s="870"/>
      <c r="L1107" s="870"/>
      <c r="M1107" s="870"/>
      <c r="N1107" s="870"/>
      <c r="O1107" s="871"/>
    </row>
    <row r="1108" spans="4:15" s="868" customFormat="1" x14ac:dyDescent="0.2">
      <c r="D1108" s="869"/>
      <c r="H1108" s="870"/>
      <c r="I1108" s="870"/>
      <c r="J1108" s="870"/>
      <c r="K1108" s="870"/>
      <c r="L1108" s="870"/>
      <c r="M1108" s="870"/>
      <c r="N1108" s="870"/>
      <c r="O1108" s="871"/>
    </row>
    <row r="1109" spans="4:15" s="868" customFormat="1" x14ac:dyDescent="0.2">
      <c r="D1109" s="869"/>
      <c r="H1109" s="870"/>
      <c r="I1109" s="870"/>
      <c r="J1109" s="870"/>
      <c r="K1109" s="870"/>
      <c r="L1109" s="870"/>
      <c r="M1109" s="870"/>
      <c r="N1109" s="870"/>
      <c r="O1109" s="871"/>
    </row>
    <row r="1110" spans="4:15" s="868" customFormat="1" x14ac:dyDescent="0.2">
      <c r="D1110" s="869"/>
      <c r="H1110" s="870"/>
      <c r="I1110" s="870"/>
      <c r="J1110" s="870"/>
      <c r="K1110" s="870"/>
      <c r="L1110" s="870"/>
      <c r="M1110" s="870"/>
      <c r="N1110" s="870"/>
      <c r="O1110" s="871"/>
    </row>
    <row r="1111" spans="4:15" s="868" customFormat="1" x14ac:dyDescent="0.2">
      <c r="D1111" s="869"/>
      <c r="H1111" s="870"/>
      <c r="I1111" s="870"/>
      <c r="J1111" s="870"/>
      <c r="K1111" s="870"/>
      <c r="L1111" s="870"/>
      <c r="M1111" s="870"/>
      <c r="N1111" s="870"/>
      <c r="O1111" s="871"/>
    </row>
    <row r="1112" spans="4:15" s="868" customFormat="1" x14ac:dyDescent="0.2">
      <c r="D1112" s="869"/>
      <c r="H1112" s="870"/>
      <c r="I1112" s="870"/>
      <c r="J1112" s="870"/>
      <c r="K1112" s="870"/>
      <c r="L1112" s="870"/>
      <c r="M1112" s="870"/>
      <c r="N1112" s="870"/>
      <c r="O1112" s="871"/>
    </row>
    <row r="1113" spans="4:15" s="868" customFormat="1" x14ac:dyDescent="0.2">
      <c r="D1113" s="869"/>
      <c r="H1113" s="870"/>
      <c r="I1113" s="870"/>
      <c r="J1113" s="870"/>
      <c r="K1113" s="870"/>
      <c r="L1113" s="870"/>
      <c r="M1113" s="870"/>
      <c r="N1113" s="870"/>
      <c r="O1113" s="871"/>
    </row>
    <row r="1114" spans="4:15" s="868" customFormat="1" x14ac:dyDescent="0.2">
      <c r="D1114" s="869"/>
      <c r="H1114" s="870"/>
      <c r="I1114" s="870"/>
      <c r="J1114" s="870"/>
      <c r="K1114" s="870"/>
      <c r="L1114" s="870"/>
      <c r="M1114" s="870"/>
      <c r="N1114" s="870"/>
      <c r="O1114" s="871"/>
    </row>
    <row r="1115" spans="4:15" s="868" customFormat="1" x14ac:dyDescent="0.2">
      <c r="D1115" s="869"/>
      <c r="H1115" s="870"/>
      <c r="I1115" s="870"/>
      <c r="J1115" s="870"/>
      <c r="K1115" s="870"/>
      <c r="L1115" s="870"/>
      <c r="M1115" s="870"/>
      <c r="N1115" s="870"/>
      <c r="O1115" s="871"/>
    </row>
    <row r="1116" spans="4:15" s="868" customFormat="1" x14ac:dyDescent="0.2">
      <c r="D1116" s="869"/>
      <c r="H1116" s="870"/>
      <c r="I1116" s="870"/>
      <c r="J1116" s="870"/>
      <c r="K1116" s="870"/>
      <c r="L1116" s="870"/>
      <c r="M1116" s="870"/>
      <c r="N1116" s="870"/>
      <c r="O1116" s="871"/>
    </row>
    <row r="1117" spans="4:15" s="868" customFormat="1" x14ac:dyDescent="0.2">
      <c r="D1117" s="869"/>
      <c r="H1117" s="870"/>
      <c r="I1117" s="870"/>
      <c r="J1117" s="870"/>
      <c r="K1117" s="870"/>
      <c r="L1117" s="870"/>
      <c r="M1117" s="870"/>
      <c r="N1117" s="870"/>
      <c r="O1117" s="871"/>
    </row>
    <row r="1118" spans="4:15" s="868" customFormat="1" x14ac:dyDescent="0.2">
      <c r="D1118" s="869"/>
      <c r="H1118" s="870"/>
      <c r="I1118" s="870"/>
      <c r="J1118" s="870"/>
      <c r="K1118" s="870"/>
      <c r="L1118" s="870"/>
      <c r="M1118" s="870"/>
      <c r="N1118" s="870"/>
      <c r="O1118" s="871"/>
    </row>
    <row r="1119" spans="4:15" s="868" customFormat="1" x14ac:dyDescent="0.2">
      <c r="D1119" s="869"/>
      <c r="H1119" s="870"/>
      <c r="I1119" s="870"/>
      <c r="J1119" s="870"/>
      <c r="K1119" s="870"/>
      <c r="L1119" s="870"/>
      <c r="M1119" s="870"/>
      <c r="N1119" s="870"/>
      <c r="O1119" s="871"/>
    </row>
    <row r="1120" spans="4:15" s="868" customFormat="1" x14ac:dyDescent="0.2">
      <c r="D1120" s="869"/>
      <c r="H1120" s="870"/>
      <c r="I1120" s="870"/>
      <c r="J1120" s="870"/>
      <c r="K1120" s="870"/>
      <c r="L1120" s="870"/>
      <c r="M1120" s="870"/>
      <c r="N1120" s="870"/>
      <c r="O1120" s="871"/>
    </row>
    <row r="1121" spans="4:15" s="868" customFormat="1" x14ac:dyDescent="0.2">
      <c r="D1121" s="869"/>
      <c r="H1121" s="870"/>
      <c r="I1121" s="870"/>
      <c r="J1121" s="870"/>
      <c r="K1121" s="870"/>
      <c r="L1121" s="870"/>
      <c r="M1121" s="870"/>
      <c r="N1121" s="870"/>
      <c r="O1121" s="871"/>
    </row>
    <row r="1122" spans="4:15" s="868" customFormat="1" x14ac:dyDescent="0.2">
      <c r="D1122" s="869"/>
      <c r="H1122" s="870"/>
      <c r="I1122" s="870"/>
      <c r="J1122" s="870"/>
      <c r="K1122" s="870"/>
      <c r="L1122" s="870"/>
      <c r="M1122" s="870"/>
      <c r="N1122" s="870"/>
      <c r="O1122" s="871"/>
    </row>
    <row r="1123" spans="4:15" s="868" customFormat="1" x14ac:dyDescent="0.2">
      <c r="D1123" s="869"/>
      <c r="H1123" s="870"/>
      <c r="I1123" s="870"/>
      <c r="J1123" s="870"/>
      <c r="K1123" s="870"/>
      <c r="L1123" s="870"/>
      <c r="M1123" s="870"/>
      <c r="N1123" s="870"/>
      <c r="O1123" s="871"/>
    </row>
    <row r="1124" spans="4:15" s="868" customFormat="1" x14ac:dyDescent="0.2">
      <c r="D1124" s="869"/>
      <c r="H1124" s="870"/>
      <c r="I1124" s="870"/>
      <c r="J1124" s="870"/>
      <c r="K1124" s="870"/>
      <c r="L1124" s="870"/>
      <c r="M1124" s="870"/>
      <c r="N1124" s="870"/>
      <c r="O1124" s="871"/>
    </row>
    <row r="1125" spans="4:15" s="868" customFormat="1" x14ac:dyDescent="0.2">
      <c r="D1125" s="869"/>
      <c r="H1125" s="870"/>
      <c r="I1125" s="870"/>
      <c r="J1125" s="870"/>
      <c r="K1125" s="870"/>
      <c r="L1125" s="870"/>
      <c r="M1125" s="870"/>
      <c r="N1125" s="870"/>
      <c r="O1125" s="871"/>
    </row>
    <row r="1126" spans="4:15" s="868" customFormat="1" x14ac:dyDescent="0.2">
      <c r="D1126" s="869"/>
      <c r="H1126" s="870"/>
      <c r="I1126" s="870"/>
      <c r="J1126" s="870"/>
      <c r="K1126" s="870"/>
      <c r="L1126" s="870"/>
      <c r="M1126" s="870"/>
      <c r="N1126" s="870"/>
      <c r="O1126" s="871"/>
    </row>
    <row r="1127" spans="4:15" s="868" customFormat="1" x14ac:dyDescent="0.2">
      <c r="D1127" s="869"/>
      <c r="H1127" s="870"/>
      <c r="I1127" s="870"/>
      <c r="J1127" s="870"/>
      <c r="K1127" s="870"/>
      <c r="L1127" s="870"/>
      <c r="M1127" s="870"/>
      <c r="N1127" s="870"/>
      <c r="O1127" s="871"/>
    </row>
    <row r="1128" spans="4:15" s="868" customFormat="1" x14ac:dyDescent="0.2">
      <c r="D1128" s="869"/>
      <c r="H1128" s="870"/>
      <c r="I1128" s="870"/>
      <c r="J1128" s="870"/>
      <c r="K1128" s="870"/>
      <c r="L1128" s="870"/>
      <c r="M1128" s="870"/>
      <c r="N1128" s="870"/>
      <c r="O1128" s="871"/>
    </row>
    <row r="1129" spans="4:15" s="868" customFormat="1" x14ac:dyDescent="0.2">
      <c r="D1129" s="869"/>
      <c r="H1129" s="870"/>
      <c r="I1129" s="870"/>
      <c r="J1129" s="870"/>
      <c r="K1129" s="870"/>
      <c r="L1129" s="870"/>
      <c r="M1129" s="870"/>
      <c r="N1129" s="870"/>
      <c r="O1129" s="871"/>
    </row>
    <row r="1130" spans="4:15" s="868" customFormat="1" x14ac:dyDescent="0.2">
      <c r="D1130" s="869"/>
      <c r="H1130" s="870"/>
      <c r="I1130" s="870"/>
      <c r="J1130" s="870"/>
      <c r="K1130" s="870"/>
      <c r="L1130" s="870"/>
      <c r="M1130" s="870"/>
      <c r="N1130" s="870"/>
      <c r="O1130" s="871"/>
    </row>
    <row r="1131" spans="4:15" s="868" customFormat="1" x14ac:dyDescent="0.2">
      <c r="D1131" s="869"/>
      <c r="H1131" s="870"/>
      <c r="I1131" s="870"/>
      <c r="J1131" s="870"/>
      <c r="K1131" s="870"/>
      <c r="L1131" s="870"/>
      <c r="M1131" s="870"/>
      <c r="N1131" s="870"/>
      <c r="O1131" s="871"/>
    </row>
    <row r="1132" spans="4:15" s="868" customFormat="1" x14ac:dyDescent="0.2">
      <c r="D1132" s="869"/>
      <c r="H1132" s="870"/>
      <c r="I1132" s="870"/>
      <c r="J1132" s="870"/>
      <c r="K1132" s="870"/>
      <c r="L1132" s="870"/>
      <c r="M1132" s="870"/>
      <c r="N1132" s="870"/>
      <c r="O1132" s="871"/>
    </row>
    <row r="1133" spans="4:15" s="868" customFormat="1" x14ac:dyDescent="0.2">
      <c r="D1133" s="869"/>
      <c r="H1133" s="870"/>
      <c r="I1133" s="870"/>
      <c r="J1133" s="870"/>
      <c r="K1133" s="870"/>
      <c r="L1133" s="870"/>
      <c r="M1133" s="870"/>
      <c r="N1133" s="870"/>
      <c r="O1133" s="871"/>
    </row>
    <row r="1134" spans="4:15" s="868" customFormat="1" x14ac:dyDescent="0.2">
      <c r="D1134" s="869"/>
      <c r="H1134" s="870"/>
      <c r="I1134" s="870"/>
      <c r="J1134" s="870"/>
      <c r="K1134" s="870"/>
      <c r="L1134" s="870"/>
      <c r="M1134" s="870"/>
      <c r="N1134" s="870"/>
      <c r="O1134" s="871"/>
    </row>
    <row r="1135" spans="4:15" s="868" customFormat="1" x14ac:dyDescent="0.2">
      <c r="D1135" s="869"/>
      <c r="H1135" s="870"/>
      <c r="I1135" s="870"/>
      <c r="J1135" s="870"/>
      <c r="K1135" s="870"/>
      <c r="L1135" s="870"/>
      <c r="M1135" s="870"/>
      <c r="N1135" s="870"/>
      <c r="O1135" s="871"/>
    </row>
    <row r="1136" spans="4:15" s="868" customFormat="1" x14ac:dyDescent="0.2">
      <c r="D1136" s="869"/>
      <c r="H1136" s="870"/>
      <c r="I1136" s="870"/>
      <c r="J1136" s="870"/>
      <c r="K1136" s="870"/>
      <c r="L1136" s="870"/>
      <c r="M1136" s="870"/>
      <c r="N1136" s="870"/>
      <c r="O1136" s="871"/>
    </row>
    <row r="1137" spans="4:15" s="868" customFormat="1" x14ac:dyDescent="0.2">
      <c r="D1137" s="869"/>
      <c r="H1137" s="870"/>
      <c r="I1137" s="870"/>
      <c r="J1137" s="870"/>
      <c r="K1137" s="870"/>
      <c r="L1137" s="870"/>
      <c r="M1137" s="870"/>
      <c r="N1137" s="870"/>
      <c r="O1137" s="871"/>
    </row>
    <row r="1138" spans="4:15" s="868" customFormat="1" x14ac:dyDescent="0.2">
      <c r="D1138" s="869"/>
      <c r="H1138" s="870"/>
      <c r="I1138" s="870"/>
      <c r="J1138" s="870"/>
      <c r="K1138" s="870"/>
      <c r="L1138" s="870"/>
      <c r="M1138" s="870"/>
      <c r="N1138" s="870"/>
      <c r="O1138" s="871"/>
    </row>
    <row r="1139" spans="4:15" s="868" customFormat="1" x14ac:dyDescent="0.2">
      <c r="D1139" s="869"/>
      <c r="H1139" s="870"/>
      <c r="I1139" s="870"/>
      <c r="J1139" s="870"/>
      <c r="K1139" s="870"/>
      <c r="L1139" s="870"/>
      <c r="M1139" s="870"/>
      <c r="N1139" s="870"/>
      <c r="O1139" s="871"/>
    </row>
    <row r="1140" spans="4:15" s="868" customFormat="1" x14ac:dyDescent="0.2">
      <c r="D1140" s="869"/>
      <c r="H1140" s="870"/>
      <c r="I1140" s="870"/>
      <c r="J1140" s="870"/>
      <c r="K1140" s="870"/>
      <c r="L1140" s="870"/>
      <c r="M1140" s="870"/>
      <c r="N1140" s="870"/>
      <c r="O1140" s="871"/>
    </row>
    <row r="1141" spans="4:15" s="868" customFormat="1" x14ac:dyDescent="0.2">
      <c r="D1141" s="869"/>
      <c r="H1141" s="870"/>
      <c r="I1141" s="870"/>
      <c r="J1141" s="870"/>
      <c r="K1141" s="870"/>
      <c r="L1141" s="870"/>
      <c r="M1141" s="870"/>
      <c r="N1141" s="870"/>
      <c r="O1141" s="871"/>
    </row>
    <row r="1142" spans="4:15" s="868" customFormat="1" x14ac:dyDescent="0.2">
      <c r="D1142" s="869"/>
      <c r="H1142" s="870"/>
      <c r="I1142" s="870"/>
      <c r="J1142" s="870"/>
      <c r="K1142" s="870"/>
      <c r="L1142" s="870"/>
      <c r="M1142" s="870"/>
      <c r="N1142" s="870"/>
      <c r="O1142" s="871"/>
    </row>
    <row r="1143" spans="4:15" s="868" customFormat="1" x14ac:dyDescent="0.2">
      <c r="D1143" s="869"/>
      <c r="H1143" s="870"/>
      <c r="I1143" s="870"/>
      <c r="J1143" s="870"/>
      <c r="K1143" s="870"/>
      <c r="L1143" s="870"/>
      <c r="M1143" s="870"/>
      <c r="N1143" s="870"/>
      <c r="O1143" s="871"/>
    </row>
    <row r="1144" spans="4:15" s="868" customFormat="1" x14ac:dyDescent="0.2">
      <c r="D1144" s="869"/>
      <c r="H1144" s="870"/>
      <c r="I1144" s="870"/>
      <c r="J1144" s="870"/>
      <c r="K1144" s="870"/>
      <c r="L1144" s="870"/>
      <c r="M1144" s="870"/>
      <c r="N1144" s="870"/>
      <c r="O1144" s="871"/>
    </row>
    <row r="1145" spans="4:15" s="868" customFormat="1" x14ac:dyDescent="0.2">
      <c r="D1145" s="869"/>
      <c r="H1145" s="870"/>
      <c r="I1145" s="870"/>
      <c r="J1145" s="870"/>
      <c r="K1145" s="870"/>
      <c r="L1145" s="870"/>
      <c r="M1145" s="870"/>
      <c r="N1145" s="870"/>
      <c r="O1145" s="871"/>
    </row>
    <row r="1146" spans="4:15" s="868" customFormat="1" x14ac:dyDescent="0.2">
      <c r="D1146" s="869"/>
      <c r="H1146" s="870"/>
      <c r="I1146" s="870"/>
      <c r="J1146" s="870"/>
      <c r="K1146" s="870"/>
      <c r="L1146" s="870"/>
      <c r="M1146" s="870"/>
      <c r="N1146" s="870"/>
      <c r="O1146" s="871"/>
    </row>
    <row r="1147" spans="4:15" s="868" customFormat="1" x14ac:dyDescent="0.2">
      <c r="D1147" s="869"/>
      <c r="H1147" s="870"/>
      <c r="I1147" s="870"/>
      <c r="J1147" s="870"/>
      <c r="K1147" s="870"/>
      <c r="L1147" s="870"/>
      <c r="M1147" s="870"/>
      <c r="N1147" s="870"/>
      <c r="O1147" s="871"/>
    </row>
    <row r="1148" spans="4:15" s="868" customFormat="1" x14ac:dyDescent="0.2">
      <c r="D1148" s="869"/>
      <c r="H1148" s="870"/>
      <c r="I1148" s="870"/>
      <c r="J1148" s="870"/>
      <c r="K1148" s="870"/>
      <c r="L1148" s="870"/>
      <c r="M1148" s="870"/>
      <c r="N1148" s="870"/>
      <c r="O1148" s="871"/>
    </row>
    <row r="1149" spans="4:15" s="868" customFormat="1" x14ac:dyDescent="0.2">
      <c r="D1149" s="869"/>
      <c r="H1149" s="870"/>
      <c r="I1149" s="870"/>
      <c r="J1149" s="870"/>
      <c r="K1149" s="870"/>
      <c r="L1149" s="870"/>
      <c r="M1149" s="870"/>
      <c r="N1149" s="870"/>
      <c r="O1149" s="871"/>
    </row>
    <row r="1150" spans="4:15" s="868" customFormat="1" x14ac:dyDescent="0.2">
      <c r="D1150" s="869"/>
      <c r="H1150" s="870"/>
      <c r="I1150" s="870"/>
      <c r="J1150" s="870"/>
      <c r="K1150" s="870"/>
      <c r="L1150" s="870"/>
      <c r="M1150" s="870"/>
      <c r="N1150" s="870"/>
      <c r="O1150" s="871"/>
    </row>
    <row r="1151" spans="4:15" s="868" customFormat="1" x14ac:dyDescent="0.2">
      <c r="D1151" s="869"/>
      <c r="H1151" s="870"/>
      <c r="I1151" s="870"/>
      <c r="J1151" s="870"/>
      <c r="K1151" s="870"/>
      <c r="L1151" s="870"/>
      <c r="M1151" s="870"/>
      <c r="N1151" s="870"/>
      <c r="O1151" s="871"/>
    </row>
    <row r="1152" spans="4:15" s="868" customFormat="1" x14ac:dyDescent="0.2">
      <c r="D1152" s="869"/>
      <c r="H1152" s="870"/>
      <c r="I1152" s="870"/>
      <c r="J1152" s="870"/>
      <c r="K1152" s="870"/>
      <c r="L1152" s="870"/>
      <c r="M1152" s="870"/>
      <c r="N1152" s="870"/>
      <c r="O1152" s="871"/>
    </row>
    <row r="1153" spans="4:15" s="868" customFormat="1" x14ac:dyDescent="0.2">
      <c r="D1153" s="869"/>
      <c r="H1153" s="870"/>
      <c r="I1153" s="870"/>
      <c r="J1153" s="870"/>
      <c r="K1153" s="870"/>
      <c r="L1153" s="870"/>
      <c r="M1153" s="870"/>
      <c r="N1153" s="870"/>
      <c r="O1153" s="871"/>
    </row>
    <row r="1154" spans="4:15" s="868" customFormat="1" x14ac:dyDescent="0.2">
      <c r="D1154" s="869"/>
      <c r="H1154" s="870"/>
      <c r="I1154" s="870"/>
      <c r="J1154" s="870"/>
      <c r="K1154" s="870"/>
      <c r="L1154" s="870"/>
      <c r="M1154" s="870"/>
      <c r="N1154" s="870"/>
      <c r="O1154" s="871"/>
    </row>
    <row r="1155" spans="4:15" s="868" customFormat="1" x14ac:dyDescent="0.2">
      <c r="D1155" s="869"/>
      <c r="H1155" s="870"/>
      <c r="I1155" s="870"/>
      <c r="J1155" s="870"/>
      <c r="K1155" s="870"/>
      <c r="L1155" s="870"/>
      <c r="M1155" s="870"/>
      <c r="N1155" s="870"/>
      <c r="O1155" s="871"/>
    </row>
    <row r="1156" spans="4:15" s="868" customFormat="1" x14ac:dyDescent="0.2">
      <c r="D1156" s="869"/>
      <c r="H1156" s="870"/>
      <c r="I1156" s="870"/>
      <c r="J1156" s="870"/>
      <c r="K1156" s="870"/>
      <c r="L1156" s="870"/>
      <c r="M1156" s="870"/>
      <c r="N1156" s="870"/>
      <c r="O1156" s="871"/>
    </row>
    <row r="1157" spans="4:15" s="868" customFormat="1" x14ac:dyDescent="0.2">
      <c r="D1157" s="869"/>
      <c r="H1157" s="870"/>
      <c r="I1157" s="870"/>
      <c r="J1157" s="870"/>
      <c r="K1157" s="870"/>
      <c r="L1157" s="870"/>
      <c r="M1157" s="870"/>
      <c r="N1157" s="870"/>
      <c r="O1157" s="871"/>
    </row>
    <row r="1158" spans="4:15" s="868" customFormat="1" x14ac:dyDescent="0.2">
      <c r="D1158" s="869"/>
      <c r="H1158" s="870"/>
      <c r="I1158" s="870"/>
      <c r="J1158" s="870"/>
      <c r="K1158" s="870"/>
      <c r="L1158" s="870"/>
      <c r="M1158" s="870"/>
      <c r="N1158" s="870"/>
      <c r="O1158" s="871"/>
    </row>
    <row r="1159" spans="4:15" s="868" customFormat="1" x14ac:dyDescent="0.2">
      <c r="D1159" s="869"/>
      <c r="H1159" s="870"/>
      <c r="I1159" s="870"/>
      <c r="J1159" s="870"/>
      <c r="K1159" s="870"/>
      <c r="L1159" s="870"/>
      <c r="M1159" s="870"/>
      <c r="N1159" s="870"/>
      <c r="O1159" s="871"/>
    </row>
    <row r="1160" spans="4:15" s="868" customFormat="1" x14ac:dyDescent="0.2">
      <c r="D1160" s="869"/>
      <c r="H1160" s="870"/>
      <c r="I1160" s="870"/>
      <c r="J1160" s="870"/>
      <c r="K1160" s="870"/>
      <c r="L1160" s="870"/>
      <c r="M1160" s="870"/>
      <c r="N1160" s="870"/>
      <c r="O1160" s="871"/>
    </row>
    <row r="1161" spans="4:15" s="868" customFormat="1" x14ac:dyDescent="0.2">
      <c r="D1161" s="869"/>
      <c r="H1161" s="870"/>
      <c r="I1161" s="870"/>
      <c r="J1161" s="870"/>
      <c r="K1161" s="870"/>
      <c r="L1161" s="870"/>
      <c r="M1161" s="870"/>
      <c r="N1161" s="870"/>
      <c r="O1161" s="871"/>
    </row>
    <row r="1162" spans="4:15" s="868" customFormat="1" x14ac:dyDescent="0.2">
      <c r="D1162" s="869"/>
      <c r="H1162" s="870"/>
      <c r="I1162" s="870"/>
      <c r="J1162" s="870"/>
      <c r="K1162" s="870"/>
      <c r="L1162" s="870"/>
      <c r="M1162" s="870"/>
      <c r="N1162" s="870"/>
      <c r="O1162" s="871"/>
    </row>
    <row r="1163" spans="4:15" s="868" customFormat="1" x14ac:dyDescent="0.2">
      <c r="D1163" s="869"/>
      <c r="H1163" s="870"/>
      <c r="I1163" s="870"/>
      <c r="J1163" s="870"/>
      <c r="K1163" s="870"/>
      <c r="L1163" s="870"/>
      <c r="M1163" s="870"/>
      <c r="N1163" s="870"/>
      <c r="O1163" s="871"/>
    </row>
    <row r="1164" spans="4:15" s="868" customFormat="1" x14ac:dyDescent="0.2">
      <c r="D1164" s="869"/>
      <c r="H1164" s="870"/>
      <c r="I1164" s="870"/>
      <c r="J1164" s="870"/>
      <c r="K1164" s="870"/>
      <c r="L1164" s="870"/>
      <c r="M1164" s="870"/>
      <c r="N1164" s="870"/>
      <c r="O1164" s="871"/>
    </row>
    <row r="1165" spans="4:15" s="868" customFormat="1" x14ac:dyDescent="0.2">
      <c r="D1165" s="869"/>
      <c r="H1165" s="870"/>
      <c r="I1165" s="870"/>
      <c r="J1165" s="870"/>
      <c r="K1165" s="870"/>
      <c r="L1165" s="870"/>
      <c r="M1165" s="870"/>
      <c r="N1165" s="870"/>
      <c r="O1165" s="871"/>
    </row>
    <row r="1166" spans="4:15" s="868" customFormat="1" x14ac:dyDescent="0.2">
      <c r="D1166" s="869"/>
      <c r="H1166" s="870"/>
      <c r="I1166" s="870"/>
      <c r="J1166" s="870"/>
      <c r="K1166" s="870"/>
      <c r="L1166" s="870"/>
      <c r="M1166" s="870"/>
      <c r="N1166" s="870"/>
      <c r="O1166" s="871"/>
    </row>
    <row r="1167" spans="4:15" s="868" customFormat="1" x14ac:dyDescent="0.2">
      <c r="D1167" s="869"/>
      <c r="H1167" s="870"/>
      <c r="I1167" s="870"/>
      <c r="J1167" s="870"/>
      <c r="K1167" s="870"/>
      <c r="L1167" s="870"/>
      <c r="M1167" s="870"/>
      <c r="N1167" s="870"/>
      <c r="O1167" s="871"/>
    </row>
    <row r="1168" spans="4:15" s="868" customFormat="1" x14ac:dyDescent="0.2">
      <c r="D1168" s="869"/>
      <c r="H1168" s="870"/>
      <c r="I1168" s="870"/>
      <c r="J1168" s="870"/>
      <c r="K1168" s="870"/>
      <c r="L1168" s="870"/>
      <c r="M1168" s="870"/>
      <c r="N1168" s="870"/>
      <c r="O1168" s="871"/>
    </row>
    <row r="1169" spans="4:15" s="868" customFormat="1" x14ac:dyDescent="0.2">
      <c r="D1169" s="869"/>
      <c r="H1169" s="870"/>
      <c r="I1169" s="870"/>
      <c r="J1169" s="870"/>
      <c r="K1169" s="870"/>
      <c r="L1169" s="870"/>
      <c r="M1169" s="870"/>
      <c r="N1169" s="870"/>
      <c r="O1169" s="871"/>
    </row>
    <row r="1170" spans="4:15" s="868" customFormat="1" x14ac:dyDescent="0.2">
      <c r="D1170" s="869"/>
      <c r="H1170" s="870"/>
      <c r="I1170" s="870"/>
      <c r="J1170" s="870"/>
      <c r="K1170" s="870"/>
      <c r="L1170" s="870"/>
      <c r="M1170" s="870"/>
      <c r="N1170" s="870"/>
      <c r="O1170" s="871"/>
    </row>
    <row r="1171" spans="4:15" s="868" customFormat="1" x14ac:dyDescent="0.2">
      <c r="D1171" s="869"/>
      <c r="H1171" s="870"/>
      <c r="I1171" s="870"/>
      <c r="J1171" s="870"/>
      <c r="K1171" s="870"/>
      <c r="L1171" s="870"/>
      <c r="M1171" s="870"/>
      <c r="N1171" s="870"/>
      <c r="O1171" s="871"/>
    </row>
    <row r="1172" spans="4:15" s="868" customFormat="1" x14ac:dyDescent="0.2">
      <c r="D1172" s="869"/>
      <c r="H1172" s="870"/>
      <c r="I1172" s="870"/>
      <c r="J1172" s="870"/>
      <c r="K1172" s="870"/>
      <c r="L1172" s="870"/>
      <c r="M1172" s="870"/>
      <c r="N1172" s="870"/>
      <c r="O1172" s="871"/>
    </row>
    <row r="1173" spans="4:15" s="868" customFormat="1" x14ac:dyDescent="0.2">
      <c r="D1173" s="869"/>
      <c r="H1173" s="870"/>
      <c r="I1173" s="870"/>
      <c r="J1173" s="870"/>
      <c r="K1173" s="870"/>
      <c r="L1173" s="870"/>
      <c r="M1173" s="870"/>
      <c r="N1173" s="870"/>
      <c r="O1173" s="871"/>
    </row>
    <row r="1174" spans="4:15" s="868" customFormat="1" x14ac:dyDescent="0.2">
      <c r="D1174" s="869"/>
      <c r="H1174" s="870"/>
      <c r="I1174" s="870"/>
      <c r="J1174" s="870"/>
      <c r="K1174" s="870"/>
      <c r="L1174" s="870"/>
      <c r="M1174" s="870"/>
      <c r="N1174" s="870"/>
      <c r="O1174" s="871"/>
    </row>
    <row r="1175" spans="4:15" s="868" customFormat="1" x14ac:dyDescent="0.2">
      <c r="D1175" s="869"/>
      <c r="H1175" s="870"/>
      <c r="I1175" s="870"/>
      <c r="J1175" s="870"/>
      <c r="K1175" s="870"/>
      <c r="L1175" s="870"/>
      <c r="M1175" s="870"/>
      <c r="N1175" s="870"/>
      <c r="O1175" s="871"/>
    </row>
    <row r="1176" spans="4:15" s="868" customFormat="1" x14ac:dyDescent="0.2">
      <c r="D1176" s="869"/>
      <c r="H1176" s="870"/>
      <c r="I1176" s="870"/>
      <c r="J1176" s="870"/>
      <c r="K1176" s="870"/>
      <c r="L1176" s="870"/>
      <c r="M1176" s="870"/>
      <c r="N1176" s="870"/>
      <c r="O1176" s="871"/>
    </row>
    <row r="1177" spans="4:15" s="868" customFormat="1" x14ac:dyDescent="0.2">
      <c r="D1177" s="869"/>
      <c r="H1177" s="870"/>
      <c r="I1177" s="870"/>
      <c r="J1177" s="870"/>
      <c r="K1177" s="870"/>
      <c r="L1177" s="870"/>
      <c r="M1177" s="870"/>
      <c r="N1177" s="870"/>
      <c r="O1177" s="871"/>
    </row>
    <row r="1178" spans="4:15" s="868" customFormat="1" x14ac:dyDescent="0.2">
      <c r="D1178" s="869"/>
      <c r="H1178" s="870"/>
      <c r="I1178" s="870"/>
      <c r="J1178" s="870"/>
      <c r="K1178" s="870"/>
      <c r="L1178" s="870"/>
      <c r="M1178" s="870"/>
      <c r="N1178" s="870"/>
      <c r="O1178" s="871"/>
    </row>
    <row r="1179" spans="4:15" s="868" customFormat="1" x14ac:dyDescent="0.2">
      <c r="D1179" s="869"/>
      <c r="H1179" s="870"/>
      <c r="I1179" s="870"/>
      <c r="J1179" s="870"/>
      <c r="K1179" s="870"/>
      <c r="L1179" s="870"/>
      <c r="M1179" s="870"/>
      <c r="N1179" s="870"/>
      <c r="O1179" s="871"/>
    </row>
    <row r="1180" spans="4:15" s="868" customFormat="1" x14ac:dyDescent="0.2">
      <c r="D1180" s="869"/>
      <c r="H1180" s="870"/>
      <c r="I1180" s="870"/>
      <c r="J1180" s="870"/>
      <c r="K1180" s="870"/>
      <c r="L1180" s="870"/>
      <c r="M1180" s="870"/>
      <c r="N1180" s="870"/>
      <c r="O1180" s="871"/>
    </row>
    <row r="1181" spans="4:15" s="868" customFormat="1" x14ac:dyDescent="0.2">
      <c r="D1181" s="869"/>
      <c r="H1181" s="870"/>
      <c r="I1181" s="870"/>
      <c r="J1181" s="870"/>
      <c r="K1181" s="870"/>
      <c r="L1181" s="870"/>
      <c r="M1181" s="870"/>
      <c r="N1181" s="870"/>
      <c r="O1181" s="871"/>
    </row>
    <row r="1182" spans="4:15" s="868" customFormat="1" x14ac:dyDescent="0.2">
      <c r="D1182" s="869"/>
      <c r="H1182" s="870"/>
      <c r="I1182" s="870"/>
      <c r="J1182" s="870"/>
      <c r="K1182" s="870"/>
      <c r="L1182" s="870"/>
      <c r="M1182" s="870"/>
      <c r="N1182" s="870"/>
      <c r="O1182" s="871"/>
    </row>
    <row r="1183" spans="4:15" s="868" customFormat="1" x14ac:dyDescent="0.2">
      <c r="D1183" s="869"/>
      <c r="H1183" s="870"/>
      <c r="I1183" s="870"/>
      <c r="J1183" s="870"/>
      <c r="K1183" s="870"/>
      <c r="L1183" s="870"/>
      <c r="M1183" s="870"/>
      <c r="N1183" s="870"/>
      <c r="O1183" s="871"/>
    </row>
    <row r="1184" spans="4:15" s="868" customFormat="1" x14ac:dyDescent="0.2">
      <c r="D1184" s="869"/>
      <c r="H1184" s="870"/>
      <c r="I1184" s="870"/>
      <c r="J1184" s="870"/>
      <c r="K1184" s="870"/>
      <c r="L1184" s="870"/>
      <c r="M1184" s="870"/>
      <c r="N1184" s="870"/>
      <c r="O1184" s="871"/>
    </row>
    <row r="1185" spans="4:15" s="868" customFormat="1" x14ac:dyDescent="0.2">
      <c r="D1185" s="869"/>
      <c r="H1185" s="870"/>
      <c r="I1185" s="870"/>
      <c r="J1185" s="870"/>
      <c r="K1185" s="870"/>
      <c r="L1185" s="870"/>
      <c r="M1185" s="870"/>
      <c r="N1185" s="870"/>
      <c r="O1185" s="871"/>
    </row>
    <row r="1186" spans="4:15" s="868" customFormat="1" x14ac:dyDescent="0.2">
      <c r="D1186" s="869"/>
      <c r="H1186" s="870"/>
      <c r="I1186" s="870"/>
      <c r="J1186" s="870"/>
      <c r="K1186" s="870"/>
      <c r="L1186" s="870"/>
      <c r="M1186" s="870"/>
      <c r="N1186" s="870"/>
      <c r="O1186" s="871"/>
    </row>
    <row r="1187" spans="4:15" s="868" customFormat="1" x14ac:dyDescent="0.2">
      <c r="D1187" s="869"/>
      <c r="H1187" s="870"/>
      <c r="I1187" s="870"/>
      <c r="J1187" s="870"/>
      <c r="K1187" s="870"/>
      <c r="L1187" s="870"/>
      <c r="M1187" s="870"/>
      <c r="N1187" s="870"/>
      <c r="O1187" s="871"/>
    </row>
    <row r="1188" spans="4:15" s="868" customFormat="1" x14ac:dyDescent="0.2">
      <c r="D1188" s="869"/>
      <c r="H1188" s="870"/>
      <c r="I1188" s="870"/>
      <c r="J1188" s="870"/>
      <c r="K1188" s="870"/>
      <c r="L1188" s="870"/>
      <c r="M1188" s="870"/>
      <c r="N1188" s="870"/>
      <c r="O1188" s="871"/>
    </row>
    <row r="1189" spans="4:15" s="868" customFormat="1" x14ac:dyDescent="0.2">
      <c r="D1189" s="869"/>
      <c r="H1189" s="870"/>
      <c r="I1189" s="870"/>
      <c r="J1189" s="870"/>
      <c r="K1189" s="870"/>
      <c r="L1189" s="870"/>
      <c r="M1189" s="870"/>
      <c r="N1189" s="870"/>
      <c r="O1189" s="871"/>
    </row>
    <row r="1190" spans="4:15" s="868" customFormat="1" x14ac:dyDescent="0.2">
      <c r="D1190" s="869"/>
      <c r="H1190" s="870"/>
      <c r="I1190" s="870"/>
      <c r="J1190" s="870"/>
      <c r="K1190" s="870"/>
      <c r="L1190" s="870"/>
      <c r="M1190" s="870"/>
      <c r="N1190" s="870"/>
      <c r="O1190" s="871"/>
    </row>
    <row r="1191" spans="4:15" s="868" customFormat="1" x14ac:dyDescent="0.2">
      <c r="D1191" s="869"/>
      <c r="H1191" s="870"/>
      <c r="I1191" s="870"/>
      <c r="J1191" s="870"/>
      <c r="K1191" s="870"/>
      <c r="L1191" s="870"/>
      <c r="M1191" s="870"/>
      <c r="N1191" s="870"/>
      <c r="O1191" s="871"/>
    </row>
    <row r="1192" spans="4:15" s="868" customFormat="1" x14ac:dyDescent="0.2">
      <c r="D1192" s="869"/>
      <c r="H1192" s="870"/>
      <c r="I1192" s="870"/>
      <c r="J1192" s="870"/>
      <c r="K1192" s="870"/>
      <c r="L1192" s="870"/>
      <c r="M1192" s="870"/>
      <c r="N1192" s="870"/>
      <c r="O1192" s="871"/>
    </row>
    <row r="1193" spans="4:15" s="868" customFormat="1" x14ac:dyDescent="0.2">
      <c r="D1193" s="869"/>
      <c r="H1193" s="870"/>
      <c r="I1193" s="870"/>
      <c r="J1193" s="870"/>
      <c r="K1193" s="870"/>
      <c r="L1193" s="870"/>
      <c r="M1193" s="870"/>
      <c r="N1193" s="870"/>
      <c r="O1193" s="871"/>
    </row>
    <row r="1194" spans="4:15" s="868" customFormat="1" x14ac:dyDescent="0.2">
      <c r="D1194" s="869"/>
      <c r="H1194" s="870"/>
      <c r="I1194" s="870"/>
      <c r="J1194" s="870"/>
      <c r="K1194" s="870"/>
      <c r="L1194" s="870"/>
      <c r="M1194" s="870"/>
      <c r="N1194" s="870"/>
      <c r="O1194" s="871"/>
    </row>
    <row r="1195" spans="4:15" s="868" customFormat="1" x14ac:dyDescent="0.2">
      <c r="D1195" s="869"/>
      <c r="H1195" s="870"/>
      <c r="I1195" s="870"/>
      <c r="J1195" s="870"/>
      <c r="K1195" s="870"/>
      <c r="L1195" s="870"/>
      <c r="M1195" s="870"/>
      <c r="N1195" s="870"/>
      <c r="O1195" s="871"/>
    </row>
    <row r="1196" spans="4:15" s="868" customFormat="1" x14ac:dyDescent="0.2">
      <c r="D1196" s="869"/>
      <c r="H1196" s="870"/>
      <c r="I1196" s="870"/>
      <c r="J1196" s="870"/>
      <c r="K1196" s="870"/>
      <c r="L1196" s="870"/>
      <c r="M1196" s="870"/>
      <c r="N1196" s="870"/>
      <c r="O1196" s="871"/>
    </row>
    <row r="1197" spans="4:15" s="868" customFormat="1" x14ac:dyDescent="0.2">
      <c r="D1197" s="869"/>
      <c r="H1197" s="870"/>
      <c r="I1197" s="870"/>
      <c r="J1197" s="870"/>
      <c r="K1197" s="870"/>
      <c r="L1197" s="870"/>
      <c r="M1197" s="870"/>
      <c r="N1197" s="870"/>
      <c r="O1197" s="871"/>
    </row>
    <row r="1198" spans="4:15" s="868" customFormat="1" x14ac:dyDescent="0.2">
      <c r="D1198" s="869"/>
      <c r="H1198" s="870"/>
      <c r="I1198" s="870"/>
      <c r="J1198" s="870"/>
      <c r="K1198" s="870"/>
      <c r="L1198" s="870"/>
      <c r="M1198" s="870"/>
      <c r="N1198" s="870"/>
      <c r="O1198" s="871"/>
    </row>
    <row r="1199" spans="4:15" s="868" customFormat="1" x14ac:dyDescent="0.2">
      <c r="D1199" s="869"/>
      <c r="H1199" s="870"/>
      <c r="I1199" s="870"/>
      <c r="J1199" s="870"/>
      <c r="K1199" s="870"/>
      <c r="L1199" s="870"/>
      <c r="M1199" s="870"/>
      <c r="N1199" s="870"/>
      <c r="O1199" s="871"/>
    </row>
    <row r="1200" spans="4:15" s="868" customFormat="1" x14ac:dyDescent="0.2">
      <c r="D1200" s="869"/>
      <c r="H1200" s="870"/>
      <c r="I1200" s="870"/>
      <c r="J1200" s="870"/>
      <c r="K1200" s="870"/>
      <c r="L1200" s="870"/>
      <c r="M1200" s="870"/>
      <c r="N1200" s="870"/>
      <c r="O1200" s="871"/>
    </row>
    <row r="1201" spans="4:15" s="868" customFormat="1" x14ac:dyDescent="0.2">
      <c r="D1201" s="869"/>
      <c r="H1201" s="870"/>
      <c r="I1201" s="870"/>
      <c r="J1201" s="870"/>
      <c r="K1201" s="870"/>
      <c r="L1201" s="870"/>
      <c r="M1201" s="870"/>
      <c r="N1201" s="870"/>
      <c r="O1201" s="871"/>
    </row>
    <row r="1202" spans="4:15" s="868" customFormat="1" x14ac:dyDescent="0.2">
      <c r="D1202" s="869"/>
      <c r="H1202" s="870"/>
      <c r="I1202" s="870"/>
      <c r="J1202" s="870"/>
      <c r="K1202" s="870"/>
      <c r="L1202" s="870"/>
      <c r="M1202" s="870"/>
      <c r="N1202" s="870"/>
      <c r="O1202" s="871"/>
    </row>
    <row r="1203" spans="4:15" s="868" customFormat="1" x14ac:dyDescent="0.2">
      <c r="D1203" s="869"/>
      <c r="H1203" s="870"/>
      <c r="I1203" s="870"/>
      <c r="J1203" s="870"/>
      <c r="K1203" s="870"/>
      <c r="L1203" s="870"/>
      <c r="M1203" s="870"/>
      <c r="N1203" s="870"/>
      <c r="O1203" s="871"/>
    </row>
    <row r="1204" spans="4:15" s="868" customFormat="1" x14ac:dyDescent="0.2">
      <c r="D1204" s="869"/>
      <c r="H1204" s="870"/>
      <c r="I1204" s="870"/>
      <c r="J1204" s="870"/>
      <c r="K1204" s="870"/>
      <c r="L1204" s="870"/>
      <c r="M1204" s="870"/>
      <c r="N1204" s="870"/>
      <c r="O1204" s="871"/>
    </row>
    <row r="1205" spans="4:15" s="868" customFormat="1" x14ac:dyDescent="0.2">
      <c r="D1205" s="869"/>
      <c r="H1205" s="870"/>
      <c r="I1205" s="870"/>
      <c r="J1205" s="870"/>
      <c r="K1205" s="870"/>
      <c r="L1205" s="870"/>
      <c r="M1205" s="870"/>
      <c r="N1205" s="870"/>
      <c r="O1205" s="871"/>
    </row>
    <row r="1206" spans="4:15" s="868" customFormat="1" x14ac:dyDescent="0.2">
      <c r="D1206" s="869"/>
      <c r="H1206" s="870"/>
      <c r="I1206" s="870"/>
      <c r="J1206" s="870"/>
      <c r="K1206" s="870"/>
      <c r="L1206" s="870"/>
      <c r="M1206" s="870"/>
      <c r="N1206" s="870"/>
      <c r="O1206" s="871"/>
    </row>
    <row r="1207" spans="4:15" s="868" customFormat="1" x14ac:dyDescent="0.2">
      <c r="D1207" s="869"/>
      <c r="H1207" s="870"/>
      <c r="I1207" s="870"/>
      <c r="J1207" s="870"/>
      <c r="K1207" s="870"/>
      <c r="L1207" s="870"/>
      <c r="M1207" s="870"/>
      <c r="N1207" s="870"/>
      <c r="O1207" s="871"/>
    </row>
    <row r="1208" spans="4:15" s="868" customFormat="1" x14ac:dyDescent="0.2">
      <c r="D1208" s="869"/>
      <c r="H1208" s="870"/>
      <c r="I1208" s="870"/>
      <c r="J1208" s="870"/>
      <c r="K1208" s="870"/>
      <c r="L1208" s="870"/>
      <c r="M1208" s="870"/>
      <c r="N1208" s="870"/>
      <c r="O1208" s="871"/>
    </row>
    <row r="1209" spans="4:15" s="868" customFormat="1" x14ac:dyDescent="0.2">
      <c r="D1209" s="869"/>
      <c r="H1209" s="870"/>
      <c r="I1209" s="870"/>
      <c r="J1209" s="870"/>
      <c r="K1209" s="870"/>
      <c r="L1209" s="870"/>
      <c r="M1209" s="870"/>
      <c r="N1209" s="870"/>
      <c r="O1209" s="871"/>
    </row>
    <row r="1210" spans="4:15" s="868" customFormat="1" x14ac:dyDescent="0.2">
      <c r="D1210" s="869"/>
      <c r="H1210" s="870"/>
      <c r="I1210" s="870"/>
      <c r="J1210" s="870"/>
      <c r="K1210" s="870"/>
      <c r="L1210" s="870"/>
      <c r="M1210" s="870"/>
      <c r="N1210" s="870"/>
      <c r="O1210" s="871"/>
    </row>
    <row r="1211" spans="4:15" s="868" customFormat="1" x14ac:dyDescent="0.2">
      <c r="D1211" s="869"/>
      <c r="H1211" s="870"/>
      <c r="I1211" s="870"/>
      <c r="J1211" s="870"/>
      <c r="K1211" s="870"/>
      <c r="L1211" s="870"/>
      <c r="M1211" s="870"/>
      <c r="N1211" s="870"/>
      <c r="O1211" s="871"/>
    </row>
    <row r="1212" spans="4:15" s="868" customFormat="1" x14ac:dyDescent="0.2">
      <c r="D1212" s="869"/>
      <c r="H1212" s="870"/>
      <c r="I1212" s="870"/>
      <c r="J1212" s="870"/>
      <c r="K1212" s="870"/>
      <c r="L1212" s="870"/>
      <c r="M1212" s="870"/>
      <c r="N1212" s="870"/>
      <c r="O1212" s="871"/>
    </row>
    <row r="1213" spans="4:15" s="868" customFormat="1" x14ac:dyDescent="0.2">
      <c r="D1213" s="869"/>
      <c r="H1213" s="870"/>
      <c r="I1213" s="870"/>
      <c r="J1213" s="870"/>
      <c r="K1213" s="870"/>
      <c r="L1213" s="870"/>
      <c r="M1213" s="870"/>
      <c r="N1213" s="870"/>
      <c r="O1213" s="871"/>
    </row>
    <row r="1214" spans="4:15" s="868" customFormat="1" x14ac:dyDescent="0.2">
      <c r="D1214" s="869"/>
      <c r="H1214" s="870"/>
      <c r="I1214" s="870"/>
      <c r="J1214" s="870"/>
      <c r="K1214" s="870"/>
      <c r="L1214" s="870"/>
      <c r="M1214" s="870"/>
      <c r="N1214" s="870"/>
      <c r="O1214" s="871"/>
    </row>
    <row r="1215" spans="4:15" s="868" customFormat="1" x14ac:dyDescent="0.2">
      <c r="D1215" s="869"/>
      <c r="H1215" s="870"/>
      <c r="I1215" s="870"/>
      <c r="J1215" s="870"/>
      <c r="K1215" s="870"/>
      <c r="L1215" s="870"/>
      <c r="M1215" s="870"/>
      <c r="N1215" s="870"/>
      <c r="O1215" s="871"/>
    </row>
    <row r="1216" spans="4:15" s="868" customFormat="1" x14ac:dyDescent="0.2">
      <c r="D1216" s="869"/>
      <c r="H1216" s="870"/>
      <c r="I1216" s="870"/>
      <c r="J1216" s="870"/>
      <c r="K1216" s="870"/>
      <c r="L1216" s="870"/>
      <c r="M1216" s="870"/>
      <c r="N1216" s="870"/>
      <c r="O1216" s="871"/>
    </row>
    <row r="1217" spans="4:15" s="868" customFormat="1" x14ac:dyDescent="0.2">
      <c r="D1217" s="869"/>
      <c r="H1217" s="870"/>
      <c r="I1217" s="870"/>
      <c r="J1217" s="870"/>
      <c r="K1217" s="870"/>
      <c r="L1217" s="870"/>
      <c r="M1217" s="870"/>
      <c r="N1217" s="870"/>
      <c r="O1217" s="871"/>
    </row>
    <row r="1218" spans="4:15" s="868" customFormat="1" x14ac:dyDescent="0.2">
      <c r="D1218" s="869"/>
      <c r="H1218" s="870"/>
      <c r="I1218" s="870"/>
      <c r="J1218" s="870"/>
      <c r="K1218" s="870"/>
      <c r="L1218" s="870"/>
      <c r="M1218" s="870"/>
      <c r="N1218" s="870"/>
      <c r="O1218" s="871"/>
    </row>
    <row r="1219" spans="4:15" s="868" customFormat="1" x14ac:dyDescent="0.2">
      <c r="D1219" s="869"/>
      <c r="H1219" s="870"/>
      <c r="I1219" s="870"/>
      <c r="J1219" s="870"/>
      <c r="K1219" s="870"/>
      <c r="L1219" s="870"/>
      <c r="M1219" s="870"/>
      <c r="N1219" s="870"/>
      <c r="O1219" s="871"/>
    </row>
    <row r="1220" spans="4:15" s="868" customFormat="1" x14ac:dyDescent="0.2">
      <c r="D1220" s="869"/>
      <c r="H1220" s="870"/>
      <c r="I1220" s="870"/>
      <c r="J1220" s="870"/>
      <c r="K1220" s="870"/>
      <c r="L1220" s="870"/>
      <c r="M1220" s="870"/>
      <c r="N1220" s="870"/>
      <c r="O1220" s="871"/>
    </row>
    <row r="1221" spans="4:15" s="868" customFormat="1" x14ac:dyDescent="0.2">
      <c r="D1221" s="869"/>
      <c r="H1221" s="870"/>
      <c r="I1221" s="870"/>
      <c r="J1221" s="870"/>
      <c r="K1221" s="870"/>
      <c r="L1221" s="870"/>
      <c r="M1221" s="870"/>
      <c r="N1221" s="870"/>
      <c r="O1221" s="871"/>
    </row>
    <row r="1222" spans="4:15" s="868" customFormat="1" x14ac:dyDescent="0.2">
      <c r="D1222" s="869"/>
      <c r="H1222" s="870"/>
      <c r="I1222" s="870"/>
      <c r="J1222" s="870"/>
      <c r="K1222" s="870"/>
      <c r="L1222" s="870"/>
      <c r="M1222" s="870"/>
      <c r="N1222" s="870"/>
      <c r="O1222" s="871"/>
    </row>
    <row r="1223" spans="4:15" s="868" customFormat="1" x14ac:dyDescent="0.2">
      <c r="D1223" s="869"/>
      <c r="H1223" s="870"/>
      <c r="I1223" s="870"/>
      <c r="J1223" s="870"/>
      <c r="K1223" s="870"/>
      <c r="L1223" s="870"/>
      <c r="M1223" s="870"/>
      <c r="N1223" s="870"/>
      <c r="O1223" s="871"/>
    </row>
    <row r="1224" spans="4:15" s="868" customFormat="1" x14ac:dyDescent="0.2">
      <c r="D1224" s="869"/>
      <c r="H1224" s="870"/>
      <c r="I1224" s="870"/>
      <c r="J1224" s="870"/>
      <c r="K1224" s="870"/>
      <c r="L1224" s="870"/>
      <c r="M1224" s="870"/>
      <c r="N1224" s="870"/>
      <c r="O1224" s="871"/>
    </row>
    <row r="1225" spans="4:15" s="868" customFormat="1" x14ac:dyDescent="0.2">
      <c r="D1225" s="869"/>
      <c r="H1225" s="870"/>
      <c r="I1225" s="870"/>
      <c r="J1225" s="870"/>
      <c r="K1225" s="870"/>
      <c r="L1225" s="870"/>
      <c r="M1225" s="870"/>
      <c r="N1225" s="870"/>
      <c r="O1225" s="871"/>
    </row>
    <row r="1226" spans="4:15" s="868" customFormat="1" x14ac:dyDescent="0.2">
      <c r="D1226" s="869"/>
      <c r="H1226" s="870"/>
      <c r="I1226" s="870"/>
      <c r="J1226" s="870"/>
      <c r="K1226" s="870"/>
      <c r="L1226" s="870"/>
      <c r="M1226" s="870"/>
      <c r="N1226" s="870"/>
      <c r="O1226" s="871"/>
    </row>
    <row r="1227" spans="4:15" s="868" customFormat="1" x14ac:dyDescent="0.2">
      <c r="D1227" s="869"/>
      <c r="H1227" s="870"/>
      <c r="I1227" s="870"/>
      <c r="J1227" s="870"/>
      <c r="K1227" s="870"/>
      <c r="L1227" s="870"/>
      <c r="M1227" s="870"/>
      <c r="N1227" s="870"/>
      <c r="O1227" s="871"/>
    </row>
    <row r="1228" spans="4:15" s="868" customFormat="1" x14ac:dyDescent="0.2">
      <c r="D1228" s="869"/>
      <c r="H1228" s="870"/>
      <c r="I1228" s="870"/>
      <c r="J1228" s="870"/>
      <c r="K1228" s="870"/>
      <c r="L1228" s="870"/>
      <c r="M1228" s="870"/>
      <c r="N1228" s="870"/>
      <c r="O1228" s="871"/>
    </row>
    <row r="1229" spans="4:15" s="868" customFormat="1" x14ac:dyDescent="0.2">
      <c r="D1229" s="869"/>
      <c r="H1229" s="870"/>
      <c r="I1229" s="870"/>
      <c r="J1229" s="870"/>
      <c r="K1229" s="870"/>
      <c r="L1229" s="870"/>
      <c r="M1229" s="870"/>
      <c r="N1229" s="870"/>
      <c r="O1229" s="871"/>
    </row>
    <row r="1230" spans="4:15" s="868" customFormat="1" x14ac:dyDescent="0.2">
      <c r="D1230" s="869"/>
      <c r="H1230" s="870"/>
      <c r="I1230" s="870"/>
      <c r="J1230" s="870"/>
      <c r="K1230" s="870"/>
      <c r="L1230" s="870"/>
      <c r="M1230" s="870"/>
      <c r="N1230" s="870"/>
      <c r="O1230" s="871"/>
    </row>
    <row r="1231" spans="4:15" s="868" customFormat="1" x14ac:dyDescent="0.2">
      <c r="D1231" s="869"/>
      <c r="H1231" s="870"/>
      <c r="I1231" s="870"/>
      <c r="J1231" s="870"/>
      <c r="K1231" s="870"/>
      <c r="L1231" s="870"/>
      <c r="M1231" s="870"/>
      <c r="N1231" s="870"/>
      <c r="O1231" s="871"/>
    </row>
    <row r="1232" spans="4:15" s="868" customFormat="1" x14ac:dyDescent="0.2">
      <c r="D1232" s="869"/>
      <c r="H1232" s="870"/>
      <c r="I1232" s="870"/>
      <c r="J1232" s="870"/>
      <c r="K1232" s="870"/>
      <c r="L1232" s="870"/>
      <c r="M1232" s="870"/>
      <c r="N1232" s="870"/>
      <c r="O1232" s="871"/>
    </row>
    <row r="1233" spans="4:15" s="868" customFormat="1" x14ac:dyDescent="0.2">
      <c r="D1233" s="869"/>
      <c r="H1233" s="870"/>
      <c r="I1233" s="870"/>
      <c r="J1233" s="870"/>
      <c r="K1233" s="870"/>
      <c r="L1233" s="870"/>
      <c r="M1233" s="870"/>
      <c r="N1233" s="870"/>
      <c r="O1233" s="871"/>
    </row>
  </sheetData>
  <sheetProtection password="DFBD" sheet="1" objects="1" scenarios="1"/>
  <pageMargins left="0.75" right="0.75" top="1" bottom="1" header="0.5" footer="0.5"/>
  <pageSetup paperSize="9" scale="54" orientation="landscape" r:id="rId1"/>
  <headerFooter alignWithMargins="0">
    <oddHeader>&amp;L&amp;"Arial,Vet"&amp;9&amp;F&amp;R&amp;"Arial,Vet"&amp;9&amp;A</oddHeader>
    <oddFooter>&amp;L&amp;"Arial,Vet"&amp;9be.keizer@wxs.nl&amp;C&amp;"Arial,Vet"&amp;9pagina &amp;P&amp;R&amp;"Arial,Vet"&amp;9&amp;D</oddFooter>
  </headerFooter>
  <rowBreaks count="1" manualBreakCount="1">
    <brk id="66" min="1" max="13" man="1"/>
  </row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RowHeight="12.75" x14ac:dyDescent="0.2"/>
  <cols>
    <col min="1" max="1" width="3.7109375" style="832" customWidth="1"/>
    <col min="2" max="2" width="2.7109375" style="832" customWidth="1"/>
    <col min="3" max="9" width="9.7109375" style="832" customWidth="1"/>
    <col min="10" max="10" width="2.7109375" style="832" customWidth="1"/>
    <col min="11" max="17" width="9.7109375" style="832" customWidth="1"/>
    <col min="18" max="18" width="2.7109375" style="832" customWidth="1"/>
    <col min="19" max="16384" width="9.140625" style="832"/>
  </cols>
  <sheetData>
    <row r="1" spans="2:18" ht="12.75" customHeight="1" x14ac:dyDescent="0.2"/>
    <row r="2" spans="2:18" x14ac:dyDescent="0.2">
      <c r="B2" s="833"/>
      <c r="C2" s="834"/>
      <c r="D2" s="834"/>
      <c r="E2" s="834"/>
      <c r="F2" s="834"/>
      <c r="G2" s="834"/>
      <c r="H2" s="834"/>
      <c r="I2" s="834"/>
      <c r="J2" s="834"/>
      <c r="K2" s="834"/>
      <c r="L2" s="834"/>
      <c r="M2" s="834"/>
      <c r="N2" s="834"/>
      <c r="O2" s="834"/>
      <c r="P2" s="834"/>
      <c r="Q2" s="834"/>
      <c r="R2" s="835"/>
    </row>
    <row r="3" spans="2:18" x14ac:dyDescent="0.2">
      <c r="B3" s="836"/>
      <c r="C3" s="837"/>
      <c r="D3" s="837"/>
      <c r="E3" s="837"/>
      <c r="F3" s="837"/>
      <c r="G3" s="837"/>
      <c r="H3" s="837"/>
      <c r="I3" s="837"/>
      <c r="J3" s="837"/>
      <c r="K3" s="837"/>
      <c r="L3" s="837"/>
      <c r="M3" s="837"/>
      <c r="N3" s="837"/>
      <c r="O3" s="837"/>
      <c r="P3" s="837"/>
      <c r="Q3" s="837"/>
      <c r="R3" s="838"/>
    </row>
    <row r="4" spans="2:18" s="843" customFormat="1" ht="18.75" x14ac:dyDescent="0.3">
      <c r="B4" s="839"/>
      <c r="C4" s="840" t="s">
        <v>574</v>
      </c>
      <c r="D4" s="841"/>
      <c r="E4" s="841"/>
      <c r="F4" s="841"/>
      <c r="G4" s="841"/>
      <c r="H4" s="841"/>
      <c r="I4" s="841"/>
      <c r="J4" s="841"/>
      <c r="K4" s="841"/>
      <c r="L4" s="841"/>
      <c r="M4" s="841"/>
      <c r="N4" s="841"/>
      <c r="O4" s="841"/>
      <c r="P4" s="841"/>
      <c r="Q4" s="841"/>
      <c r="R4" s="842"/>
    </row>
    <row r="5" spans="2:18" s="843" customFormat="1" ht="18.75" x14ac:dyDescent="0.3">
      <c r="B5" s="839"/>
      <c r="C5" s="844" t="str">
        <f>+'geg LO'!C5</f>
        <v>SWV VO Passend Onderwijs</v>
      </c>
      <c r="D5" s="841"/>
      <c r="E5" s="841"/>
      <c r="F5" s="841"/>
      <c r="G5" s="841"/>
      <c r="H5" s="841"/>
      <c r="I5" s="841"/>
      <c r="J5" s="841"/>
      <c r="K5" s="841"/>
      <c r="L5" s="841"/>
      <c r="M5" s="841"/>
      <c r="N5" s="841"/>
      <c r="O5" s="841"/>
      <c r="P5" s="841"/>
      <c r="Q5" s="841"/>
      <c r="R5" s="842"/>
    </row>
    <row r="6" spans="2:18" x14ac:dyDescent="0.2">
      <c r="B6" s="836"/>
      <c r="C6" s="837"/>
      <c r="D6" s="837"/>
      <c r="E6" s="837"/>
      <c r="F6" s="837"/>
      <c r="G6" s="837"/>
      <c r="H6" s="837"/>
      <c r="I6" s="837"/>
      <c r="J6" s="837"/>
      <c r="K6" s="837"/>
      <c r="L6" s="837"/>
      <c r="M6" s="837"/>
      <c r="N6" s="837"/>
      <c r="O6" s="837"/>
      <c r="P6" s="837"/>
      <c r="Q6" s="837"/>
      <c r="R6" s="838"/>
    </row>
    <row r="7" spans="2:18" x14ac:dyDescent="0.2">
      <c r="B7" s="836"/>
      <c r="C7" s="837"/>
      <c r="D7" s="837"/>
      <c r="E7" s="837"/>
      <c r="F7" s="837"/>
      <c r="G7" s="837"/>
      <c r="H7" s="837"/>
      <c r="I7" s="837"/>
      <c r="J7" s="837"/>
      <c r="K7" s="837"/>
      <c r="L7" s="837"/>
      <c r="M7" s="837"/>
      <c r="N7" s="837"/>
      <c r="O7" s="837"/>
      <c r="P7" s="837"/>
      <c r="Q7" s="837"/>
      <c r="R7" s="838"/>
    </row>
    <row r="8" spans="2:18" x14ac:dyDescent="0.2">
      <c r="B8" s="836"/>
      <c r="C8" s="837"/>
      <c r="D8" s="837"/>
      <c r="E8" s="837"/>
      <c r="F8" s="837"/>
      <c r="G8" s="837"/>
      <c r="H8" s="837"/>
      <c r="I8" s="837"/>
      <c r="J8" s="837"/>
      <c r="K8" s="837"/>
      <c r="L8" s="837"/>
      <c r="M8" s="837"/>
      <c r="N8" s="837"/>
      <c r="O8" s="837"/>
      <c r="P8" s="837"/>
      <c r="Q8" s="837"/>
      <c r="R8" s="838"/>
    </row>
    <row r="9" spans="2:18" x14ac:dyDescent="0.2">
      <c r="B9" s="836"/>
      <c r="C9" s="837"/>
      <c r="D9" s="837"/>
      <c r="E9" s="837"/>
      <c r="F9" s="837"/>
      <c r="G9" s="837"/>
      <c r="H9" s="837"/>
      <c r="I9" s="837"/>
      <c r="J9" s="837"/>
      <c r="K9" s="837"/>
      <c r="L9" s="837"/>
      <c r="M9" s="837"/>
      <c r="N9" s="837"/>
      <c r="O9" s="837"/>
      <c r="P9" s="837"/>
      <c r="Q9" s="837"/>
      <c r="R9" s="838"/>
    </row>
    <row r="10" spans="2:18" x14ac:dyDescent="0.2">
      <c r="B10" s="836"/>
      <c r="C10" s="837"/>
      <c r="D10" s="837"/>
      <c r="E10" s="837"/>
      <c r="F10" s="837"/>
      <c r="G10" s="837"/>
      <c r="H10" s="837"/>
      <c r="I10" s="837"/>
      <c r="J10" s="837"/>
      <c r="K10" s="837"/>
      <c r="L10" s="837"/>
      <c r="M10" s="837"/>
      <c r="N10" s="837"/>
      <c r="O10" s="837"/>
      <c r="P10" s="837"/>
      <c r="Q10" s="837"/>
      <c r="R10" s="838"/>
    </row>
    <row r="11" spans="2:18" x14ac:dyDescent="0.2">
      <c r="B11" s="836"/>
      <c r="C11" s="837"/>
      <c r="D11" s="837"/>
      <c r="E11" s="837"/>
      <c r="F11" s="837"/>
      <c r="G11" s="837"/>
      <c r="H11" s="837"/>
      <c r="I11" s="837"/>
      <c r="J11" s="837"/>
      <c r="K11" s="837"/>
      <c r="L11" s="837"/>
      <c r="M11" s="837"/>
      <c r="N11" s="837"/>
      <c r="O11" s="837"/>
      <c r="P11" s="837"/>
      <c r="Q11" s="837"/>
      <c r="R11" s="838"/>
    </row>
    <row r="12" spans="2:18" x14ac:dyDescent="0.2">
      <c r="B12" s="836"/>
      <c r="C12" s="837"/>
      <c r="D12" s="837"/>
      <c r="E12" s="837"/>
      <c r="F12" s="837"/>
      <c r="G12" s="837"/>
      <c r="H12" s="837"/>
      <c r="I12" s="837"/>
      <c r="J12" s="837"/>
      <c r="K12" s="837"/>
      <c r="L12" s="837"/>
      <c r="M12" s="837"/>
      <c r="N12" s="837"/>
      <c r="O12" s="837"/>
      <c r="P12" s="837"/>
      <c r="Q12" s="837"/>
      <c r="R12" s="838"/>
    </row>
    <row r="13" spans="2:18" x14ac:dyDescent="0.2">
      <c r="B13" s="836"/>
      <c r="C13" s="837"/>
      <c r="D13" s="837"/>
      <c r="E13" s="837"/>
      <c r="F13" s="837"/>
      <c r="G13" s="837"/>
      <c r="H13" s="837"/>
      <c r="I13" s="837"/>
      <c r="J13" s="837"/>
      <c r="K13" s="837"/>
      <c r="L13" s="837"/>
      <c r="M13" s="837"/>
      <c r="N13" s="837"/>
      <c r="O13" s="837"/>
      <c r="P13" s="837"/>
      <c r="Q13" s="837"/>
      <c r="R13" s="838"/>
    </row>
    <row r="14" spans="2:18" x14ac:dyDescent="0.2">
      <c r="B14" s="836"/>
      <c r="C14" s="837"/>
      <c r="D14" s="837"/>
      <c r="E14" s="837"/>
      <c r="F14" s="837"/>
      <c r="G14" s="837"/>
      <c r="H14" s="837"/>
      <c r="I14" s="837"/>
      <c r="J14" s="837"/>
      <c r="K14" s="837"/>
      <c r="L14" s="837"/>
      <c r="M14" s="837"/>
      <c r="N14" s="837"/>
      <c r="O14" s="837"/>
      <c r="P14" s="837"/>
      <c r="Q14" s="837"/>
      <c r="R14" s="838"/>
    </row>
    <row r="15" spans="2:18" x14ac:dyDescent="0.2">
      <c r="B15" s="836"/>
      <c r="C15" s="837"/>
      <c r="D15" s="837"/>
      <c r="E15" s="837"/>
      <c r="F15" s="837"/>
      <c r="G15" s="837"/>
      <c r="H15" s="837"/>
      <c r="I15" s="837"/>
      <c r="J15" s="837"/>
      <c r="K15" s="837"/>
      <c r="L15" s="837"/>
      <c r="M15" s="837"/>
      <c r="N15" s="837"/>
      <c r="O15" s="837"/>
      <c r="P15" s="837"/>
      <c r="Q15" s="837"/>
      <c r="R15" s="838"/>
    </row>
    <row r="16" spans="2:18" x14ac:dyDescent="0.2">
      <c r="B16" s="836"/>
      <c r="C16" s="837"/>
      <c r="D16" s="837"/>
      <c r="E16" s="837"/>
      <c r="F16" s="837"/>
      <c r="G16" s="837"/>
      <c r="H16" s="837"/>
      <c r="I16" s="837"/>
      <c r="J16" s="837"/>
      <c r="K16" s="837"/>
      <c r="L16" s="837"/>
      <c r="M16" s="837"/>
      <c r="N16" s="837"/>
      <c r="O16" s="837"/>
      <c r="P16" s="837"/>
      <c r="Q16" s="837"/>
      <c r="R16" s="838"/>
    </row>
    <row r="17" spans="2:18" x14ac:dyDescent="0.2">
      <c r="B17" s="836"/>
      <c r="C17" s="837"/>
      <c r="D17" s="837"/>
      <c r="E17" s="837"/>
      <c r="F17" s="837"/>
      <c r="G17" s="837"/>
      <c r="H17" s="837"/>
      <c r="I17" s="837"/>
      <c r="J17" s="837"/>
      <c r="K17" s="837"/>
      <c r="L17" s="837"/>
      <c r="M17" s="837"/>
      <c r="N17" s="837"/>
      <c r="O17" s="837"/>
      <c r="P17" s="837"/>
      <c r="Q17" s="837"/>
      <c r="R17" s="838"/>
    </row>
    <row r="18" spans="2:18" x14ac:dyDescent="0.2">
      <c r="B18" s="836"/>
      <c r="C18" s="837"/>
      <c r="D18" s="837"/>
      <c r="E18" s="837"/>
      <c r="F18" s="837"/>
      <c r="G18" s="837"/>
      <c r="H18" s="837"/>
      <c r="I18" s="837"/>
      <c r="J18" s="837"/>
      <c r="K18" s="837"/>
      <c r="L18" s="837"/>
      <c r="M18" s="837"/>
      <c r="N18" s="837"/>
      <c r="O18" s="837"/>
      <c r="P18" s="837"/>
      <c r="Q18" s="837"/>
      <c r="R18" s="838"/>
    </row>
    <row r="19" spans="2:18" x14ac:dyDescent="0.2">
      <c r="B19" s="836"/>
      <c r="C19" s="837"/>
      <c r="D19" s="837"/>
      <c r="E19" s="837"/>
      <c r="F19" s="837"/>
      <c r="G19" s="837"/>
      <c r="H19" s="837"/>
      <c r="I19" s="837"/>
      <c r="J19" s="837"/>
      <c r="K19" s="837"/>
      <c r="L19" s="837"/>
      <c r="M19" s="837"/>
      <c r="N19" s="837"/>
      <c r="O19" s="837"/>
      <c r="P19" s="837"/>
      <c r="Q19" s="837"/>
      <c r="R19" s="838"/>
    </row>
    <row r="20" spans="2:18" x14ac:dyDescent="0.2">
      <c r="B20" s="836"/>
      <c r="C20" s="837"/>
      <c r="D20" s="837"/>
      <c r="E20" s="837"/>
      <c r="F20" s="837"/>
      <c r="G20" s="837"/>
      <c r="H20" s="837"/>
      <c r="I20" s="837"/>
      <c r="J20" s="837"/>
      <c r="K20" s="837"/>
      <c r="L20" s="837"/>
      <c r="M20" s="837"/>
      <c r="N20" s="837"/>
      <c r="O20" s="837"/>
      <c r="P20" s="837"/>
      <c r="Q20" s="837"/>
      <c r="R20" s="838"/>
    </row>
    <row r="21" spans="2:18" x14ac:dyDescent="0.2">
      <c r="B21" s="836"/>
      <c r="C21" s="837"/>
      <c r="D21" s="837"/>
      <c r="E21" s="837"/>
      <c r="F21" s="837"/>
      <c r="G21" s="837"/>
      <c r="H21" s="837"/>
      <c r="I21" s="837"/>
      <c r="J21" s="837"/>
      <c r="K21" s="837"/>
      <c r="L21" s="837"/>
      <c r="M21" s="837"/>
      <c r="N21" s="837"/>
      <c r="O21" s="837"/>
      <c r="P21" s="837"/>
      <c r="Q21" s="837"/>
      <c r="R21" s="838"/>
    </row>
    <row r="22" spans="2:18" x14ac:dyDescent="0.2">
      <c r="B22" s="836"/>
      <c r="C22" s="837"/>
      <c r="D22" s="837"/>
      <c r="E22" s="837"/>
      <c r="F22" s="837"/>
      <c r="G22" s="837"/>
      <c r="H22" s="837"/>
      <c r="I22" s="837"/>
      <c r="J22" s="837"/>
      <c r="K22" s="837"/>
      <c r="L22" s="837"/>
      <c r="M22" s="837"/>
      <c r="N22" s="837"/>
      <c r="O22" s="837"/>
      <c r="P22" s="837"/>
      <c r="Q22" s="837"/>
      <c r="R22" s="838"/>
    </row>
    <row r="23" spans="2:18" x14ac:dyDescent="0.2">
      <c r="B23" s="836"/>
      <c r="C23" s="837"/>
      <c r="D23" s="837"/>
      <c r="E23" s="837"/>
      <c r="F23" s="837"/>
      <c r="G23" s="837"/>
      <c r="H23" s="837"/>
      <c r="I23" s="837"/>
      <c r="J23" s="837"/>
      <c r="K23" s="837"/>
      <c r="L23" s="837"/>
      <c r="M23" s="837"/>
      <c r="N23" s="837"/>
      <c r="O23" s="837"/>
      <c r="P23" s="837"/>
      <c r="Q23" s="837"/>
      <c r="R23" s="838"/>
    </row>
    <row r="24" spans="2:18" x14ac:dyDescent="0.2">
      <c r="B24" s="836"/>
      <c r="C24" s="837"/>
      <c r="D24" s="837"/>
      <c r="E24" s="837"/>
      <c r="F24" s="837"/>
      <c r="G24" s="837"/>
      <c r="H24" s="837"/>
      <c r="I24" s="837"/>
      <c r="J24" s="837"/>
      <c r="K24" s="837"/>
      <c r="L24" s="837"/>
      <c r="M24" s="837"/>
      <c r="N24" s="837"/>
      <c r="O24" s="837"/>
      <c r="P24" s="837"/>
      <c r="Q24" s="837"/>
      <c r="R24" s="838"/>
    </row>
    <row r="25" spans="2:18" x14ac:dyDescent="0.2">
      <c r="B25" s="836"/>
      <c r="C25" s="837"/>
      <c r="D25" s="837"/>
      <c r="E25" s="837"/>
      <c r="F25" s="837"/>
      <c r="G25" s="837"/>
      <c r="H25" s="837"/>
      <c r="I25" s="837"/>
      <c r="J25" s="837"/>
      <c r="K25" s="837"/>
      <c r="L25" s="837"/>
      <c r="M25" s="837"/>
      <c r="N25" s="837"/>
      <c r="O25" s="837"/>
      <c r="P25" s="837"/>
      <c r="Q25" s="837"/>
      <c r="R25" s="838"/>
    </row>
    <row r="26" spans="2:18" x14ac:dyDescent="0.2">
      <c r="B26" s="836"/>
      <c r="C26" s="837"/>
      <c r="D26" s="837"/>
      <c r="E26" s="837"/>
      <c r="F26" s="837"/>
      <c r="G26" s="837"/>
      <c r="H26" s="837"/>
      <c r="I26" s="837"/>
      <c r="J26" s="837"/>
      <c r="K26" s="837"/>
      <c r="L26" s="837"/>
      <c r="M26" s="837"/>
      <c r="N26" s="837"/>
      <c r="O26" s="837"/>
      <c r="P26" s="837"/>
      <c r="Q26" s="837"/>
      <c r="R26" s="838"/>
    </row>
    <row r="27" spans="2:18" x14ac:dyDescent="0.2">
      <c r="B27" s="836"/>
      <c r="C27" s="837"/>
      <c r="D27" s="837"/>
      <c r="E27" s="837"/>
      <c r="F27" s="837"/>
      <c r="G27" s="837"/>
      <c r="H27" s="837"/>
      <c r="I27" s="837"/>
      <c r="J27" s="837"/>
      <c r="K27" s="837"/>
      <c r="L27" s="837"/>
      <c r="M27" s="837"/>
      <c r="N27" s="837"/>
      <c r="O27" s="837"/>
      <c r="P27" s="837"/>
      <c r="Q27" s="837"/>
      <c r="R27" s="838"/>
    </row>
    <row r="28" spans="2:18" x14ac:dyDescent="0.2">
      <c r="B28" s="836"/>
      <c r="C28" s="837"/>
      <c r="D28" s="837"/>
      <c r="E28" s="837"/>
      <c r="F28" s="837"/>
      <c r="G28" s="837"/>
      <c r="H28" s="837"/>
      <c r="I28" s="837"/>
      <c r="J28" s="837"/>
      <c r="K28" s="837"/>
      <c r="L28" s="837"/>
      <c r="M28" s="837"/>
      <c r="N28" s="837"/>
      <c r="O28" s="837"/>
      <c r="P28" s="837"/>
      <c r="Q28" s="837"/>
      <c r="R28" s="838"/>
    </row>
    <row r="29" spans="2:18" x14ac:dyDescent="0.2">
      <c r="B29" s="836"/>
      <c r="C29" s="837"/>
      <c r="D29" s="837"/>
      <c r="E29" s="837"/>
      <c r="F29" s="837"/>
      <c r="G29" s="837"/>
      <c r="H29" s="837"/>
      <c r="I29" s="837"/>
      <c r="J29" s="837"/>
      <c r="K29" s="837"/>
      <c r="L29" s="837"/>
      <c r="M29" s="837"/>
      <c r="N29" s="837"/>
      <c r="O29" s="837"/>
      <c r="P29" s="837"/>
      <c r="Q29" s="837"/>
      <c r="R29" s="838"/>
    </row>
    <row r="30" spans="2:18" x14ac:dyDescent="0.2">
      <c r="B30" s="836"/>
      <c r="C30" s="837"/>
      <c r="D30" s="837"/>
      <c r="E30" s="837"/>
      <c r="F30" s="837"/>
      <c r="G30" s="837"/>
      <c r="H30" s="837"/>
      <c r="I30" s="837"/>
      <c r="J30" s="837"/>
      <c r="K30" s="837"/>
      <c r="L30" s="837"/>
      <c r="M30" s="837"/>
      <c r="N30" s="837"/>
      <c r="O30" s="837"/>
      <c r="P30" s="837"/>
      <c r="Q30" s="837"/>
      <c r="R30" s="838"/>
    </row>
    <row r="31" spans="2:18" x14ac:dyDescent="0.2">
      <c r="B31" s="836"/>
      <c r="C31" s="837"/>
      <c r="D31" s="837"/>
      <c r="E31" s="837"/>
      <c r="F31" s="837"/>
      <c r="G31" s="837"/>
      <c r="H31" s="837"/>
      <c r="I31" s="837"/>
      <c r="J31" s="837"/>
      <c r="K31" s="837"/>
      <c r="L31" s="837"/>
      <c r="M31" s="837"/>
      <c r="N31" s="837"/>
      <c r="O31" s="837"/>
      <c r="P31" s="837"/>
      <c r="Q31" s="837"/>
      <c r="R31" s="838"/>
    </row>
    <row r="32" spans="2:18" x14ac:dyDescent="0.2">
      <c r="B32" s="836"/>
      <c r="C32" s="837"/>
      <c r="D32" s="837"/>
      <c r="E32" s="837"/>
      <c r="F32" s="837"/>
      <c r="G32" s="837"/>
      <c r="H32" s="837"/>
      <c r="I32" s="837"/>
      <c r="J32" s="837"/>
      <c r="K32" s="837"/>
      <c r="L32" s="837"/>
      <c r="M32" s="837"/>
      <c r="N32" s="837"/>
      <c r="O32" s="837"/>
      <c r="P32" s="837"/>
      <c r="Q32" s="837"/>
      <c r="R32" s="838"/>
    </row>
    <row r="33" spans="2:18" x14ac:dyDescent="0.2">
      <c r="B33" s="836"/>
      <c r="C33" s="837"/>
      <c r="D33" s="837"/>
      <c r="E33" s="837"/>
      <c r="F33" s="837"/>
      <c r="G33" s="837"/>
      <c r="H33" s="837"/>
      <c r="I33" s="837"/>
      <c r="J33" s="837"/>
      <c r="K33" s="837"/>
      <c r="L33" s="837"/>
      <c r="M33" s="837"/>
      <c r="N33" s="837"/>
      <c r="O33" s="837"/>
      <c r="P33" s="837"/>
      <c r="Q33" s="837"/>
      <c r="R33" s="838"/>
    </row>
    <row r="34" spans="2:18" x14ac:dyDescent="0.2">
      <c r="B34" s="836"/>
      <c r="C34" s="837"/>
      <c r="D34" s="837"/>
      <c r="E34" s="837"/>
      <c r="F34" s="837"/>
      <c r="G34" s="837"/>
      <c r="H34" s="837"/>
      <c r="I34" s="837"/>
      <c r="J34" s="837"/>
      <c r="K34" s="837"/>
      <c r="L34" s="837"/>
      <c r="M34" s="837"/>
      <c r="N34" s="837"/>
      <c r="O34" s="837"/>
      <c r="P34" s="837"/>
      <c r="Q34" s="837"/>
      <c r="R34" s="838"/>
    </row>
    <row r="35" spans="2:18" x14ac:dyDescent="0.2">
      <c r="B35" s="836"/>
      <c r="C35" s="837"/>
      <c r="D35" s="837"/>
      <c r="E35" s="837"/>
      <c r="F35" s="837"/>
      <c r="G35" s="837"/>
      <c r="H35" s="837"/>
      <c r="I35" s="837"/>
      <c r="J35" s="837"/>
      <c r="K35" s="837"/>
      <c r="L35" s="837"/>
      <c r="M35" s="837"/>
      <c r="N35" s="837"/>
      <c r="O35" s="837"/>
      <c r="P35" s="837"/>
      <c r="Q35" s="837"/>
      <c r="R35" s="838"/>
    </row>
    <row r="36" spans="2:18" x14ac:dyDescent="0.2">
      <c r="B36" s="836"/>
      <c r="C36" s="837"/>
      <c r="D36" s="837"/>
      <c r="E36" s="837"/>
      <c r="F36" s="837"/>
      <c r="G36" s="837"/>
      <c r="H36" s="837"/>
      <c r="I36" s="837"/>
      <c r="J36" s="837"/>
      <c r="K36" s="837"/>
      <c r="L36" s="837"/>
      <c r="M36" s="837"/>
      <c r="N36" s="837"/>
      <c r="O36" s="837"/>
      <c r="P36" s="837"/>
      <c r="Q36" s="837"/>
      <c r="R36" s="838"/>
    </row>
    <row r="37" spans="2:18" x14ac:dyDescent="0.2">
      <c r="B37" s="836"/>
      <c r="C37" s="837"/>
      <c r="D37" s="837"/>
      <c r="E37" s="837"/>
      <c r="F37" s="837"/>
      <c r="G37" s="837"/>
      <c r="H37" s="837"/>
      <c r="I37" s="837"/>
      <c r="J37" s="837"/>
      <c r="K37" s="837"/>
      <c r="L37" s="837"/>
      <c r="M37" s="837"/>
      <c r="N37" s="837"/>
      <c r="O37" s="837"/>
      <c r="P37" s="837"/>
      <c r="Q37" s="837"/>
      <c r="R37" s="838"/>
    </row>
    <row r="38" spans="2:18" x14ac:dyDescent="0.2">
      <c r="B38" s="836"/>
      <c r="C38" s="837"/>
      <c r="D38" s="837"/>
      <c r="E38" s="837"/>
      <c r="F38" s="837"/>
      <c r="G38" s="837"/>
      <c r="H38" s="837"/>
      <c r="I38" s="837"/>
      <c r="J38" s="837"/>
      <c r="K38" s="837"/>
      <c r="L38" s="837"/>
      <c r="M38" s="837"/>
      <c r="N38" s="837"/>
      <c r="O38" s="837"/>
      <c r="P38" s="837"/>
      <c r="Q38" s="837"/>
      <c r="R38" s="838"/>
    </row>
    <row r="39" spans="2:18" x14ac:dyDescent="0.2">
      <c r="B39" s="836"/>
      <c r="C39" s="837"/>
      <c r="D39" s="837"/>
      <c r="E39" s="837"/>
      <c r="F39" s="837"/>
      <c r="G39" s="837"/>
      <c r="H39" s="837"/>
      <c r="I39" s="837"/>
      <c r="J39" s="837"/>
      <c r="K39" s="837"/>
      <c r="L39" s="837"/>
      <c r="M39" s="837"/>
      <c r="N39" s="837"/>
      <c r="O39" s="837"/>
      <c r="P39" s="837"/>
      <c r="Q39" s="837"/>
      <c r="R39" s="838"/>
    </row>
    <row r="40" spans="2:18" x14ac:dyDescent="0.2">
      <c r="B40" s="836"/>
      <c r="C40" s="837"/>
      <c r="D40" s="837"/>
      <c r="E40" s="837"/>
      <c r="F40" s="837"/>
      <c r="G40" s="837"/>
      <c r="H40" s="837"/>
      <c r="I40" s="837"/>
      <c r="J40" s="837"/>
      <c r="K40" s="837"/>
      <c r="L40" s="837"/>
      <c r="M40" s="837"/>
      <c r="N40" s="837"/>
      <c r="O40" s="837"/>
      <c r="P40" s="837"/>
      <c r="Q40" s="837"/>
      <c r="R40" s="838"/>
    </row>
    <row r="41" spans="2:18" x14ac:dyDescent="0.2">
      <c r="B41" s="836"/>
      <c r="C41" s="837"/>
      <c r="D41" s="837"/>
      <c r="E41" s="837"/>
      <c r="F41" s="837"/>
      <c r="G41" s="837"/>
      <c r="H41" s="837"/>
      <c r="I41" s="837"/>
      <c r="J41" s="837"/>
      <c r="K41" s="837"/>
      <c r="L41" s="837"/>
      <c r="M41" s="837"/>
      <c r="N41" s="837"/>
      <c r="O41" s="837"/>
      <c r="P41" s="837"/>
      <c r="Q41" s="837"/>
      <c r="R41" s="838"/>
    </row>
    <row r="42" spans="2:18" x14ac:dyDescent="0.2">
      <c r="B42" s="836"/>
      <c r="C42" s="837"/>
      <c r="D42" s="837"/>
      <c r="E42" s="837"/>
      <c r="F42" s="837"/>
      <c r="G42" s="837"/>
      <c r="H42" s="837"/>
      <c r="I42" s="837"/>
      <c r="J42" s="837"/>
      <c r="K42" s="837"/>
      <c r="L42" s="837"/>
      <c r="M42" s="837"/>
      <c r="N42" s="837"/>
      <c r="O42" s="837"/>
      <c r="P42" s="837"/>
      <c r="Q42" s="837"/>
      <c r="R42" s="838"/>
    </row>
    <row r="43" spans="2:18" x14ac:dyDescent="0.2">
      <c r="B43" s="836"/>
      <c r="C43" s="837"/>
      <c r="D43" s="837"/>
      <c r="E43" s="837"/>
      <c r="F43" s="837"/>
      <c r="G43" s="837"/>
      <c r="H43" s="837"/>
      <c r="I43" s="837"/>
      <c r="J43" s="837"/>
      <c r="K43" s="837"/>
      <c r="L43" s="837"/>
      <c r="M43" s="837"/>
      <c r="N43" s="837"/>
      <c r="O43" s="837"/>
      <c r="P43" s="837"/>
      <c r="Q43" s="837"/>
      <c r="R43" s="838"/>
    </row>
    <row r="44" spans="2:18" x14ac:dyDescent="0.2">
      <c r="B44" s="836"/>
      <c r="C44" s="837"/>
      <c r="D44" s="837"/>
      <c r="E44" s="837"/>
      <c r="F44" s="837"/>
      <c r="G44" s="837"/>
      <c r="H44" s="837"/>
      <c r="I44" s="837"/>
      <c r="J44" s="837"/>
      <c r="K44" s="837"/>
      <c r="L44" s="837"/>
      <c r="M44" s="837"/>
      <c r="N44" s="837"/>
      <c r="O44" s="837"/>
      <c r="P44" s="837"/>
      <c r="Q44" s="837"/>
      <c r="R44" s="838"/>
    </row>
    <row r="45" spans="2:18" x14ac:dyDescent="0.2">
      <c r="B45" s="836"/>
      <c r="C45" s="837"/>
      <c r="D45" s="837"/>
      <c r="E45" s="837"/>
      <c r="F45" s="837"/>
      <c r="G45" s="837"/>
      <c r="H45" s="837"/>
      <c r="I45" s="837"/>
      <c r="J45" s="837"/>
      <c r="K45" s="837"/>
      <c r="L45" s="837"/>
      <c r="M45" s="837"/>
      <c r="N45" s="837"/>
      <c r="O45" s="837"/>
      <c r="P45" s="837"/>
      <c r="Q45" s="837"/>
      <c r="R45" s="838"/>
    </row>
    <row r="46" spans="2:18" x14ac:dyDescent="0.2">
      <c r="B46" s="836"/>
      <c r="C46" s="837"/>
      <c r="D46" s="837"/>
      <c r="E46" s="837"/>
      <c r="F46" s="837"/>
      <c r="G46" s="837"/>
      <c r="H46" s="837"/>
      <c r="I46" s="837"/>
      <c r="J46" s="837"/>
      <c r="K46" s="837"/>
      <c r="L46" s="837"/>
      <c r="M46" s="837"/>
      <c r="N46" s="837"/>
      <c r="O46" s="837"/>
      <c r="P46" s="837"/>
      <c r="Q46" s="837"/>
      <c r="R46" s="838"/>
    </row>
    <row r="47" spans="2:18" x14ac:dyDescent="0.2">
      <c r="B47" s="836"/>
      <c r="C47" s="837"/>
      <c r="D47" s="837"/>
      <c r="E47" s="837"/>
      <c r="F47" s="837"/>
      <c r="G47" s="837"/>
      <c r="H47" s="837"/>
      <c r="I47" s="837"/>
      <c r="J47" s="837"/>
      <c r="K47" s="837"/>
      <c r="L47" s="837"/>
      <c r="M47" s="837"/>
      <c r="N47" s="837"/>
      <c r="O47" s="837"/>
      <c r="P47" s="837"/>
      <c r="Q47" s="837"/>
      <c r="R47" s="838"/>
    </row>
    <row r="48" spans="2:18" x14ac:dyDescent="0.2">
      <c r="B48" s="836"/>
      <c r="C48" s="837"/>
      <c r="D48" s="837"/>
      <c r="E48" s="837"/>
      <c r="F48" s="837"/>
      <c r="G48" s="837"/>
      <c r="H48" s="837"/>
      <c r="I48" s="837"/>
      <c r="J48" s="837"/>
      <c r="K48" s="837"/>
      <c r="L48" s="837"/>
      <c r="M48" s="837"/>
      <c r="N48" s="837"/>
      <c r="O48" s="837"/>
      <c r="P48" s="837"/>
      <c r="Q48" s="837"/>
      <c r="R48" s="838"/>
    </row>
    <row r="49" spans="2:18" x14ac:dyDescent="0.2">
      <c r="B49" s="836"/>
      <c r="C49" s="837"/>
      <c r="D49" s="837"/>
      <c r="E49" s="837"/>
      <c r="F49" s="837"/>
      <c r="G49" s="837"/>
      <c r="H49" s="837"/>
      <c r="I49" s="837"/>
      <c r="J49" s="837"/>
      <c r="K49" s="837"/>
      <c r="L49" s="837"/>
      <c r="M49" s="837"/>
      <c r="N49" s="837"/>
      <c r="O49" s="837"/>
      <c r="P49" s="837"/>
      <c r="Q49" s="837"/>
      <c r="R49" s="838"/>
    </row>
    <row r="50" spans="2:18" x14ac:dyDescent="0.2">
      <c r="B50" s="836"/>
      <c r="C50" s="837"/>
      <c r="D50" s="837"/>
      <c r="E50" s="837"/>
      <c r="F50" s="837"/>
      <c r="G50" s="837"/>
      <c r="H50" s="837"/>
      <c r="I50" s="837"/>
      <c r="J50" s="837"/>
      <c r="K50" s="837"/>
      <c r="L50" s="837"/>
      <c r="M50" s="837"/>
      <c r="N50" s="837"/>
      <c r="O50" s="837"/>
      <c r="P50" s="837"/>
      <c r="Q50" s="837"/>
      <c r="R50" s="838"/>
    </row>
    <row r="51" spans="2:18" x14ac:dyDescent="0.2">
      <c r="B51" s="836"/>
      <c r="C51" s="837"/>
      <c r="D51" s="837"/>
      <c r="E51" s="837"/>
      <c r="F51" s="837"/>
      <c r="G51" s="837"/>
      <c r="H51" s="837"/>
      <c r="I51" s="837"/>
      <c r="J51" s="837"/>
      <c r="K51" s="837"/>
      <c r="L51" s="837"/>
      <c r="M51" s="837"/>
      <c r="N51" s="837"/>
      <c r="O51" s="837"/>
      <c r="P51" s="837"/>
      <c r="Q51" s="837"/>
      <c r="R51" s="838"/>
    </row>
    <row r="52" spans="2:18" x14ac:dyDescent="0.2">
      <c r="B52" s="836"/>
      <c r="C52" s="837"/>
      <c r="D52" s="837"/>
      <c r="E52" s="837"/>
      <c r="F52" s="837"/>
      <c r="G52" s="837"/>
      <c r="H52" s="837"/>
      <c r="I52" s="837"/>
      <c r="J52" s="837"/>
      <c r="K52" s="837"/>
      <c r="L52" s="837"/>
      <c r="M52" s="837"/>
      <c r="N52" s="837"/>
      <c r="O52" s="837"/>
      <c r="P52" s="837"/>
      <c r="Q52" s="837"/>
      <c r="R52" s="838"/>
    </row>
    <row r="53" spans="2:18" x14ac:dyDescent="0.2">
      <c r="B53" s="836"/>
      <c r="C53" s="837"/>
      <c r="D53" s="837"/>
      <c r="E53" s="837"/>
      <c r="F53" s="837"/>
      <c r="G53" s="837"/>
      <c r="H53" s="837"/>
      <c r="I53" s="837"/>
      <c r="J53" s="837"/>
      <c r="K53" s="837"/>
      <c r="L53" s="837"/>
      <c r="M53" s="837"/>
      <c r="N53" s="837"/>
      <c r="O53" s="837"/>
      <c r="P53" s="837"/>
      <c r="Q53" s="837"/>
      <c r="R53" s="838"/>
    </row>
    <row r="54" spans="2:18" x14ac:dyDescent="0.2">
      <c r="B54" s="836"/>
      <c r="C54" s="837"/>
      <c r="D54" s="837"/>
      <c r="E54" s="837"/>
      <c r="F54" s="837"/>
      <c r="G54" s="837"/>
      <c r="H54" s="837"/>
      <c r="I54" s="837"/>
      <c r="J54" s="837"/>
      <c r="K54" s="837"/>
      <c r="L54" s="837"/>
      <c r="M54" s="837"/>
      <c r="N54" s="837"/>
      <c r="O54" s="837"/>
      <c r="P54" s="837"/>
      <c r="Q54" s="837"/>
      <c r="R54" s="838"/>
    </row>
    <row r="55" spans="2:18" x14ac:dyDescent="0.2">
      <c r="B55" s="836"/>
      <c r="C55" s="837"/>
      <c r="D55" s="837"/>
      <c r="E55" s="837"/>
      <c r="F55" s="837"/>
      <c r="G55" s="837"/>
      <c r="H55" s="837"/>
      <c r="I55" s="837"/>
      <c r="J55" s="837"/>
      <c r="K55" s="837"/>
      <c r="L55" s="837"/>
      <c r="M55" s="837"/>
      <c r="N55" s="837"/>
      <c r="O55" s="837"/>
      <c r="P55" s="837"/>
      <c r="Q55" s="837"/>
      <c r="R55" s="838"/>
    </row>
    <row r="56" spans="2:18" x14ac:dyDescent="0.2">
      <c r="B56" s="836"/>
      <c r="C56" s="837"/>
      <c r="D56" s="837"/>
      <c r="E56" s="837"/>
      <c r="F56" s="837"/>
      <c r="G56" s="837"/>
      <c r="H56" s="837"/>
      <c r="I56" s="837"/>
      <c r="J56" s="837"/>
      <c r="K56" s="837"/>
      <c r="L56" s="837"/>
      <c r="M56" s="837"/>
      <c r="N56" s="837"/>
      <c r="O56" s="837"/>
      <c r="P56" s="837"/>
      <c r="Q56" s="837"/>
      <c r="R56" s="838"/>
    </row>
    <row r="57" spans="2:18" x14ac:dyDescent="0.2">
      <c r="B57" s="836"/>
      <c r="C57" s="837"/>
      <c r="D57" s="837"/>
      <c r="E57" s="837"/>
      <c r="F57" s="837"/>
      <c r="G57" s="837"/>
      <c r="H57" s="837"/>
      <c r="I57" s="837"/>
      <c r="J57" s="837"/>
      <c r="K57" s="837"/>
      <c r="L57" s="837"/>
      <c r="M57" s="837"/>
      <c r="N57" s="837"/>
      <c r="O57" s="837"/>
      <c r="P57" s="837"/>
      <c r="Q57" s="837"/>
      <c r="R57" s="838"/>
    </row>
    <row r="58" spans="2:18" x14ac:dyDescent="0.2">
      <c r="B58" s="836"/>
      <c r="C58" s="837"/>
      <c r="D58" s="837"/>
      <c r="E58" s="837"/>
      <c r="F58" s="837"/>
      <c r="G58" s="837"/>
      <c r="H58" s="837"/>
      <c r="I58" s="837"/>
      <c r="J58" s="837"/>
      <c r="K58" s="837"/>
      <c r="L58" s="837"/>
      <c r="M58" s="837"/>
      <c r="N58" s="837"/>
      <c r="O58" s="837"/>
      <c r="P58" s="837"/>
      <c r="Q58" s="837"/>
      <c r="R58" s="838"/>
    </row>
    <row r="59" spans="2:18" x14ac:dyDescent="0.2">
      <c r="B59" s="836"/>
      <c r="C59" s="837"/>
      <c r="D59" s="837"/>
      <c r="E59" s="837"/>
      <c r="F59" s="837"/>
      <c r="G59" s="837"/>
      <c r="H59" s="837"/>
      <c r="I59" s="837"/>
      <c r="J59" s="837"/>
      <c r="K59" s="837"/>
      <c r="L59" s="837"/>
      <c r="M59" s="837"/>
      <c r="N59" s="837"/>
      <c r="O59" s="837"/>
      <c r="P59" s="837"/>
      <c r="Q59" s="837"/>
      <c r="R59" s="838"/>
    </row>
    <row r="60" spans="2:18" x14ac:dyDescent="0.2">
      <c r="B60" s="836"/>
      <c r="C60" s="837"/>
      <c r="D60" s="837"/>
      <c r="E60" s="837"/>
      <c r="F60" s="837"/>
      <c r="G60" s="837"/>
      <c r="H60" s="837"/>
      <c r="I60" s="837"/>
      <c r="J60" s="837"/>
      <c r="K60" s="837"/>
      <c r="L60" s="837"/>
      <c r="M60" s="837"/>
      <c r="N60" s="837"/>
      <c r="O60" s="837"/>
      <c r="P60" s="837"/>
      <c r="Q60" s="837"/>
      <c r="R60" s="838"/>
    </row>
    <row r="61" spans="2:18" x14ac:dyDescent="0.2">
      <c r="B61" s="836"/>
      <c r="C61" s="837"/>
      <c r="D61" s="837"/>
      <c r="E61" s="837"/>
      <c r="F61" s="837"/>
      <c r="G61" s="837"/>
      <c r="H61" s="837"/>
      <c r="I61" s="837"/>
      <c r="J61" s="837"/>
      <c r="K61" s="837"/>
      <c r="L61" s="837"/>
      <c r="M61" s="837"/>
      <c r="N61" s="837"/>
      <c r="O61" s="837"/>
      <c r="P61" s="837"/>
      <c r="Q61" s="837"/>
      <c r="R61" s="838"/>
    </row>
    <row r="62" spans="2:18" x14ac:dyDescent="0.2">
      <c r="B62" s="836"/>
      <c r="C62" s="837"/>
      <c r="D62" s="837"/>
      <c r="E62" s="837"/>
      <c r="F62" s="837"/>
      <c r="G62" s="837"/>
      <c r="H62" s="837"/>
      <c r="I62" s="837"/>
      <c r="J62" s="837"/>
      <c r="K62" s="837"/>
      <c r="L62" s="837"/>
      <c r="M62" s="837"/>
      <c r="N62" s="837"/>
      <c r="O62" s="837"/>
      <c r="P62" s="837"/>
      <c r="Q62" s="837"/>
      <c r="R62" s="838"/>
    </row>
    <row r="63" spans="2:18" x14ac:dyDescent="0.2">
      <c r="B63" s="836"/>
      <c r="C63" s="837"/>
      <c r="D63" s="837"/>
      <c r="E63" s="837"/>
      <c r="F63" s="837"/>
      <c r="G63" s="837"/>
      <c r="H63" s="837"/>
      <c r="I63" s="837"/>
      <c r="J63" s="837"/>
      <c r="K63" s="837"/>
      <c r="L63" s="837"/>
      <c r="M63" s="837"/>
      <c r="N63" s="837"/>
      <c r="O63" s="837"/>
      <c r="P63" s="837"/>
      <c r="Q63" s="837"/>
      <c r="R63" s="838"/>
    </row>
    <row r="64" spans="2:18" x14ac:dyDescent="0.2">
      <c r="B64" s="836"/>
      <c r="C64" s="837"/>
      <c r="D64" s="837"/>
      <c r="E64" s="837"/>
      <c r="F64" s="837"/>
      <c r="G64" s="837"/>
      <c r="H64" s="837"/>
      <c r="I64" s="837"/>
      <c r="J64" s="837"/>
      <c r="K64" s="837"/>
      <c r="L64" s="837"/>
      <c r="M64" s="837"/>
      <c r="N64" s="837"/>
      <c r="O64" s="837"/>
      <c r="P64" s="837"/>
      <c r="Q64" s="837"/>
      <c r="R64" s="838"/>
    </row>
    <row r="65" spans="2:18" x14ac:dyDescent="0.2">
      <c r="B65" s="836"/>
      <c r="C65" s="837"/>
      <c r="D65" s="837"/>
      <c r="E65" s="837"/>
      <c r="F65" s="837"/>
      <c r="G65" s="837"/>
      <c r="H65" s="837"/>
      <c r="I65" s="837"/>
      <c r="J65" s="837"/>
      <c r="K65" s="837"/>
      <c r="L65" s="837"/>
      <c r="M65" s="837"/>
      <c r="N65" s="837"/>
      <c r="O65" s="837"/>
      <c r="P65" s="837"/>
      <c r="Q65" s="837"/>
      <c r="R65" s="838"/>
    </row>
    <row r="66" spans="2:18" x14ac:dyDescent="0.2">
      <c r="B66" s="836"/>
      <c r="C66" s="837"/>
      <c r="D66" s="837"/>
      <c r="E66" s="837"/>
      <c r="F66" s="837"/>
      <c r="G66" s="837"/>
      <c r="H66" s="837"/>
      <c r="I66" s="837"/>
      <c r="J66" s="837"/>
      <c r="K66" s="837"/>
      <c r="L66" s="837"/>
      <c r="M66" s="837"/>
      <c r="N66" s="837"/>
      <c r="O66" s="837"/>
      <c r="P66" s="837"/>
      <c r="Q66" s="837"/>
      <c r="R66" s="838"/>
    </row>
    <row r="67" spans="2:18" x14ac:dyDescent="0.2">
      <c r="B67" s="836"/>
      <c r="C67" s="837"/>
      <c r="D67" s="837"/>
      <c r="E67" s="837"/>
      <c r="F67" s="837"/>
      <c r="G67" s="837"/>
      <c r="H67" s="837"/>
      <c r="I67" s="837"/>
      <c r="J67" s="837"/>
      <c r="K67" s="837"/>
      <c r="L67" s="837"/>
      <c r="M67" s="837"/>
      <c r="N67" s="837"/>
      <c r="O67" s="837"/>
      <c r="P67" s="837"/>
      <c r="Q67" s="837"/>
      <c r="R67" s="838"/>
    </row>
    <row r="68" spans="2:18" x14ac:dyDescent="0.2">
      <c r="B68" s="836"/>
      <c r="C68" s="837"/>
      <c r="D68" s="837"/>
      <c r="E68" s="837"/>
      <c r="F68" s="837"/>
      <c r="G68" s="837"/>
      <c r="H68" s="837"/>
      <c r="I68" s="837"/>
      <c r="J68" s="837"/>
      <c r="K68" s="837"/>
      <c r="L68" s="837"/>
      <c r="M68" s="837"/>
      <c r="N68" s="837"/>
      <c r="O68" s="837"/>
      <c r="P68" s="837"/>
      <c r="Q68" s="837"/>
      <c r="R68" s="838"/>
    </row>
    <row r="69" spans="2:18" x14ac:dyDescent="0.2">
      <c r="B69" s="836"/>
      <c r="C69" s="837"/>
      <c r="D69" s="837"/>
      <c r="E69" s="837"/>
      <c r="F69" s="837"/>
      <c r="G69" s="837"/>
      <c r="H69" s="837"/>
      <c r="I69" s="837"/>
      <c r="J69" s="837"/>
      <c r="K69" s="837"/>
      <c r="L69" s="837"/>
      <c r="M69" s="837"/>
      <c r="N69" s="837"/>
      <c r="O69" s="837"/>
      <c r="P69" s="837"/>
      <c r="Q69" s="837"/>
      <c r="R69" s="838"/>
    </row>
    <row r="70" spans="2:18" x14ac:dyDescent="0.2">
      <c r="B70" s="836"/>
      <c r="C70" s="837"/>
      <c r="D70" s="837"/>
      <c r="E70" s="837"/>
      <c r="F70" s="837"/>
      <c r="G70" s="837"/>
      <c r="H70" s="837"/>
      <c r="I70" s="837"/>
      <c r="J70" s="837"/>
      <c r="K70" s="837"/>
      <c r="L70" s="837"/>
      <c r="M70" s="837"/>
      <c r="N70" s="837"/>
      <c r="O70" s="837"/>
      <c r="P70" s="837"/>
      <c r="Q70" s="837"/>
      <c r="R70" s="838"/>
    </row>
    <row r="71" spans="2:18" x14ac:dyDescent="0.2">
      <c r="B71" s="836"/>
      <c r="C71" s="837"/>
      <c r="D71" s="837"/>
      <c r="E71" s="837"/>
      <c r="F71" s="837"/>
      <c r="G71" s="837"/>
      <c r="H71" s="837"/>
      <c r="I71" s="837"/>
      <c r="J71" s="837"/>
      <c r="K71" s="837"/>
      <c r="L71" s="837"/>
      <c r="M71" s="837"/>
      <c r="N71" s="837"/>
      <c r="O71" s="837"/>
      <c r="P71" s="837"/>
      <c r="Q71" s="837"/>
      <c r="R71" s="838"/>
    </row>
    <row r="72" spans="2:18" x14ac:dyDescent="0.2">
      <c r="B72" s="836"/>
      <c r="C72" s="837"/>
      <c r="D72" s="837"/>
      <c r="E72" s="837"/>
      <c r="F72" s="837"/>
      <c r="G72" s="837"/>
      <c r="H72" s="837"/>
      <c r="I72" s="837"/>
      <c r="J72" s="837"/>
      <c r="K72" s="837"/>
      <c r="L72" s="837"/>
      <c r="M72" s="837"/>
      <c r="N72" s="837"/>
      <c r="O72" s="837"/>
      <c r="P72" s="837"/>
      <c r="Q72" s="837"/>
      <c r="R72" s="838"/>
    </row>
    <row r="73" spans="2:18" x14ac:dyDescent="0.2">
      <c r="B73" s="836"/>
      <c r="C73" s="837"/>
      <c r="D73" s="837"/>
      <c r="E73" s="837"/>
      <c r="F73" s="837"/>
      <c r="G73" s="837"/>
      <c r="H73" s="837"/>
      <c r="I73" s="837"/>
      <c r="J73" s="837"/>
      <c r="K73" s="837"/>
      <c r="L73" s="837"/>
      <c r="M73" s="837"/>
      <c r="N73" s="837"/>
      <c r="O73" s="837"/>
      <c r="P73" s="837"/>
      <c r="Q73" s="837"/>
      <c r="R73" s="838"/>
    </row>
    <row r="74" spans="2:18" x14ac:dyDescent="0.2">
      <c r="B74" s="836"/>
      <c r="C74" s="837"/>
      <c r="D74" s="837"/>
      <c r="E74" s="837"/>
      <c r="F74" s="837"/>
      <c r="G74" s="837"/>
      <c r="H74" s="837"/>
      <c r="I74" s="837"/>
      <c r="J74" s="837"/>
      <c r="K74" s="837"/>
      <c r="L74" s="837"/>
      <c r="M74" s="837"/>
      <c r="N74" s="837"/>
      <c r="O74" s="837"/>
      <c r="P74" s="837"/>
      <c r="Q74" s="837"/>
      <c r="R74" s="838"/>
    </row>
    <row r="75" spans="2:18" x14ac:dyDescent="0.2">
      <c r="B75" s="836"/>
      <c r="C75" s="837"/>
      <c r="D75" s="837"/>
      <c r="E75" s="837"/>
      <c r="F75" s="837"/>
      <c r="G75" s="837"/>
      <c r="H75" s="837"/>
      <c r="I75" s="837"/>
      <c r="J75" s="837"/>
      <c r="K75" s="837"/>
      <c r="L75" s="837"/>
      <c r="M75" s="837"/>
      <c r="N75" s="837"/>
      <c r="O75" s="837"/>
      <c r="P75" s="837"/>
      <c r="Q75" s="837"/>
      <c r="R75" s="838"/>
    </row>
    <row r="76" spans="2:18" x14ac:dyDescent="0.2">
      <c r="B76" s="836"/>
      <c r="C76" s="837"/>
      <c r="D76" s="837"/>
      <c r="E76" s="837"/>
      <c r="F76" s="837"/>
      <c r="G76" s="837"/>
      <c r="H76" s="837"/>
      <c r="I76" s="837"/>
      <c r="J76" s="837"/>
      <c r="K76" s="837"/>
      <c r="L76" s="837"/>
      <c r="M76" s="837"/>
      <c r="N76" s="837"/>
      <c r="O76" s="837"/>
      <c r="P76" s="837"/>
      <c r="Q76" s="837"/>
      <c r="R76" s="838"/>
    </row>
    <row r="77" spans="2:18" x14ac:dyDescent="0.2">
      <c r="B77" s="836"/>
      <c r="C77" s="837"/>
      <c r="D77" s="837"/>
      <c r="E77" s="837"/>
      <c r="F77" s="837"/>
      <c r="G77" s="837"/>
      <c r="H77" s="837"/>
      <c r="I77" s="837"/>
      <c r="J77" s="837"/>
      <c r="K77" s="837"/>
      <c r="L77" s="837"/>
      <c r="M77" s="837"/>
      <c r="N77" s="837"/>
      <c r="O77" s="837"/>
      <c r="P77" s="837"/>
      <c r="Q77" s="837"/>
      <c r="R77" s="838"/>
    </row>
    <row r="78" spans="2:18" x14ac:dyDescent="0.2">
      <c r="B78" s="836"/>
      <c r="C78" s="837"/>
      <c r="D78" s="837"/>
      <c r="E78" s="837"/>
      <c r="F78" s="837"/>
      <c r="G78" s="837"/>
      <c r="H78" s="837"/>
      <c r="I78" s="837"/>
      <c r="J78" s="837"/>
      <c r="K78" s="837"/>
      <c r="L78" s="837"/>
      <c r="M78" s="837"/>
      <c r="N78" s="837"/>
      <c r="O78" s="837"/>
      <c r="P78" s="837"/>
      <c r="Q78" s="837"/>
      <c r="R78" s="838"/>
    </row>
    <row r="79" spans="2:18" x14ac:dyDescent="0.2">
      <c r="B79" s="836"/>
      <c r="C79" s="837"/>
      <c r="D79" s="837"/>
      <c r="E79" s="837"/>
      <c r="F79" s="837"/>
      <c r="G79" s="837"/>
      <c r="H79" s="837"/>
      <c r="I79" s="837"/>
      <c r="J79" s="837"/>
      <c r="K79" s="837"/>
      <c r="L79" s="837"/>
      <c r="M79" s="837"/>
      <c r="N79" s="837"/>
      <c r="O79" s="837"/>
      <c r="P79" s="837"/>
      <c r="Q79" s="837"/>
      <c r="R79" s="838"/>
    </row>
    <row r="80" spans="2:18" x14ac:dyDescent="0.2">
      <c r="B80" s="836"/>
      <c r="C80" s="837"/>
      <c r="D80" s="837"/>
      <c r="E80" s="837"/>
      <c r="F80" s="837"/>
      <c r="G80" s="837"/>
      <c r="H80" s="837"/>
      <c r="I80" s="837"/>
      <c r="J80" s="837"/>
      <c r="K80" s="837"/>
      <c r="L80" s="837"/>
      <c r="M80" s="837"/>
      <c r="N80" s="837"/>
      <c r="O80" s="837"/>
      <c r="P80" s="837"/>
      <c r="Q80" s="837"/>
      <c r="R80" s="838"/>
    </row>
    <row r="81" spans="2:18" x14ac:dyDescent="0.2">
      <c r="B81" s="836"/>
      <c r="C81" s="837"/>
      <c r="D81" s="837"/>
      <c r="E81" s="837"/>
      <c r="F81" s="837"/>
      <c r="G81" s="837"/>
      <c r="H81" s="837"/>
      <c r="I81" s="837"/>
      <c r="J81" s="837"/>
      <c r="K81" s="837"/>
      <c r="L81" s="837"/>
      <c r="M81" s="837"/>
      <c r="N81" s="837"/>
      <c r="O81" s="837"/>
      <c r="P81" s="837"/>
      <c r="Q81" s="837"/>
      <c r="R81" s="838"/>
    </row>
    <row r="82" spans="2:18" x14ac:dyDescent="0.2">
      <c r="B82" s="836"/>
      <c r="C82" s="837"/>
      <c r="D82" s="837"/>
      <c r="E82" s="837"/>
      <c r="F82" s="837"/>
      <c r="G82" s="837"/>
      <c r="H82" s="837"/>
      <c r="I82" s="837"/>
      <c r="J82" s="837"/>
      <c r="K82" s="837"/>
      <c r="L82" s="837"/>
      <c r="M82" s="837"/>
      <c r="N82" s="837"/>
      <c r="O82" s="837"/>
      <c r="P82" s="837"/>
      <c r="Q82" s="837"/>
      <c r="R82" s="838"/>
    </row>
    <row r="83" spans="2:18" x14ac:dyDescent="0.2">
      <c r="B83" s="836"/>
      <c r="C83" s="837"/>
      <c r="D83" s="837"/>
      <c r="E83" s="837"/>
      <c r="F83" s="837"/>
      <c r="G83" s="837"/>
      <c r="H83" s="837"/>
      <c r="I83" s="837"/>
      <c r="J83" s="837"/>
      <c r="K83" s="837"/>
      <c r="L83" s="837"/>
      <c r="M83" s="837"/>
      <c r="N83" s="837"/>
      <c r="O83" s="837"/>
      <c r="P83" s="837"/>
      <c r="Q83" s="837"/>
      <c r="R83" s="838"/>
    </row>
    <row r="84" spans="2:18" x14ac:dyDescent="0.2">
      <c r="B84" s="836"/>
      <c r="C84" s="837"/>
      <c r="D84" s="837"/>
      <c r="E84" s="837"/>
      <c r="F84" s="837"/>
      <c r="G84" s="837"/>
      <c r="H84" s="837"/>
      <c r="I84" s="837"/>
      <c r="J84" s="837"/>
      <c r="K84" s="837"/>
      <c r="L84" s="837"/>
      <c r="M84" s="837"/>
      <c r="N84" s="837"/>
      <c r="O84" s="837"/>
      <c r="P84" s="837"/>
      <c r="Q84" s="837"/>
      <c r="R84" s="838"/>
    </row>
    <row r="85" spans="2:18" x14ac:dyDescent="0.2">
      <c r="B85" s="836"/>
      <c r="C85" s="837"/>
      <c r="D85" s="837"/>
      <c r="E85" s="837"/>
      <c r="F85" s="837"/>
      <c r="G85" s="837"/>
      <c r="H85" s="837"/>
      <c r="I85" s="837"/>
      <c r="J85" s="837"/>
      <c r="K85" s="837"/>
      <c r="L85" s="837"/>
      <c r="M85" s="837"/>
      <c r="N85" s="837"/>
      <c r="O85" s="837"/>
      <c r="P85" s="837"/>
      <c r="Q85" s="837"/>
      <c r="R85" s="838"/>
    </row>
    <row r="86" spans="2:18" x14ac:dyDescent="0.2">
      <c r="B86" s="836"/>
      <c r="C86" s="837"/>
      <c r="D86" s="837"/>
      <c r="E86" s="837"/>
      <c r="F86" s="837"/>
      <c r="G86" s="837"/>
      <c r="H86" s="837"/>
      <c r="I86" s="837"/>
      <c r="J86" s="837"/>
      <c r="K86" s="837"/>
      <c r="L86" s="837"/>
      <c r="M86" s="837"/>
      <c r="N86" s="837"/>
      <c r="O86" s="837"/>
      <c r="P86" s="837"/>
      <c r="Q86" s="837"/>
      <c r="R86" s="838"/>
    </row>
    <row r="87" spans="2:18" x14ac:dyDescent="0.2">
      <c r="B87" s="836"/>
      <c r="C87" s="837"/>
      <c r="D87" s="837"/>
      <c r="E87" s="837"/>
      <c r="F87" s="837"/>
      <c r="G87" s="837"/>
      <c r="H87" s="837"/>
      <c r="I87" s="837"/>
      <c r="J87" s="837"/>
      <c r="K87" s="837"/>
      <c r="L87" s="837"/>
      <c r="M87" s="837"/>
      <c r="N87" s="837"/>
      <c r="O87" s="837"/>
      <c r="P87" s="837"/>
      <c r="Q87" s="837"/>
      <c r="R87" s="838"/>
    </row>
    <row r="88" spans="2:18" x14ac:dyDescent="0.2">
      <c r="B88" s="836"/>
      <c r="C88" s="837"/>
      <c r="D88" s="837"/>
      <c r="E88" s="837"/>
      <c r="F88" s="837"/>
      <c r="G88" s="837"/>
      <c r="H88" s="837"/>
      <c r="I88" s="837"/>
      <c r="J88" s="837"/>
      <c r="K88" s="837"/>
      <c r="L88" s="837"/>
      <c r="M88" s="837"/>
      <c r="N88" s="837"/>
      <c r="O88" s="837"/>
      <c r="P88" s="837"/>
      <c r="Q88" s="837"/>
      <c r="R88" s="838"/>
    </row>
    <row r="89" spans="2:18" x14ac:dyDescent="0.2">
      <c r="B89" s="836"/>
      <c r="C89" s="837"/>
      <c r="D89" s="837"/>
      <c r="E89" s="837"/>
      <c r="F89" s="837"/>
      <c r="G89" s="837"/>
      <c r="H89" s="837"/>
      <c r="I89" s="837"/>
      <c r="J89" s="837"/>
      <c r="K89" s="837"/>
      <c r="L89" s="837"/>
      <c r="M89" s="837"/>
      <c r="N89" s="837"/>
      <c r="O89" s="837"/>
      <c r="P89" s="837"/>
      <c r="Q89" s="837"/>
      <c r="R89" s="838"/>
    </row>
    <row r="90" spans="2:18" x14ac:dyDescent="0.2">
      <c r="B90" s="836"/>
      <c r="C90" s="837"/>
      <c r="D90" s="837"/>
      <c r="E90" s="837"/>
      <c r="F90" s="837"/>
      <c r="G90" s="837"/>
      <c r="H90" s="837"/>
      <c r="I90" s="837"/>
      <c r="J90" s="837"/>
      <c r="K90" s="837"/>
      <c r="L90" s="837"/>
      <c r="M90" s="837"/>
      <c r="N90" s="837"/>
      <c r="O90" s="837"/>
      <c r="P90" s="837"/>
      <c r="Q90" s="837"/>
      <c r="R90" s="838"/>
    </row>
    <row r="91" spans="2:18" x14ac:dyDescent="0.2">
      <c r="B91" s="836"/>
      <c r="C91" s="837"/>
      <c r="D91" s="837"/>
      <c r="E91" s="837"/>
      <c r="F91" s="837"/>
      <c r="G91" s="837"/>
      <c r="H91" s="837"/>
      <c r="I91" s="837"/>
      <c r="J91" s="837"/>
      <c r="K91" s="837"/>
      <c r="L91" s="837"/>
      <c r="M91" s="837"/>
      <c r="N91" s="837"/>
      <c r="O91" s="837"/>
      <c r="P91" s="837"/>
      <c r="Q91" s="837"/>
      <c r="R91" s="838"/>
    </row>
    <row r="92" spans="2:18" x14ac:dyDescent="0.2">
      <c r="B92" s="836"/>
      <c r="C92" s="837"/>
      <c r="D92" s="837"/>
      <c r="E92" s="837"/>
      <c r="F92" s="837"/>
      <c r="G92" s="837"/>
      <c r="H92" s="837"/>
      <c r="I92" s="837"/>
      <c r="J92" s="837"/>
      <c r="K92" s="837"/>
      <c r="L92" s="837"/>
      <c r="M92" s="837"/>
      <c r="N92" s="837"/>
      <c r="O92" s="837"/>
      <c r="P92" s="837"/>
      <c r="Q92" s="837"/>
      <c r="R92" s="838"/>
    </row>
    <row r="93" spans="2:18" x14ac:dyDescent="0.2">
      <c r="B93" s="836"/>
      <c r="C93" s="837"/>
      <c r="D93" s="837"/>
      <c r="E93" s="837"/>
      <c r="F93" s="837"/>
      <c r="G93" s="837"/>
      <c r="H93" s="837"/>
      <c r="I93" s="837"/>
      <c r="J93" s="837"/>
      <c r="K93" s="837"/>
      <c r="L93" s="837"/>
      <c r="M93" s="837"/>
      <c r="N93" s="837"/>
      <c r="O93" s="837"/>
      <c r="P93" s="837"/>
      <c r="Q93" s="837"/>
      <c r="R93" s="838"/>
    </row>
    <row r="94" spans="2:18" x14ac:dyDescent="0.2">
      <c r="B94" s="836"/>
      <c r="C94" s="837"/>
      <c r="D94" s="837"/>
      <c r="E94" s="837"/>
      <c r="F94" s="837"/>
      <c r="G94" s="837"/>
      <c r="H94" s="837"/>
      <c r="I94" s="837"/>
      <c r="J94" s="837"/>
      <c r="K94" s="837"/>
      <c r="L94" s="837"/>
      <c r="M94" s="837"/>
      <c r="N94" s="837"/>
      <c r="O94" s="837"/>
      <c r="P94" s="837"/>
      <c r="Q94" s="837"/>
      <c r="R94" s="838"/>
    </row>
    <row r="95" spans="2:18" x14ac:dyDescent="0.2">
      <c r="B95" s="845"/>
      <c r="C95" s="846"/>
      <c r="D95" s="846"/>
      <c r="E95" s="846"/>
      <c r="F95" s="846"/>
      <c r="G95" s="846"/>
      <c r="H95" s="846"/>
      <c r="I95" s="846"/>
      <c r="J95" s="846"/>
      <c r="K95" s="846"/>
      <c r="L95" s="846"/>
      <c r="M95" s="846"/>
      <c r="N95" s="846"/>
      <c r="O95" s="846"/>
      <c r="P95" s="846"/>
      <c r="Q95" s="977" t="s">
        <v>479</v>
      </c>
      <c r="R95" s="847"/>
    </row>
    <row r="96" spans="2:18" x14ac:dyDescent="0.2">
      <c r="B96" s="833"/>
      <c r="C96" s="834"/>
      <c r="D96" s="834"/>
      <c r="E96" s="834"/>
      <c r="F96" s="834"/>
      <c r="G96" s="834"/>
      <c r="H96" s="834"/>
      <c r="I96" s="834"/>
      <c r="J96" s="834"/>
      <c r="K96" s="834"/>
      <c r="L96" s="834"/>
      <c r="M96" s="834"/>
      <c r="N96" s="834"/>
      <c r="O96" s="834"/>
      <c r="P96" s="834"/>
      <c r="Q96" s="834"/>
      <c r="R96" s="835"/>
    </row>
    <row r="97" spans="2:18" x14ac:dyDescent="0.2">
      <c r="B97" s="836"/>
      <c r="C97" s="837"/>
      <c r="D97" s="837"/>
      <c r="E97" s="837"/>
      <c r="F97" s="837"/>
      <c r="G97" s="837"/>
      <c r="H97" s="837"/>
      <c r="I97" s="837"/>
      <c r="J97" s="837"/>
      <c r="K97" s="837"/>
      <c r="L97" s="837"/>
      <c r="M97" s="837"/>
      <c r="N97" s="837"/>
      <c r="O97" s="837"/>
      <c r="P97" s="837"/>
      <c r="Q97" s="837"/>
      <c r="R97" s="838"/>
    </row>
    <row r="98" spans="2:18" x14ac:dyDescent="0.2">
      <c r="B98" s="836"/>
      <c r="C98" s="837"/>
      <c r="D98" s="837"/>
      <c r="E98" s="837"/>
      <c r="F98" s="837"/>
      <c r="G98" s="837"/>
      <c r="H98" s="837"/>
      <c r="I98" s="837"/>
      <c r="J98" s="837"/>
      <c r="K98" s="837"/>
      <c r="L98" s="837"/>
      <c r="M98" s="837"/>
      <c r="N98" s="837"/>
      <c r="O98" s="837"/>
      <c r="P98" s="837"/>
      <c r="Q98" s="837"/>
      <c r="R98" s="838"/>
    </row>
    <row r="99" spans="2:18" x14ac:dyDescent="0.2">
      <c r="B99" s="836"/>
      <c r="C99" s="837"/>
      <c r="D99" s="837"/>
      <c r="E99" s="837"/>
      <c r="F99" s="837"/>
      <c r="G99" s="837"/>
      <c r="H99" s="837"/>
      <c r="I99" s="837"/>
      <c r="J99" s="837"/>
      <c r="K99" s="837"/>
      <c r="L99" s="837"/>
      <c r="M99" s="837"/>
      <c r="N99" s="837"/>
      <c r="O99" s="837"/>
      <c r="P99" s="837"/>
      <c r="Q99" s="837"/>
      <c r="R99" s="838"/>
    </row>
    <row r="100" spans="2:18" x14ac:dyDescent="0.2">
      <c r="B100" s="836"/>
      <c r="C100" s="837"/>
      <c r="D100" s="837"/>
      <c r="E100" s="837"/>
      <c r="F100" s="837"/>
      <c r="G100" s="837"/>
      <c r="H100" s="837"/>
      <c r="I100" s="837"/>
      <c r="J100" s="837"/>
      <c r="K100" s="837"/>
      <c r="L100" s="837"/>
      <c r="M100" s="837"/>
      <c r="N100" s="837"/>
      <c r="O100" s="837"/>
      <c r="P100" s="837"/>
      <c r="Q100" s="837"/>
      <c r="R100" s="838"/>
    </row>
    <row r="101" spans="2:18" x14ac:dyDescent="0.2">
      <c r="B101" s="836"/>
      <c r="C101" s="837"/>
      <c r="D101" s="837"/>
      <c r="E101" s="837"/>
      <c r="F101" s="837"/>
      <c r="G101" s="837"/>
      <c r="H101" s="837"/>
      <c r="I101" s="837"/>
      <c r="J101" s="837"/>
      <c r="K101" s="837"/>
      <c r="L101" s="837"/>
      <c r="M101" s="837"/>
      <c r="N101" s="837"/>
      <c r="O101" s="837"/>
      <c r="P101" s="837"/>
      <c r="Q101" s="837"/>
      <c r="R101" s="838"/>
    </row>
    <row r="102" spans="2:18" x14ac:dyDescent="0.2">
      <c r="B102" s="836"/>
      <c r="C102" s="837"/>
      <c r="D102" s="837"/>
      <c r="E102" s="837"/>
      <c r="F102" s="837"/>
      <c r="G102" s="837"/>
      <c r="H102" s="837"/>
      <c r="I102" s="837"/>
      <c r="J102" s="837"/>
      <c r="K102" s="837"/>
      <c r="L102" s="837"/>
      <c r="M102" s="837"/>
      <c r="N102" s="837"/>
      <c r="O102" s="837"/>
      <c r="P102" s="837"/>
      <c r="Q102" s="837"/>
      <c r="R102" s="838"/>
    </row>
    <row r="103" spans="2:18" x14ac:dyDescent="0.2">
      <c r="B103" s="836"/>
      <c r="C103" s="837"/>
      <c r="D103" s="837"/>
      <c r="E103" s="837"/>
      <c r="F103" s="837"/>
      <c r="G103" s="837"/>
      <c r="H103" s="837"/>
      <c r="I103" s="837"/>
      <c r="J103" s="837"/>
      <c r="K103" s="837"/>
      <c r="L103" s="837"/>
      <c r="M103" s="837"/>
      <c r="N103" s="837"/>
      <c r="O103" s="837"/>
      <c r="P103" s="837"/>
      <c r="Q103" s="837"/>
      <c r="R103" s="838"/>
    </row>
    <row r="104" spans="2:18" x14ac:dyDescent="0.2">
      <c r="B104" s="836"/>
      <c r="C104" s="837"/>
      <c r="D104" s="837"/>
      <c r="E104" s="837"/>
      <c r="F104" s="837"/>
      <c r="G104" s="837"/>
      <c r="H104" s="837"/>
      <c r="I104" s="837"/>
      <c r="J104" s="837"/>
      <c r="K104" s="837"/>
      <c r="L104" s="837"/>
      <c r="M104" s="837"/>
      <c r="N104" s="837"/>
      <c r="O104" s="837"/>
      <c r="P104" s="837"/>
      <c r="Q104" s="837"/>
      <c r="R104" s="838"/>
    </row>
    <row r="105" spans="2:18" x14ac:dyDescent="0.2">
      <c r="B105" s="836"/>
      <c r="C105" s="837"/>
      <c r="D105" s="837"/>
      <c r="E105" s="837"/>
      <c r="F105" s="837"/>
      <c r="G105" s="837"/>
      <c r="H105" s="837"/>
      <c r="I105" s="837"/>
      <c r="J105" s="837"/>
      <c r="K105" s="837"/>
      <c r="L105" s="837"/>
      <c r="M105" s="837"/>
      <c r="N105" s="837"/>
      <c r="O105" s="837"/>
      <c r="P105" s="837"/>
      <c r="Q105" s="837"/>
      <c r="R105" s="838"/>
    </row>
    <row r="106" spans="2:18" x14ac:dyDescent="0.2">
      <c r="B106" s="836"/>
      <c r="C106" s="837"/>
      <c r="D106" s="837"/>
      <c r="E106" s="837"/>
      <c r="F106" s="837"/>
      <c r="G106" s="837"/>
      <c r="H106" s="837"/>
      <c r="I106" s="837"/>
      <c r="J106" s="837"/>
      <c r="K106" s="837"/>
      <c r="L106" s="837"/>
      <c r="M106" s="837"/>
      <c r="N106" s="837"/>
      <c r="O106" s="837"/>
      <c r="P106" s="837"/>
      <c r="Q106" s="837"/>
      <c r="R106" s="838"/>
    </row>
    <row r="107" spans="2:18" x14ac:dyDescent="0.2">
      <c r="B107" s="836"/>
      <c r="C107" s="837"/>
      <c r="D107" s="837"/>
      <c r="E107" s="837"/>
      <c r="F107" s="837"/>
      <c r="G107" s="837"/>
      <c r="H107" s="837"/>
      <c r="I107" s="837"/>
      <c r="J107" s="837"/>
      <c r="K107" s="837"/>
      <c r="L107" s="837"/>
      <c r="M107" s="837"/>
      <c r="N107" s="837"/>
      <c r="O107" s="837"/>
      <c r="P107" s="837"/>
      <c r="Q107" s="837"/>
      <c r="R107" s="838"/>
    </row>
    <row r="108" spans="2:18" x14ac:dyDescent="0.2">
      <c r="B108" s="836"/>
      <c r="C108" s="837"/>
      <c r="D108" s="837"/>
      <c r="E108" s="837"/>
      <c r="F108" s="837"/>
      <c r="G108" s="837"/>
      <c r="H108" s="837"/>
      <c r="I108" s="837"/>
      <c r="J108" s="837"/>
      <c r="K108" s="837"/>
      <c r="L108" s="837"/>
      <c r="M108" s="837"/>
      <c r="N108" s="837"/>
      <c r="O108" s="837"/>
      <c r="P108" s="837"/>
      <c r="Q108" s="837"/>
      <c r="R108" s="838"/>
    </row>
    <row r="109" spans="2:18" x14ac:dyDescent="0.2">
      <c r="B109" s="836"/>
      <c r="C109" s="837"/>
      <c r="D109" s="837"/>
      <c r="E109" s="837"/>
      <c r="F109" s="837"/>
      <c r="G109" s="837"/>
      <c r="H109" s="837"/>
      <c r="I109" s="837"/>
      <c r="J109" s="837"/>
      <c r="K109" s="837"/>
      <c r="L109" s="837"/>
      <c r="M109" s="837"/>
      <c r="N109" s="837"/>
      <c r="O109" s="837"/>
      <c r="P109" s="837"/>
      <c r="Q109" s="837"/>
      <c r="R109" s="838"/>
    </row>
    <row r="110" spans="2:18" x14ac:dyDescent="0.2">
      <c r="B110" s="836"/>
      <c r="C110" s="837"/>
      <c r="D110" s="837"/>
      <c r="E110" s="837"/>
      <c r="F110" s="837"/>
      <c r="G110" s="837"/>
      <c r="H110" s="837"/>
      <c r="I110" s="837"/>
      <c r="J110" s="837"/>
      <c r="K110" s="837"/>
      <c r="L110" s="837"/>
      <c r="M110" s="837"/>
      <c r="N110" s="837"/>
      <c r="O110" s="837"/>
      <c r="P110" s="837"/>
      <c r="Q110" s="837"/>
      <c r="R110" s="838"/>
    </row>
    <row r="111" spans="2:18" x14ac:dyDescent="0.2">
      <c r="B111" s="836"/>
      <c r="C111" s="837"/>
      <c r="D111" s="837"/>
      <c r="E111" s="837"/>
      <c r="F111" s="837"/>
      <c r="G111" s="837"/>
      <c r="H111" s="837"/>
      <c r="I111" s="837"/>
      <c r="J111" s="837"/>
      <c r="K111" s="837"/>
      <c r="L111" s="837"/>
      <c r="M111" s="837"/>
      <c r="N111" s="837"/>
      <c r="O111" s="837"/>
      <c r="P111" s="837"/>
      <c r="Q111" s="837"/>
      <c r="R111" s="838"/>
    </row>
    <row r="112" spans="2:18" x14ac:dyDescent="0.2">
      <c r="B112" s="836"/>
      <c r="C112" s="837"/>
      <c r="D112" s="837"/>
      <c r="E112" s="837"/>
      <c r="F112" s="837"/>
      <c r="G112" s="837"/>
      <c r="H112" s="837"/>
      <c r="I112" s="837"/>
      <c r="J112" s="837"/>
      <c r="K112" s="837"/>
      <c r="L112" s="837"/>
      <c r="M112" s="837"/>
      <c r="N112" s="837"/>
      <c r="O112" s="837"/>
      <c r="P112" s="837"/>
      <c r="Q112" s="837"/>
      <c r="R112" s="838"/>
    </row>
    <row r="113" spans="2:18" x14ac:dyDescent="0.2">
      <c r="B113" s="836"/>
      <c r="C113" s="837"/>
      <c r="D113" s="837"/>
      <c r="E113" s="837"/>
      <c r="F113" s="837"/>
      <c r="G113" s="837"/>
      <c r="H113" s="837"/>
      <c r="I113" s="837"/>
      <c r="J113" s="837"/>
      <c r="K113" s="837"/>
      <c r="L113" s="837"/>
      <c r="M113" s="837"/>
      <c r="N113" s="837"/>
      <c r="O113" s="837"/>
      <c r="P113" s="837"/>
      <c r="Q113" s="837"/>
      <c r="R113" s="838"/>
    </row>
    <row r="114" spans="2:18" x14ac:dyDescent="0.2">
      <c r="B114" s="836"/>
      <c r="C114" s="837"/>
      <c r="D114" s="837"/>
      <c r="E114" s="837"/>
      <c r="F114" s="837"/>
      <c r="G114" s="837"/>
      <c r="H114" s="837"/>
      <c r="I114" s="837"/>
      <c r="J114" s="837"/>
      <c r="K114" s="837"/>
      <c r="L114" s="837"/>
      <c r="M114" s="837"/>
      <c r="N114" s="837"/>
      <c r="O114" s="837"/>
      <c r="P114" s="837"/>
      <c r="Q114" s="837"/>
      <c r="R114" s="838"/>
    </row>
    <row r="115" spans="2:18" x14ac:dyDescent="0.2">
      <c r="B115" s="836"/>
      <c r="C115" s="837"/>
      <c r="D115" s="837"/>
      <c r="E115" s="837"/>
      <c r="F115" s="837"/>
      <c r="G115" s="837"/>
      <c r="H115" s="837"/>
      <c r="I115" s="837"/>
      <c r="J115" s="837"/>
      <c r="K115" s="837"/>
      <c r="L115" s="837"/>
      <c r="M115" s="837"/>
      <c r="N115" s="837"/>
      <c r="O115" s="837"/>
      <c r="P115" s="837"/>
      <c r="Q115" s="837"/>
      <c r="R115" s="838"/>
    </row>
    <row r="116" spans="2:18" x14ac:dyDescent="0.2">
      <c r="B116" s="836"/>
      <c r="C116" s="837"/>
      <c r="D116" s="837"/>
      <c r="E116" s="837"/>
      <c r="F116" s="837"/>
      <c r="G116" s="837"/>
      <c r="H116" s="837"/>
      <c r="I116" s="837"/>
      <c r="J116" s="837"/>
      <c r="K116" s="837"/>
      <c r="L116" s="837"/>
      <c r="M116" s="837"/>
      <c r="N116" s="837"/>
      <c r="O116" s="837"/>
      <c r="P116" s="837"/>
      <c r="Q116" s="837"/>
      <c r="R116" s="838"/>
    </row>
    <row r="117" spans="2:18" x14ac:dyDescent="0.2">
      <c r="B117" s="836"/>
      <c r="C117" s="837"/>
      <c r="D117" s="837"/>
      <c r="E117" s="837"/>
      <c r="F117" s="837"/>
      <c r="G117" s="837"/>
      <c r="H117" s="837"/>
      <c r="I117" s="837"/>
      <c r="J117" s="837"/>
      <c r="K117" s="837"/>
      <c r="L117" s="837"/>
      <c r="M117" s="837"/>
      <c r="N117" s="837"/>
      <c r="O117" s="837"/>
      <c r="P117" s="837"/>
      <c r="Q117" s="837"/>
      <c r="R117" s="838"/>
    </row>
    <row r="118" spans="2:18" x14ac:dyDescent="0.2">
      <c r="B118" s="836"/>
      <c r="C118" s="837"/>
      <c r="D118" s="837"/>
      <c r="E118" s="837"/>
      <c r="F118" s="837"/>
      <c r="G118" s="837"/>
      <c r="H118" s="837"/>
      <c r="I118" s="837"/>
      <c r="J118" s="837"/>
      <c r="K118" s="837"/>
      <c r="L118" s="837"/>
      <c r="M118" s="837"/>
      <c r="N118" s="837"/>
      <c r="O118" s="837"/>
      <c r="P118" s="837"/>
      <c r="Q118" s="837"/>
      <c r="R118" s="838"/>
    </row>
    <row r="119" spans="2:18" x14ac:dyDescent="0.2">
      <c r="B119" s="836"/>
      <c r="C119" s="837"/>
      <c r="D119" s="837"/>
      <c r="E119" s="837"/>
      <c r="F119" s="837"/>
      <c r="G119" s="837"/>
      <c r="H119" s="837"/>
      <c r="I119" s="837"/>
      <c r="J119" s="837"/>
      <c r="K119" s="837"/>
      <c r="L119" s="837"/>
      <c r="M119" s="837"/>
      <c r="N119" s="837"/>
      <c r="O119" s="837"/>
      <c r="P119" s="837"/>
      <c r="Q119" s="837"/>
      <c r="R119" s="838"/>
    </row>
    <row r="120" spans="2:18" x14ac:dyDescent="0.2">
      <c r="B120" s="836"/>
      <c r="C120" s="837"/>
      <c r="D120" s="837"/>
      <c r="E120" s="837"/>
      <c r="F120" s="837"/>
      <c r="G120" s="837"/>
      <c r="H120" s="837"/>
      <c r="I120" s="837"/>
      <c r="J120" s="837"/>
      <c r="K120" s="837"/>
      <c r="L120" s="837"/>
      <c r="M120" s="837"/>
      <c r="N120" s="837"/>
      <c r="O120" s="837"/>
      <c r="P120" s="837"/>
      <c r="Q120" s="837"/>
      <c r="R120" s="838"/>
    </row>
    <row r="121" spans="2:18" x14ac:dyDescent="0.2">
      <c r="B121" s="836"/>
      <c r="C121" s="837"/>
      <c r="D121" s="837"/>
      <c r="E121" s="837"/>
      <c r="F121" s="837"/>
      <c r="G121" s="837"/>
      <c r="H121" s="837"/>
      <c r="I121" s="837"/>
      <c r="J121" s="837"/>
      <c r="K121" s="837"/>
      <c r="L121" s="837"/>
      <c r="M121" s="837"/>
      <c r="N121" s="837"/>
      <c r="O121" s="837"/>
      <c r="P121" s="837"/>
      <c r="Q121" s="837"/>
      <c r="R121" s="838"/>
    </row>
    <row r="122" spans="2:18" x14ac:dyDescent="0.2">
      <c r="B122" s="836"/>
      <c r="C122" s="837"/>
      <c r="D122" s="837"/>
      <c r="E122" s="837"/>
      <c r="F122" s="837"/>
      <c r="G122" s="837"/>
      <c r="H122" s="837"/>
      <c r="I122" s="837"/>
      <c r="J122" s="837"/>
      <c r="K122" s="837"/>
      <c r="L122" s="837"/>
      <c r="M122" s="837"/>
      <c r="N122" s="837"/>
      <c r="O122" s="837"/>
      <c r="P122" s="837"/>
      <c r="Q122" s="837"/>
      <c r="R122" s="838"/>
    </row>
    <row r="123" spans="2:18" x14ac:dyDescent="0.2">
      <c r="B123" s="836"/>
      <c r="C123" s="837"/>
      <c r="D123" s="837"/>
      <c r="E123" s="837"/>
      <c r="F123" s="837"/>
      <c r="G123" s="837"/>
      <c r="H123" s="837"/>
      <c r="I123" s="837"/>
      <c r="J123" s="837"/>
      <c r="K123" s="837"/>
      <c r="L123" s="837"/>
      <c r="M123" s="837"/>
      <c r="N123" s="837"/>
      <c r="O123" s="837"/>
      <c r="P123" s="837"/>
      <c r="Q123" s="837"/>
      <c r="R123" s="838"/>
    </row>
    <row r="124" spans="2:18" x14ac:dyDescent="0.2">
      <c r="B124" s="836"/>
      <c r="C124" s="837"/>
      <c r="D124" s="837"/>
      <c r="E124" s="837"/>
      <c r="F124" s="837"/>
      <c r="G124" s="837"/>
      <c r="H124" s="837"/>
      <c r="I124" s="837"/>
      <c r="J124" s="837"/>
      <c r="K124" s="837"/>
      <c r="L124" s="837"/>
      <c r="M124" s="837"/>
      <c r="N124" s="837"/>
      <c r="O124" s="837"/>
      <c r="P124" s="837"/>
      <c r="Q124" s="837"/>
      <c r="R124" s="838"/>
    </row>
    <row r="125" spans="2:18" x14ac:dyDescent="0.2">
      <c r="B125" s="836"/>
      <c r="C125" s="837"/>
      <c r="D125" s="837"/>
      <c r="E125" s="837"/>
      <c r="F125" s="837"/>
      <c r="G125" s="837"/>
      <c r="H125" s="837"/>
      <c r="I125" s="837"/>
      <c r="J125" s="837"/>
      <c r="K125" s="837"/>
      <c r="L125" s="837"/>
      <c r="M125" s="837"/>
      <c r="N125" s="837"/>
      <c r="O125" s="837"/>
      <c r="P125" s="837"/>
      <c r="Q125" s="837"/>
      <c r="R125" s="838"/>
    </row>
    <row r="126" spans="2:18" x14ac:dyDescent="0.2">
      <c r="B126" s="836"/>
      <c r="C126" s="837"/>
      <c r="D126" s="837"/>
      <c r="E126" s="837"/>
      <c r="F126" s="837"/>
      <c r="G126" s="837"/>
      <c r="H126" s="837"/>
      <c r="I126" s="837"/>
      <c r="J126" s="837"/>
      <c r="K126" s="837"/>
      <c r="L126" s="837"/>
      <c r="M126" s="837"/>
      <c r="N126" s="837"/>
      <c r="O126" s="837"/>
      <c r="P126" s="837"/>
      <c r="Q126" s="837"/>
      <c r="R126" s="838"/>
    </row>
    <row r="127" spans="2:18" x14ac:dyDescent="0.2">
      <c r="B127" s="836"/>
      <c r="C127" s="837"/>
      <c r="D127" s="837"/>
      <c r="E127" s="837"/>
      <c r="F127" s="837"/>
      <c r="G127" s="837"/>
      <c r="H127" s="837"/>
      <c r="I127" s="837"/>
      <c r="J127" s="837"/>
      <c r="K127" s="837"/>
      <c r="L127" s="837"/>
      <c r="M127" s="837"/>
      <c r="N127" s="837"/>
      <c r="O127" s="837"/>
      <c r="P127" s="837"/>
      <c r="Q127" s="837"/>
      <c r="R127" s="838"/>
    </row>
    <row r="128" spans="2:18" x14ac:dyDescent="0.2">
      <c r="B128" s="836"/>
      <c r="C128" s="837"/>
      <c r="D128" s="837"/>
      <c r="E128" s="837"/>
      <c r="F128" s="837"/>
      <c r="G128" s="837"/>
      <c r="H128" s="837"/>
      <c r="I128" s="837"/>
      <c r="J128" s="837"/>
      <c r="K128" s="837"/>
      <c r="L128" s="837"/>
      <c r="M128" s="837"/>
      <c r="N128" s="837"/>
      <c r="O128" s="837"/>
      <c r="P128" s="837"/>
      <c r="Q128" s="837"/>
      <c r="R128" s="838"/>
    </row>
    <row r="129" spans="2:18" x14ac:dyDescent="0.2">
      <c r="B129" s="836"/>
      <c r="C129" s="837"/>
      <c r="D129" s="837"/>
      <c r="E129" s="837"/>
      <c r="F129" s="837"/>
      <c r="G129" s="837"/>
      <c r="H129" s="837"/>
      <c r="I129" s="837"/>
      <c r="J129" s="837"/>
      <c r="K129" s="837"/>
      <c r="L129" s="837"/>
      <c r="M129" s="837"/>
      <c r="N129" s="837"/>
      <c r="O129" s="837"/>
      <c r="P129" s="837"/>
      <c r="Q129" s="837"/>
      <c r="R129" s="838"/>
    </row>
    <row r="130" spans="2:18" x14ac:dyDescent="0.2">
      <c r="B130" s="836"/>
      <c r="C130" s="837"/>
      <c r="D130" s="837"/>
      <c r="E130" s="837"/>
      <c r="F130" s="837"/>
      <c r="G130" s="837"/>
      <c r="H130" s="837"/>
      <c r="I130" s="837"/>
      <c r="J130" s="837"/>
      <c r="K130" s="837"/>
      <c r="L130" s="837"/>
      <c r="M130" s="837"/>
      <c r="N130" s="837"/>
      <c r="O130" s="837"/>
      <c r="P130" s="837"/>
      <c r="Q130" s="837"/>
      <c r="R130" s="838"/>
    </row>
    <row r="131" spans="2:18" x14ac:dyDescent="0.2">
      <c r="B131" s="836"/>
      <c r="C131" s="837"/>
      <c r="D131" s="837"/>
      <c r="E131" s="837"/>
      <c r="F131" s="837"/>
      <c r="G131" s="837"/>
      <c r="H131" s="837"/>
      <c r="I131" s="837"/>
      <c r="J131" s="837"/>
      <c r="K131" s="837"/>
      <c r="L131" s="837"/>
      <c r="M131" s="837"/>
      <c r="N131" s="837"/>
      <c r="O131" s="837"/>
      <c r="P131" s="837"/>
      <c r="Q131" s="837"/>
      <c r="R131" s="838"/>
    </row>
    <row r="132" spans="2:18" x14ac:dyDescent="0.2">
      <c r="B132" s="836"/>
      <c r="C132" s="837"/>
      <c r="D132" s="837"/>
      <c r="E132" s="837"/>
      <c r="F132" s="837"/>
      <c r="G132" s="837"/>
      <c r="H132" s="837"/>
      <c r="I132" s="837"/>
      <c r="J132" s="837"/>
      <c r="K132" s="837"/>
      <c r="L132" s="837"/>
      <c r="M132" s="837"/>
      <c r="N132" s="837"/>
      <c r="O132" s="837"/>
      <c r="P132" s="837"/>
      <c r="Q132" s="837"/>
      <c r="R132" s="838"/>
    </row>
    <row r="133" spans="2:18" x14ac:dyDescent="0.2">
      <c r="B133" s="836"/>
      <c r="C133" s="837"/>
      <c r="D133" s="837"/>
      <c r="E133" s="837"/>
      <c r="F133" s="837"/>
      <c r="G133" s="837"/>
      <c r="H133" s="837"/>
      <c r="I133" s="837"/>
      <c r="J133" s="837"/>
      <c r="K133" s="837"/>
      <c r="L133" s="837"/>
      <c r="M133" s="837"/>
      <c r="N133" s="837"/>
      <c r="O133" s="837"/>
      <c r="P133" s="837"/>
      <c r="Q133" s="837"/>
      <c r="R133" s="838"/>
    </row>
    <row r="134" spans="2:18" x14ac:dyDescent="0.2">
      <c r="B134" s="836"/>
      <c r="C134" s="837"/>
      <c r="D134" s="837"/>
      <c r="E134" s="837"/>
      <c r="F134" s="837"/>
      <c r="G134" s="837"/>
      <c r="H134" s="837"/>
      <c r="I134" s="837"/>
      <c r="J134" s="837"/>
      <c r="K134" s="837"/>
      <c r="L134" s="837"/>
      <c r="M134" s="837"/>
      <c r="N134" s="837"/>
      <c r="O134" s="837"/>
      <c r="P134" s="837"/>
      <c r="Q134" s="837"/>
      <c r="R134" s="838"/>
    </row>
    <row r="135" spans="2:18" x14ac:dyDescent="0.2">
      <c r="B135" s="836"/>
      <c r="C135" s="837"/>
      <c r="D135" s="837"/>
      <c r="E135" s="837"/>
      <c r="F135" s="837"/>
      <c r="G135" s="837"/>
      <c r="H135" s="837"/>
      <c r="I135" s="837"/>
      <c r="J135" s="837"/>
      <c r="K135" s="837"/>
      <c r="L135" s="837"/>
      <c r="M135" s="837"/>
      <c r="N135" s="837"/>
      <c r="O135" s="837"/>
      <c r="P135" s="837"/>
      <c r="Q135" s="837"/>
      <c r="R135" s="838"/>
    </row>
    <row r="136" spans="2:18" x14ac:dyDescent="0.2">
      <c r="B136" s="836"/>
      <c r="C136" s="837"/>
      <c r="D136" s="837"/>
      <c r="E136" s="837"/>
      <c r="F136" s="837"/>
      <c r="G136" s="837"/>
      <c r="H136" s="837"/>
      <c r="I136" s="837"/>
      <c r="J136" s="837"/>
      <c r="K136" s="837"/>
      <c r="L136" s="837"/>
      <c r="M136" s="837"/>
      <c r="N136" s="837"/>
      <c r="O136" s="837"/>
      <c r="P136" s="837"/>
      <c r="Q136" s="837"/>
      <c r="R136" s="838"/>
    </row>
    <row r="137" spans="2:18" x14ac:dyDescent="0.2">
      <c r="B137" s="836"/>
      <c r="C137" s="837"/>
      <c r="D137" s="837"/>
      <c r="E137" s="837"/>
      <c r="F137" s="837"/>
      <c r="G137" s="837"/>
      <c r="H137" s="837"/>
      <c r="I137" s="837"/>
      <c r="J137" s="837"/>
      <c r="K137" s="837"/>
      <c r="L137" s="837"/>
      <c r="M137" s="837"/>
      <c r="N137" s="837"/>
      <c r="O137" s="837"/>
      <c r="P137" s="837"/>
      <c r="Q137" s="837"/>
      <c r="R137" s="838"/>
    </row>
    <row r="138" spans="2:18" x14ac:dyDescent="0.2">
      <c r="B138" s="836"/>
      <c r="C138" s="837"/>
      <c r="D138" s="837"/>
      <c r="E138" s="837"/>
      <c r="F138" s="837"/>
      <c r="G138" s="837"/>
      <c r="H138" s="837"/>
      <c r="I138" s="837"/>
      <c r="J138" s="837"/>
      <c r="K138" s="837"/>
      <c r="L138" s="837"/>
      <c r="M138" s="837"/>
      <c r="N138" s="837"/>
      <c r="O138" s="837"/>
      <c r="P138" s="837"/>
      <c r="Q138" s="837"/>
      <c r="R138" s="838"/>
    </row>
    <row r="139" spans="2:18" x14ac:dyDescent="0.2">
      <c r="B139" s="836"/>
      <c r="C139" s="837"/>
      <c r="D139" s="837"/>
      <c r="E139" s="837"/>
      <c r="F139" s="837"/>
      <c r="G139" s="837"/>
      <c r="H139" s="837"/>
      <c r="I139" s="837"/>
      <c r="J139" s="837"/>
      <c r="K139" s="837"/>
      <c r="L139" s="837"/>
      <c r="M139" s="837"/>
      <c r="N139" s="837"/>
      <c r="O139" s="837"/>
      <c r="P139" s="837"/>
      <c r="Q139" s="837"/>
      <c r="R139" s="838"/>
    </row>
    <row r="140" spans="2:18" x14ac:dyDescent="0.2">
      <c r="B140" s="836"/>
      <c r="C140" s="837"/>
      <c r="D140" s="837"/>
      <c r="E140" s="837"/>
      <c r="F140" s="837"/>
      <c r="G140" s="837"/>
      <c r="H140" s="837"/>
      <c r="I140" s="837"/>
      <c r="J140" s="837"/>
      <c r="K140" s="837"/>
      <c r="L140" s="837"/>
      <c r="M140" s="837"/>
      <c r="N140" s="837"/>
      <c r="O140" s="837"/>
      <c r="P140" s="837"/>
      <c r="Q140" s="837"/>
      <c r="R140" s="838"/>
    </row>
    <row r="141" spans="2:18" x14ac:dyDescent="0.2">
      <c r="B141" s="836"/>
      <c r="C141" s="837"/>
      <c r="D141" s="837"/>
      <c r="E141" s="837"/>
      <c r="F141" s="837"/>
      <c r="G141" s="837"/>
      <c r="H141" s="837"/>
      <c r="I141" s="837"/>
      <c r="J141" s="837"/>
      <c r="K141" s="837"/>
      <c r="L141" s="837"/>
      <c r="M141" s="837"/>
      <c r="N141" s="837"/>
      <c r="O141" s="837"/>
      <c r="P141" s="837"/>
      <c r="Q141" s="837"/>
      <c r="R141" s="838"/>
    </row>
    <row r="142" spans="2:18" x14ac:dyDescent="0.2">
      <c r="B142" s="836"/>
      <c r="C142" s="837"/>
      <c r="D142" s="837"/>
      <c r="E142" s="837"/>
      <c r="F142" s="837"/>
      <c r="G142" s="837"/>
      <c r="H142" s="837"/>
      <c r="I142" s="837"/>
      <c r="J142" s="837"/>
      <c r="K142" s="837"/>
      <c r="L142" s="837"/>
      <c r="M142" s="837"/>
      <c r="N142" s="837"/>
      <c r="O142" s="837"/>
      <c r="P142" s="837"/>
      <c r="Q142" s="837"/>
      <c r="R142" s="838"/>
    </row>
    <row r="143" spans="2:18" x14ac:dyDescent="0.2">
      <c r="B143" s="836"/>
      <c r="C143" s="837"/>
      <c r="D143" s="837"/>
      <c r="E143" s="837"/>
      <c r="F143" s="837"/>
      <c r="G143" s="837"/>
      <c r="H143" s="837"/>
      <c r="I143" s="837"/>
      <c r="J143" s="837"/>
      <c r="K143" s="837"/>
      <c r="L143" s="837"/>
      <c r="M143" s="837"/>
      <c r="N143" s="837"/>
      <c r="O143" s="837"/>
      <c r="P143" s="837"/>
      <c r="Q143" s="837"/>
      <c r="R143" s="838"/>
    </row>
    <row r="144" spans="2:18" x14ac:dyDescent="0.2">
      <c r="B144" s="836"/>
      <c r="C144" s="837"/>
      <c r="D144" s="837"/>
      <c r="E144" s="837"/>
      <c r="F144" s="837"/>
      <c r="G144" s="837"/>
      <c r="H144" s="837"/>
      <c r="I144" s="837"/>
      <c r="J144" s="837"/>
      <c r="K144" s="837"/>
      <c r="L144" s="837"/>
      <c r="M144" s="837"/>
      <c r="N144" s="837"/>
      <c r="O144" s="837"/>
      <c r="P144" s="837"/>
      <c r="Q144" s="837"/>
      <c r="R144" s="838"/>
    </row>
    <row r="145" spans="2:18" x14ac:dyDescent="0.2">
      <c r="B145" s="836"/>
      <c r="C145" s="837"/>
      <c r="D145" s="837"/>
      <c r="E145" s="837"/>
      <c r="F145" s="837"/>
      <c r="G145" s="837"/>
      <c r="H145" s="837"/>
      <c r="I145" s="837"/>
      <c r="J145" s="837"/>
      <c r="K145" s="837"/>
      <c r="L145" s="837"/>
      <c r="M145" s="837"/>
      <c r="N145" s="837"/>
      <c r="O145" s="837"/>
      <c r="P145" s="837"/>
      <c r="Q145" s="837"/>
      <c r="R145" s="838"/>
    </row>
    <row r="146" spans="2:18" x14ac:dyDescent="0.2">
      <c r="B146" s="836"/>
      <c r="C146" s="837"/>
      <c r="D146" s="837"/>
      <c r="E146" s="837"/>
      <c r="F146" s="837"/>
      <c r="G146" s="837"/>
      <c r="H146" s="837"/>
      <c r="I146" s="837"/>
      <c r="J146" s="837"/>
      <c r="K146" s="837"/>
      <c r="L146" s="837"/>
      <c r="M146" s="837"/>
      <c r="N146" s="837"/>
      <c r="O146" s="837"/>
      <c r="P146" s="837"/>
      <c r="Q146" s="837"/>
      <c r="R146" s="838"/>
    </row>
    <row r="147" spans="2:18" x14ac:dyDescent="0.2">
      <c r="B147" s="836"/>
      <c r="C147" s="837"/>
      <c r="D147" s="837"/>
      <c r="E147" s="837"/>
      <c r="F147" s="837"/>
      <c r="G147" s="837"/>
      <c r="H147" s="837"/>
      <c r="I147" s="837"/>
      <c r="J147" s="837"/>
      <c r="K147" s="837"/>
      <c r="L147" s="837"/>
      <c r="M147" s="837"/>
      <c r="N147" s="837"/>
      <c r="O147" s="837"/>
      <c r="P147" s="837"/>
      <c r="Q147" s="837"/>
      <c r="R147" s="838"/>
    </row>
    <row r="148" spans="2:18" x14ac:dyDescent="0.2">
      <c r="B148" s="836"/>
      <c r="C148" s="837"/>
      <c r="D148" s="837"/>
      <c r="E148" s="837"/>
      <c r="F148" s="837"/>
      <c r="G148" s="837"/>
      <c r="H148" s="837"/>
      <c r="I148" s="837"/>
      <c r="J148" s="837"/>
      <c r="K148" s="837"/>
      <c r="L148" s="837"/>
      <c r="M148" s="837"/>
      <c r="N148" s="837"/>
      <c r="O148" s="837"/>
      <c r="P148" s="837"/>
      <c r="Q148" s="837"/>
      <c r="R148" s="838"/>
    </row>
    <row r="149" spans="2:18" x14ac:dyDescent="0.2">
      <c r="B149" s="836"/>
      <c r="C149" s="837"/>
      <c r="D149" s="837"/>
      <c r="E149" s="837"/>
      <c r="F149" s="837"/>
      <c r="G149" s="837"/>
      <c r="H149" s="837"/>
      <c r="I149" s="837"/>
      <c r="J149" s="837"/>
      <c r="K149" s="837"/>
      <c r="L149" s="837"/>
      <c r="M149" s="837"/>
      <c r="N149" s="837"/>
      <c r="O149" s="837"/>
      <c r="P149" s="837"/>
      <c r="Q149" s="837"/>
      <c r="R149" s="838"/>
    </row>
    <row r="150" spans="2:18" x14ac:dyDescent="0.2">
      <c r="B150" s="836"/>
      <c r="C150" s="837"/>
      <c r="D150" s="837"/>
      <c r="E150" s="837"/>
      <c r="F150" s="837"/>
      <c r="G150" s="837"/>
      <c r="H150" s="837"/>
      <c r="I150" s="837"/>
      <c r="J150" s="837"/>
      <c r="K150" s="837"/>
      <c r="L150" s="837"/>
      <c r="M150" s="837"/>
      <c r="N150" s="837"/>
      <c r="O150" s="837"/>
      <c r="P150" s="837"/>
      <c r="Q150" s="837"/>
      <c r="R150" s="838"/>
    </row>
    <row r="151" spans="2:18" x14ac:dyDescent="0.2">
      <c r="B151" s="836"/>
      <c r="C151" s="837"/>
      <c r="D151" s="837"/>
      <c r="E151" s="837"/>
      <c r="F151" s="837"/>
      <c r="G151" s="837"/>
      <c r="H151" s="837"/>
      <c r="I151" s="837"/>
      <c r="J151" s="837"/>
      <c r="K151" s="837"/>
      <c r="L151" s="837"/>
      <c r="M151" s="837"/>
      <c r="N151" s="837"/>
      <c r="O151" s="837"/>
      <c r="P151" s="837"/>
      <c r="Q151" s="837"/>
      <c r="R151" s="838"/>
    </row>
    <row r="152" spans="2:18" x14ac:dyDescent="0.2">
      <c r="B152" s="836"/>
      <c r="C152" s="837"/>
      <c r="D152" s="837"/>
      <c r="E152" s="837"/>
      <c r="F152" s="837"/>
      <c r="G152" s="837"/>
      <c r="H152" s="837"/>
      <c r="I152" s="837"/>
      <c r="J152" s="837"/>
      <c r="K152" s="837"/>
      <c r="L152" s="837"/>
      <c r="M152" s="837"/>
      <c r="N152" s="837"/>
      <c r="O152" s="837"/>
      <c r="P152" s="837"/>
      <c r="Q152" s="837"/>
      <c r="R152" s="838"/>
    </row>
    <row r="153" spans="2:18" x14ac:dyDescent="0.2">
      <c r="B153" s="836"/>
      <c r="C153" s="837"/>
      <c r="D153" s="837"/>
      <c r="E153" s="837"/>
      <c r="F153" s="837"/>
      <c r="G153" s="837"/>
      <c r="H153" s="837"/>
      <c r="I153" s="837"/>
      <c r="J153" s="837"/>
      <c r="K153" s="837"/>
      <c r="L153" s="837"/>
      <c r="M153" s="837"/>
      <c r="N153" s="837"/>
      <c r="O153" s="837"/>
      <c r="P153" s="837"/>
      <c r="Q153" s="837"/>
      <c r="R153" s="838"/>
    </row>
    <row r="154" spans="2:18" x14ac:dyDescent="0.2">
      <c r="B154" s="836"/>
      <c r="C154" s="837"/>
      <c r="D154" s="837"/>
      <c r="E154" s="837"/>
      <c r="F154" s="837"/>
      <c r="G154" s="837"/>
      <c r="H154" s="837"/>
      <c r="I154" s="837"/>
      <c r="J154" s="837"/>
      <c r="K154" s="837"/>
      <c r="L154" s="837"/>
      <c r="M154" s="837"/>
      <c r="N154" s="837"/>
      <c r="O154" s="837"/>
      <c r="P154" s="837"/>
      <c r="Q154" s="837"/>
      <c r="R154" s="838"/>
    </row>
    <row r="155" spans="2:18" x14ac:dyDescent="0.2">
      <c r="B155" s="836"/>
      <c r="C155" s="837"/>
      <c r="D155" s="837"/>
      <c r="E155" s="837"/>
      <c r="F155" s="837"/>
      <c r="G155" s="837"/>
      <c r="H155" s="837"/>
      <c r="I155" s="837"/>
      <c r="J155" s="837"/>
      <c r="K155" s="837"/>
      <c r="L155" s="837"/>
      <c r="M155" s="837"/>
      <c r="N155" s="837"/>
      <c r="O155" s="837"/>
      <c r="P155" s="837"/>
      <c r="Q155" s="837"/>
      <c r="R155" s="838"/>
    </row>
    <row r="156" spans="2:18" x14ac:dyDescent="0.2">
      <c r="B156" s="836"/>
      <c r="C156" s="837"/>
      <c r="D156" s="837"/>
      <c r="E156" s="837"/>
      <c r="F156" s="837"/>
      <c r="G156" s="837"/>
      <c r="H156" s="837"/>
      <c r="I156" s="837"/>
      <c r="J156" s="837"/>
      <c r="K156" s="837"/>
      <c r="L156" s="837"/>
      <c r="M156" s="837"/>
      <c r="N156" s="837"/>
      <c r="O156" s="837"/>
      <c r="P156" s="837"/>
      <c r="Q156" s="837"/>
      <c r="R156" s="838"/>
    </row>
    <row r="157" spans="2:18" x14ac:dyDescent="0.2">
      <c r="B157" s="836"/>
      <c r="C157" s="837"/>
      <c r="D157" s="837"/>
      <c r="E157" s="837"/>
      <c r="F157" s="837"/>
      <c r="G157" s="837"/>
      <c r="H157" s="837"/>
      <c r="I157" s="837"/>
      <c r="J157" s="837"/>
      <c r="K157" s="837"/>
      <c r="L157" s="837"/>
      <c r="M157" s="837"/>
      <c r="N157" s="837"/>
      <c r="O157" s="837"/>
      <c r="P157" s="837"/>
      <c r="Q157" s="837"/>
      <c r="R157" s="838"/>
    </row>
    <row r="158" spans="2:18" x14ac:dyDescent="0.2">
      <c r="B158" s="836"/>
      <c r="C158" s="837"/>
      <c r="D158" s="837"/>
      <c r="E158" s="837"/>
      <c r="F158" s="837"/>
      <c r="G158" s="837"/>
      <c r="H158" s="837"/>
      <c r="I158" s="837"/>
      <c r="J158" s="837"/>
      <c r="K158" s="837"/>
      <c r="L158" s="837"/>
      <c r="M158" s="837"/>
      <c r="N158" s="837"/>
      <c r="O158" s="837"/>
      <c r="P158" s="837"/>
      <c r="Q158" s="837"/>
      <c r="R158" s="838"/>
    </row>
    <row r="159" spans="2:18" x14ac:dyDescent="0.2">
      <c r="B159" s="836"/>
      <c r="C159" s="837"/>
      <c r="D159" s="837"/>
      <c r="E159" s="837"/>
      <c r="F159" s="837"/>
      <c r="G159" s="837"/>
      <c r="H159" s="837"/>
      <c r="I159" s="837"/>
      <c r="J159" s="837"/>
      <c r="K159" s="837"/>
      <c r="L159" s="837"/>
      <c r="M159" s="837"/>
      <c r="N159" s="837"/>
      <c r="O159" s="837"/>
      <c r="P159" s="837"/>
      <c r="Q159" s="837"/>
      <c r="R159" s="838"/>
    </row>
    <row r="160" spans="2:18" x14ac:dyDescent="0.2">
      <c r="B160" s="836"/>
      <c r="C160" s="837"/>
      <c r="D160" s="837"/>
      <c r="E160" s="837"/>
      <c r="F160" s="837"/>
      <c r="G160" s="837"/>
      <c r="H160" s="837"/>
      <c r="I160" s="837"/>
      <c r="J160" s="837"/>
      <c r="K160" s="837"/>
      <c r="L160" s="837"/>
      <c r="M160" s="837"/>
      <c r="N160" s="837"/>
      <c r="O160" s="837"/>
      <c r="P160" s="837"/>
      <c r="Q160" s="837"/>
      <c r="R160" s="838"/>
    </row>
    <row r="161" spans="2:18" x14ac:dyDescent="0.2">
      <c r="B161" s="836"/>
      <c r="C161" s="837"/>
      <c r="D161" s="837"/>
      <c r="E161" s="837"/>
      <c r="F161" s="837"/>
      <c r="G161" s="837"/>
      <c r="H161" s="837"/>
      <c r="I161" s="837"/>
      <c r="J161" s="837"/>
      <c r="K161" s="837"/>
      <c r="L161" s="837"/>
      <c r="M161" s="837"/>
      <c r="N161" s="837"/>
      <c r="O161" s="837"/>
      <c r="P161" s="837"/>
      <c r="Q161" s="837"/>
      <c r="R161" s="838"/>
    </row>
    <row r="162" spans="2:18" x14ac:dyDescent="0.2">
      <c r="B162" s="836"/>
      <c r="C162" s="837"/>
      <c r="D162" s="837"/>
      <c r="E162" s="837"/>
      <c r="F162" s="837"/>
      <c r="G162" s="837"/>
      <c r="H162" s="837"/>
      <c r="I162" s="837"/>
      <c r="J162" s="837"/>
      <c r="K162" s="837"/>
      <c r="L162" s="837"/>
      <c r="M162" s="837"/>
      <c r="N162" s="837"/>
      <c r="O162" s="837"/>
      <c r="P162" s="837"/>
      <c r="Q162" s="837"/>
      <c r="R162" s="838"/>
    </row>
    <row r="163" spans="2:18" x14ac:dyDescent="0.2">
      <c r="B163" s="836"/>
      <c r="C163" s="837"/>
      <c r="D163" s="837"/>
      <c r="E163" s="837"/>
      <c r="F163" s="837"/>
      <c r="G163" s="837"/>
      <c r="H163" s="837"/>
      <c r="I163" s="837"/>
      <c r="J163" s="837"/>
      <c r="K163" s="837"/>
      <c r="L163" s="837"/>
      <c r="M163" s="837"/>
      <c r="N163" s="837"/>
      <c r="O163" s="837"/>
      <c r="P163" s="837"/>
      <c r="Q163" s="837"/>
      <c r="R163" s="838"/>
    </row>
    <row r="164" spans="2:18" x14ac:dyDescent="0.2">
      <c r="B164" s="836"/>
      <c r="C164" s="837"/>
      <c r="D164" s="837"/>
      <c r="E164" s="837"/>
      <c r="F164" s="837"/>
      <c r="G164" s="837"/>
      <c r="H164" s="837"/>
      <c r="I164" s="837"/>
      <c r="J164" s="837"/>
      <c r="K164" s="837"/>
      <c r="L164" s="837"/>
      <c r="M164" s="837"/>
      <c r="N164" s="837"/>
      <c r="O164" s="837"/>
      <c r="P164" s="837"/>
      <c r="Q164" s="837"/>
      <c r="R164" s="838"/>
    </row>
    <row r="165" spans="2:18" x14ac:dyDescent="0.2">
      <c r="B165" s="836"/>
      <c r="C165" s="837"/>
      <c r="D165" s="837"/>
      <c r="E165" s="837"/>
      <c r="F165" s="837"/>
      <c r="G165" s="837"/>
      <c r="H165" s="837"/>
      <c r="I165" s="837"/>
      <c r="J165" s="837"/>
      <c r="K165" s="837"/>
      <c r="L165" s="837"/>
      <c r="M165" s="837"/>
      <c r="N165" s="837"/>
      <c r="O165" s="837"/>
      <c r="P165" s="837"/>
      <c r="Q165" s="837"/>
      <c r="R165" s="838"/>
    </row>
    <row r="166" spans="2:18" x14ac:dyDescent="0.2">
      <c r="B166" s="836"/>
      <c r="C166" s="837"/>
      <c r="D166" s="837"/>
      <c r="E166" s="837"/>
      <c r="F166" s="837"/>
      <c r="G166" s="837"/>
      <c r="H166" s="837"/>
      <c r="I166" s="837"/>
      <c r="J166" s="837"/>
      <c r="K166" s="837"/>
      <c r="L166" s="837"/>
      <c r="M166" s="837"/>
      <c r="N166" s="837"/>
      <c r="O166" s="837"/>
      <c r="P166" s="837"/>
      <c r="Q166" s="837"/>
      <c r="R166" s="838"/>
    </row>
    <row r="167" spans="2:18" x14ac:dyDescent="0.2">
      <c r="B167" s="836"/>
      <c r="C167" s="837"/>
      <c r="D167" s="837"/>
      <c r="E167" s="837"/>
      <c r="F167" s="837"/>
      <c r="G167" s="837"/>
      <c r="H167" s="837"/>
      <c r="I167" s="837"/>
      <c r="J167" s="837"/>
      <c r="K167" s="837"/>
      <c r="L167" s="837"/>
      <c r="M167" s="837"/>
      <c r="N167" s="837"/>
      <c r="O167" s="837"/>
      <c r="P167" s="837"/>
      <c r="Q167" s="837"/>
      <c r="R167" s="838"/>
    </row>
    <row r="168" spans="2:18" x14ac:dyDescent="0.2">
      <c r="B168" s="836"/>
      <c r="C168" s="837"/>
      <c r="D168" s="837"/>
      <c r="E168" s="837"/>
      <c r="F168" s="837"/>
      <c r="G168" s="837"/>
      <c r="H168" s="837"/>
      <c r="I168" s="837"/>
      <c r="J168" s="837"/>
      <c r="K168" s="837"/>
      <c r="L168" s="837"/>
      <c r="M168" s="837"/>
      <c r="N168" s="837"/>
      <c r="O168" s="837"/>
      <c r="P168" s="837"/>
      <c r="Q168" s="837"/>
      <c r="R168" s="838"/>
    </row>
    <row r="169" spans="2:18" x14ac:dyDescent="0.2">
      <c r="B169" s="836"/>
      <c r="C169" s="837"/>
      <c r="D169" s="837"/>
      <c r="E169" s="837"/>
      <c r="F169" s="837"/>
      <c r="G169" s="837"/>
      <c r="H169" s="837"/>
      <c r="I169" s="837"/>
      <c r="J169" s="837"/>
      <c r="K169" s="837"/>
      <c r="L169" s="837"/>
      <c r="M169" s="837"/>
      <c r="N169" s="837"/>
      <c r="O169" s="837"/>
      <c r="P169" s="837"/>
      <c r="Q169" s="837"/>
      <c r="R169" s="838"/>
    </row>
    <row r="170" spans="2:18" x14ac:dyDescent="0.2">
      <c r="B170" s="836"/>
      <c r="C170" s="837"/>
      <c r="D170" s="837"/>
      <c r="E170" s="837"/>
      <c r="F170" s="837"/>
      <c r="G170" s="837"/>
      <c r="H170" s="837"/>
      <c r="I170" s="837"/>
      <c r="J170" s="837"/>
      <c r="K170" s="837"/>
      <c r="L170" s="837"/>
      <c r="M170" s="837"/>
      <c r="N170" s="837"/>
      <c r="O170" s="837"/>
      <c r="P170" s="837"/>
      <c r="Q170" s="837"/>
      <c r="R170" s="838"/>
    </row>
    <row r="171" spans="2:18" x14ac:dyDescent="0.2">
      <c r="B171" s="836"/>
      <c r="C171" s="837"/>
      <c r="D171" s="837"/>
      <c r="E171" s="837"/>
      <c r="F171" s="837"/>
      <c r="G171" s="837"/>
      <c r="H171" s="837"/>
      <c r="I171" s="837"/>
      <c r="J171" s="837"/>
      <c r="K171" s="837"/>
      <c r="L171" s="837"/>
      <c r="M171" s="837"/>
      <c r="N171" s="837"/>
      <c r="O171" s="837"/>
      <c r="P171" s="837"/>
      <c r="Q171" s="837"/>
      <c r="R171" s="838"/>
    </row>
    <row r="172" spans="2:18" x14ac:dyDescent="0.2">
      <c r="B172" s="836"/>
      <c r="C172" s="837"/>
      <c r="D172" s="837"/>
      <c r="E172" s="837"/>
      <c r="F172" s="837"/>
      <c r="G172" s="837"/>
      <c r="H172" s="837"/>
      <c r="I172" s="837"/>
      <c r="J172" s="837"/>
      <c r="K172" s="837"/>
      <c r="L172" s="837"/>
      <c r="M172" s="837"/>
      <c r="N172" s="837"/>
      <c r="O172" s="837"/>
      <c r="P172" s="837"/>
      <c r="Q172" s="837"/>
      <c r="R172" s="838"/>
    </row>
    <row r="173" spans="2:18" x14ac:dyDescent="0.2">
      <c r="B173" s="836"/>
      <c r="C173" s="837"/>
      <c r="D173" s="837"/>
      <c r="E173" s="837"/>
      <c r="F173" s="837"/>
      <c r="G173" s="837"/>
      <c r="H173" s="837"/>
      <c r="I173" s="837"/>
      <c r="J173" s="837"/>
      <c r="K173" s="837"/>
      <c r="L173" s="837"/>
      <c r="M173" s="837"/>
      <c r="N173" s="837"/>
      <c r="O173" s="837"/>
      <c r="P173" s="837"/>
      <c r="Q173" s="837"/>
      <c r="R173" s="838"/>
    </row>
    <row r="174" spans="2:18" x14ac:dyDescent="0.2">
      <c r="B174" s="836"/>
      <c r="C174" s="837"/>
      <c r="D174" s="837"/>
      <c r="E174" s="837"/>
      <c r="F174" s="837"/>
      <c r="G174" s="837"/>
      <c r="H174" s="837"/>
      <c r="I174" s="837"/>
      <c r="J174" s="837"/>
      <c r="K174" s="837"/>
      <c r="L174" s="837"/>
      <c r="M174" s="837"/>
      <c r="N174" s="837"/>
      <c r="O174" s="837"/>
      <c r="P174" s="837"/>
      <c r="Q174" s="837"/>
      <c r="R174" s="838"/>
    </row>
    <row r="175" spans="2:18" x14ac:dyDescent="0.2">
      <c r="B175" s="836"/>
      <c r="C175" s="837"/>
      <c r="D175" s="837"/>
      <c r="E175" s="837"/>
      <c r="F175" s="837"/>
      <c r="G175" s="837"/>
      <c r="H175" s="837"/>
      <c r="I175" s="837"/>
      <c r="J175" s="837"/>
      <c r="K175" s="837"/>
      <c r="L175" s="837"/>
      <c r="M175" s="837"/>
      <c r="N175" s="837"/>
      <c r="O175" s="837"/>
      <c r="P175" s="837"/>
      <c r="Q175" s="837"/>
      <c r="R175" s="838"/>
    </row>
    <row r="176" spans="2:18" x14ac:dyDescent="0.2">
      <c r="B176" s="836"/>
      <c r="C176" s="837"/>
      <c r="D176" s="837"/>
      <c r="E176" s="837"/>
      <c r="F176" s="837"/>
      <c r="G176" s="837"/>
      <c r="H176" s="837"/>
      <c r="I176" s="837"/>
      <c r="J176" s="837"/>
      <c r="K176" s="837"/>
      <c r="L176" s="837"/>
      <c r="M176" s="837"/>
      <c r="N176" s="837"/>
      <c r="O176" s="837"/>
      <c r="P176" s="837"/>
      <c r="Q176" s="837"/>
      <c r="R176" s="838"/>
    </row>
    <row r="177" spans="2:18" x14ac:dyDescent="0.2">
      <c r="B177" s="836"/>
      <c r="C177" s="837"/>
      <c r="D177" s="837"/>
      <c r="E177" s="837"/>
      <c r="F177" s="837"/>
      <c r="G177" s="837"/>
      <c r="H177" s="837"/>
      <c r="I177" s="837"/>
      <c r="J177" s="837"/>
      <c r="K177" s="837"/>
      <c r="L177" s="837"/>
      <c r="M177" s="837"/>
      <c r="N177" s="837"/>
      <c r="O177" s="837"/>
      <c r="P177" s="837"/>
      <c r="Q177" s="837"/>
      <c r="R177" s="838"/>
    </row>
    <row r="178" spans="2:18" x14ac:dyDescent="0.2">
      <c r="B178" s="836"/>
      <c r="C178" s="837"/>
      <c r="D178" s="837"/>
      <c r="E178" s="837"/>
      <c r="F178" s="837"/>
      <c r="G178" s="837"/>
      <c r="H178" s="837"/>
      <c r="I178" s="837"/>
      <c r="J178" s="837"/>
      <c r="K178" s="837"/>
      <c r="L178" s="837"/>
      <c r="M178" s="837"/>
      <c r="N178" s="837"/>
      <c r="O178" s="837"/>
      <c r="P178" s="837"/>
      <c r="Q178" s="837"/>
      <c r="R178" s="838"/>
    </row>
    <row r="179" spans="2:18" x14ac:dyDescent="0.2">
      <c r="B179" s="836"/>
      <c r="C179" s="837"/>
      <c r="D179" s="837"/>
      <c r="E179" s="837"/>
      <c r="F179" s="837"/>
      <c r="G179" s="837"/>
      <c r="H179" s="837"/>
      <c r="I179" s="837"/>
      <c r="J179" s="837"/>
      <c r="K179" s="837"/>
      <c r="L179" s="837"/>
      <c r="M179" s="837"/>
      <c r="N179" s="837"/>
      <c r="O179" s="837"/>
      <c r="P179" s="837"/>
      <c r="Q179" s="837"/>
      <c r="R179" s="838"/>
    </row>
    <row r="180" spans="2:18" x14ac:dyDescent="0.2">
      <c r="B180" s="836"/>
      <c r="C180" s="837"/>
      <c r="D180" s="837"/>
      <c r="E180" s="837"/>
      <c r="F180" s="837"/>
      <c r="G180" s="837"/>
      <c r="H180" s="837"/>
      <c r="I180" s="837"/>
      <c r="J180" s="837"/>
      <c r="K180" s="837"/>
      <c r="L180" s="837"/>
      <c r="M180" s="837"/>
      <c r="N180" s="837"/>
      <c r="O180" s="837"/>
      <c r="P180" s="837"/>
      <c r="Q180" s="837"/>
      <c r="R180" s="838"/>
    </row>
    <row r="181" spans="2:18" x14ac:dyDescent="0.2">
      <c r="B181" s="836"/>
      <c r="C181" s="837"/>
      <c r="D181" s="837"/>
      <c r="E181" s="837"/>
      <c r="F181" s="837"/>
      <c r="G181" s="837"/>
      <c r="H181" s="837"/>
      <c r="I181" s="837"/>
      <c r="J181" s="837"/>
      <c r="K181" s="837"/>
      <c r="L181" s="837"/>
      <c r="M181" s="837"/>
      <c r="N181" s="837"/>
      <c r="O181" s="837"/>
      <c r="P181" s="837"/>
      <c r="Q181" s="837"/>
      <c r="R181" s="838"/>
    </row>
    <row r="182" spans="2:18" x14ac:dyDescent="0.2">
      <c r="B182" s="836"/>
      <c r="C182" s="837"/>
      <c r="D182" s="837"/>
      <c r="E182" s="837"/>
      <c r="F182" s="837"/>
      <c r="G182" s="837"/>
      <c r="H182" s="837"/>
      <c r="I182" s="837"/>
      <c r="J182" s="837"/>
      <c r="K182" s="837"/>
      <c r="L182" s="837"/>
      <c r="M182" s="837"/>
      <c r="N182" s="837"/>
      <c r="O182" s="837"/>
      <c r="P182" s="837"/>
      <c r="Q182" s="837"/>
      <c r="R182" s="838"/>
    </row>
    <row r="183" spans="2:18" x14ac:dyDescent="0.2">
      <c r="B183" s="836"/>
      <c r="C183" s="837"/>
      <c r="D183" s="837"/>
      <c r="E183" s="837"/>
      <c r="F183" s="837"/>
      <c r="G183" s="837"/>
      <c r="H183" s="837"/>
      <c r="I183" s="837"/>
      <c r="J183" s="837"/>
      <c r="K183" s="837"/>
      <c r="L183" s="837"/>
      <c r="M183" s="837"/>
      <c r="N183" s="837"/>
      <c r="O183" s="837"/>
      <c r="P183" s="837"/>
      <c r="Q183" s="837"/>
      <c r="R183" s="838"/>
    </row>
    <row r="184" spans="2:18" x14ac:dyDescent="0.2">
      <c r="B184" s="836"/>
      <c r="C184" s="837"/>
      <c r="D184" s="837"/>
      <c r="E184" s="837"/>
      <c r="F184" s="837"/>
      <c r="G184" s="837"/>
      <c r="H184" s="837"/>
      <c r="I184" s="837"/>
      <c r="J184" s="837"/>
      <c r="K184" s="837"/>
      <c r="L184" s="837"/>
      <c r="M184" s="837"/>
      <c r="N184" s="837"/>
      <c r="O184" s="837"/>
      <c r="P184" s="837"/>
      <c r="Q184" s="837"/>
      <c r="R184" s="838"/>
    </row>
    <row r="185" spans="2:18" x14ac:dyDescent="0.2">
      <c r="B185" s="845"/>
      <c r="C185" s="846"/>
      <c r="D185" s="846"/>
      <c r="E185" s="846"/>
      <c r="F185" s="846"/>
      <c r="G185" s="846"/>
      <c r="H185" s="846"/>
      <c r="I185" s="846"/>
      <c r="J185" s="846"/>
      <c r="K185" s="846"/>
      <c r="L185" s="846"/>
      <c r="M185" s="846"/>
      <c r="N185" s="846"/>
      <c r="O185" s="846"/>
      <c r="P185" s="846"/>
      <c r="Q185" s="977" t="s">
        <v>479</v>
      </c>
      <c r="R185" s="847"/>
    </row>
    <row r="262" spans="2:3" ht="18.75" x14ac:dyDescent="0.3">
      <c r="B262" s="848"/>
      <c r="C262" s="848"/>
    </row>
  </sheetData>
  <sheetProtection password="DFBD" sheet="1" objects="1" scenarios="1"/>
  <hyperlinks>
    <hyperlink ref="Q95" r:id="rId1"/>
    <hyperlink ref="Q185"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164"/>
  <sheetViews>
    <sheetView tabSelected="1" zoomScale="80" zoomScaleNormal="80" zoomScaleSheetLayoutView="85" zoomScalePageLayoutView="60" workbookViewId="0">
      <selection activeCell="B2" sqref="B2"/>
    </sheetView>
  </sheetViews>
  <sheetFormatPr defaultRowHeight="12.75" x14ac:dyDescent="0.2"/>
  <cols>
    <col min="1" max="1" width="3.7109375" style="168" customWidth="1"/>
    <col min="2" max="3" width="2.7109375" style="168" customWidth="1"/>
    <col min="4" max="4" width="50.85546875" style="168" customWidth="1"/>
    <col min="5" max="5" width="2.7109375" style="168" customWidth="1"/>
    <col min="6" max="8" width="14.85546875" style="168" customWidth="1"/>
    <col min="9" max="15" width="14.85546875" style="176" customWidth="1"/>
    <col min="16" max="17" width="2.7109375" style="168" customWidth="1"/>
    <col min="18" max="16384" width="9.140625" style="168"/>
  </cols>
  <sheetData>
    <row r="2" spans="2:17" x14ac:dyDescent="0.2">
      <c r="B2" s="1134"/>
      <c r="C2" s="19"/>
      <c r="D2" s="19"/>
      <c r="E2" s="19"/>
      <c r="F2" s="1077"/>
      <c r="G2" s="1077"/>
      <c r="H2" s="1077"/>
      <c r="I2" s="177"/>
      <c r="J2" s="177"/>
      <c r="K2" s="177"/>
      <c r="L2" s="177"/>
      <c r="M2" s="177"/>
      <c r="N2" s="177"/>
      <c r="O2" s="177"/>
      <c r="P2" s="19"/>
      <c r="Q2" s="20"/>
    </row>
    <row r="3" spans="2:17" x14ac:dyDescent="0.2">
      <c r="B3" s="21"/>
      <c r="C3" s="22"/>
      <c r="D3" s="23"/>
      <c r="E3" s="22"/>
      <c r="F3" s="22"/>
      <c r="G3" s="22"/>
      <c r="H3" s="22"/>
      <c r="I3" s="24"/>
      <c r="J3" s="24"/>
      <c r="K3" s="24"/>
      <c r="L3" s="24"/>
      <c r="M3" s="24"/>
      <c r="N3" s="24"/>
      <c r="O3" s="24"/>
      <c r="P3" s="22"/>
      <c r="Q3" s="25"/>
    </row>
    <row r="4" spans="2:17" s="171" customFormat="1" ht="18.75" x14ac:dyDescent="0.3">
      <c r="B4" s="178"/>
      <c r="C4" s="1162" t="s">
        <v>33</v>
      </c>
      <c r="D4" s="180"/>
      <c r="E4" s="180"/>
      <c r="F4" s="180"/>
      <c r="G4" s="180"/>
      <c r="H4" s="180"/>
      <c r="I4" s="181"/>
      <c r="J4" s="181"/>
      <c r="K4" s="181"/>
      <c r="L4" s="181"/>
      <c r="M4" s="181"/>
      <c r="N4" s="181"/>
      <c r="O4" s="181"/>
      <c r="P4" s="180"/>
      <c r="Q4" s="182"/>
    </row>
    <row r="5" spans="2:17" s="172" customFormat="1" ht="18.75" x14ac:dyDescent="0.3">
      <c r="B5" s="26"/>
      <c r="C5" s="27" t="str">
        <f>G10</f>
        <v>SWV VO Passend Onderwijs</v>
      </c>
      <c r="D5" s="59"/>
      <c r="E5" s="27"/>
      <c r="F5" s="27"/>
      <c r="G5" s="27"/>
      <c r="H5" s="27"/>
      <c r="I5" s="183"/>
      <c r="J5" s="183"/>
      <c r="K5" s="183"/>
      <c r="L5" s="183"/>
      <c r="M5" s="183"/>
      <c r="N5" s="183"/>
      <c r="O5" s="183"/>
      <c r="P5" s="27"/>
      <c r="Q5" s="28"/>
    </row>
    <row r="6" spans="2:17" x14ac:dyDescent="0.2">
      <c r="B6" s="21"/>
      <c r="C6" s="22"/>
      <c r="D6" s="23"/>
      <c r="E6" s="22"/>
      <c r="F6" s="22"/>
      <c r="G6" s="22"/>
      <c r="H6" s="22"/>
      <c r="I6" s="24"/>
      <c r="J6" s="24"/>
      <c r="K6" s="24"/>
      <c r="L6" s="24"/>
      <c r="M6" s="24"/>
      <c r="N6" s="24"/>
      <c r="O6" s="24"/>
      <c r="P6" s="22"/>
      <c r="Q6" s="25"/>
    </row>
    <row r="7" spans="2:17" x14ac:dyDescent="0.2">
      <c r="B7" s="21"/>
      <c r="C7" s="22"/>
      <c r="D7" s="23"/>
      <c r="E7" s="22"/>
      <c r="F7" s="22"/>
      <c r="G7" s="22"/>
      <c r="H7" s="22"/>
      <c r="I7" s="24"/>
      <c r="J7" s="24"/>
      <c r="K7" s="24"/>
      <c r="L7" s="24"/>
      <c r="M7" s="24"/>
      <c r="N7" s="24"/>
      <c r="O7" s="24"/>
      <c r="P7" s="22"/>
      <c r="Q7" s="25"/>
    </row>
    <row r="8" spans="2:17" x14ac:dyDescent="0.2">
      <c r="B8" s="21"/>
      <c r="C8" s="22"/>
      <c r="D8" s="23"/>
      <c r="E8" s="22"/>
      <c r="F8" s="22"/>
      <c r="G8" s="22"/>
      <c r="H8" s="22"/>
      <c r="I8" s="24"/>
      <c r="J8" s="24"/>
      <c r="K8" s="24"/>
      <c r="L8" s="24"/>
      <c r="M8" s="24"/>
      <c r="N8" s="24"/>
      <c r="O8" s="24"/>
      <c r="P8" s="22"/>
      <c r="Q8" s="25"/>
    </row>
    <row r="9" spans="2:17" x14ac:dyDescent="0.2">
      <c r="B9" s="21"/>
      <c r="C9" s="36"/>
      <c r="D9" s="38"/>
      <c r="E9" s="36"/>
      <c r="F9" s="36"/>
      <c r="G9" s="36"/>
      <c r="H9" s="36"/>
      <c r="I9" s="36"/>
      <c r="J9" s="189"/>
      <c r="K9" s="189"/>
      <c r="L9" s="189"/>
      <c r="M9" s="189"/>
      <c r="N9" s="189"/>
      <c r="O9" s="189"/>
      <c r="P9" s="36"/>
      <c r="Q9" s="25"/>
    </row>
    <row r="10" spans="2:17" x14ac:dyDescent="0.2">
      <c r="B10" s="21"/>
      <c r="C10" s="36"/>
      <c r="D10" s="190" t="s">
        <v>417</v>
      </c>
      <c r="E10" s="36"/>
      <c r="F10" s="1078"/>
      <c r="G10" s="728" t="s">
        <v>1123</v>
      </c>
      <c r="H10" s="643"/>
      <c r="I10" s="1078"/>
      <c r="J10" s="1079"/>
      <c r="K10" s="979"/>
      <c r="L10" s="191"/>
      <c r="M10" s="191"/>
      <c r="N10" s="191"/>
      <c r="O10" s="191"/>
      <c r="P10" s="36"/>
      <c r="Q10" s="25"/>
    </row>
    <row r="11" spans="2:17" x14ac:dyDescent="0.2">
      <c r="B11" s="21"/>
      <c r="C11" s="36"/>
      <c r="D11" s="190" t="s">
        <v>112</v>
      </c>
      <c r="E11" s="36"/>
      <c r="F11" s="1078"/>
      <c r="G11" s="728" t="s">
        <v>1124</v>
      </c>
      <c r="H11" s="36"/>
      <c r="I11" s="1078"/>
      <c r="J11" s="1080"/>
      <c r="K11" s="979"/>
      <c r="L11" s="191"/>
      <c r="M11" s="191"/>
      <c r="N11" s="191"/>
      <c r="O11" s="191"/>
      <c r="P11" s="36"/>
      <c r="Q11" s="25"/>
    </row>
    <row r="12" spans="2:17" x14ac:dyDescent="0.2">
      <c r="B12" s="21"/>
      <c r="C12" s="36"/>
      <c r="D12" s="36"/>
      <c r="E12" s="36"/>
      <c r="F12" s="36"/>
      <c r="G12" s="36"/>
      <c r="H12" s="36"/>
      <c r="I12" s="36"/>
      <c r="J12" s="36"/>
      <c r="K12" s="36"/>
      <c r="L12" s="36"/>
      <c r="M12" s="36"/>
      <c r="N12" s="36"/>
      <c r="O12" s="36"/>
      <c r="P12" s="36"/>
      <c r="Q12" s="25"/>
    </row>
    <row r="13" spans="2:17" x14ac:dyDescent="0.2">
      <c r="B13" s="21"/>
      <c r="C13" s="22"/>
      <c r="D13" s="23"/>
      <c r="E13" s="22"/>
      <c r="F13" s="24"/>
      <c r="G13" s="24"/>
      <c r="H13" s="24"/>
      <c r="I13" s="24"/>
      <c r="J13" s="24"/>
      <c r="K13" s="24"/>
      <c r="L13" s="24"/>
      <c r="M13" s="24"/>
      <c r="N13" s="24"/>
      <c r="O13" s="24"/>
      <c r="P13" s="22"/>
      <c r="Q13" s="25"/>
    </row>
    <row r="14" spans="2:17" x14ac:dyDescent="0.2">
      <c r="B14" s="21"/>
      <c r="C14" s="22"/>
      <c r="D14" s="23"/>
      <c r="E14" s="22"/>
      <c r="F14" s="24"/>
      <c r="G14" s="24"/>
      <c r="H14" s="24"/>
      <c r="I14" s="24"/>
      <c r="J14" s="24"/>
      <c r="K14" s="24"/>
      <c r="L14" s="24"/>
      <c r="M14" s="24"/>
      <c r="N14" s="24"/>
      <c r="O14" s="24"/>
      <c r="P14" s="22"/>
      <c r="Q14" s="25"/>
    </row>
    <row r="15" spans="2:17" x14ac:dyDescent="0.2">
      <c r="B15" s="21"/>
      <c r="C15" s="22"/>
      <c r="D15" s="206" t="s">
        <v>165</v>
      </c>
      <c r="E15" s="207"/>
      <c r="F15" s="649" t="str">
        <f>tab!B2</f>
        <v>2011/12</v>
      </c>
      <c r="G15" s="649" t="str">
        <f>tab!C2</f>
        <v>2012/13</v>
      </c>
      <c r="H15" s="649" t="str">
        <f>tab!D2</f>
        <v>2013/14</v>
      </c>
      <c r="I15" s="649" t="str">
        <f>tab!E2</f>
        <v>2014/15</v>
      </c>
      <c r="J15" s="649" t="str">
        <f>tab!F2</f>
        <v>2015/16</v>
      </c>
      <c r="K15" s="649" t="str">
        <f>tab!G2</f>
        <v>2016/17</v>
      </c>
      <c r="L15" s="649" t="str">
        <f>tab!H2</f>
        <v>2017/18</v>
      </c>
      <c r="M15" s="649" t="str">
        <f>tab!I2</f>
        <v>2018/19</v>
      </c>
      <c r="N15" s="649" t="str">
        <f>tab!J2</f>
        <v>2019/20</v>
      </c>
      <c r="O15" s="649" t="str">
        <f>tab!K2</f>
        <v>2020/21</v>
      </c>
      <c r="P15" s="22"/>
      <c r="Q15" s="25"/>
    </row>
    <row r="16" spans="2:17" x14ac:dyDescent="0.2">
      <c r="B16" s="21"/>
      <c r="C16" s="22"/>
      <c r="D16" s="206" t="s">
        <v>291</v>
      </c>
      <c r="E16" s="207"/>
      <c r="F16" s="668">
        <f>G16-1</f>
        <v>2010</v>
      </c>
      <c r="G16" s="668">
        <f>H16-1</f>
        <v>2011</v>
      </c>
      <c r="H16" s="668">
        <f>I16-1</f>
        <v>2012</v>
      </c>
      <c r="I16" s="668">
        <f>J16-1</f>
        <v>2013</v>
      </c>
      <c r="J16" s="668">
        <f>tab!E4</f>
        <v>2014</v>
      </c>
      <c r="K16" s="668">
        <f>J16+1</f>
        <v>2015</v>
      </c>
      <c r="L16" s="668">
        <f>K16+1</f>
        <v>2016</v>
      </c>
      <c r="M16" s="668">
        <f>L16+1</f>
        <v>2017</v>
      </c>
      <c r="N16" s="668">
        <f>M16+1</f>
        <v>2018</v>
      </c>
      <c r="O16" s="668">
        <f>N16+1</f>
        <v>2019</v>
      </c>
      <c r="P16" s="22"/>
      <c r="Q16" s="25"/>
    </row>
    <row r="17" spans="2:19" x14ac:dyDescent="0.2">
      <c r="B17" s="21"/>
      <c r="C17" s="22"/>
      <c r="D17" s="23"/>
      <c r="E17" s="22"/>
      <c r="F17" s="24"/>
      <c r="G17" s="24"/>
      <c r="H17" s="24"/>
      <c r="I17" s="24"/>
      <c r="J17" s="24"/>
      <c r="K17" s="24"/>
      <c r="L17" s="24"/>
      <c r="M17" s="24"/>
      <c r="N17" s="24"/>
      <c r="O17" s="24"/>
      <c r="P17" s="22"/>
      <c r="Q17" s="25"/>
    </row>
    <row r="18" spans="2:19" x14ac:dyDescent="0.2">
      <c r="B18" s="21"/>
      <c r="C18" s="36"/>
      <c r="D18" s="36"/>
      <c r="E18" s="36"/>
      <c r="F18" s="189"/>
      <c r="G18" s="189"/>
      <c r="H18" s="189"/>
      <c r="I18" s="189"/>
      <c r="J18" s="189"/>
      <c r="K18" s="189"/>
      <c r="L18" s="189"/>
      <c r="M18" s="189"/>
      <c r="N18" s="189"/>
      <c r="O18" s="189"/>
      <c r="P18" s="36"/>
      <c r="Q18" s="25"/>
    </row>
    <row r="19" spans="2:19" ht="15.75" x14ac:dyDescent="0.25">
      <c r="B19" s="21"/>
      <c r="C19" s="36"/>
      <c r="D19" s="1380" t="s">
        <v>245</v>
      </c>
      <c r="E19" s="36"/>
      <c r="F19" s="189"/>
      <c r="G19" s="189"/>
      <c r="H19" s="189"/>
      <c r="I19" s="189"/>
      <c r="J19" s="189"/>
      <c r="K19" s="189"/>
      <c r="L19" s="189"/>
      <c r="M19" s="189"/>
      <c r="N19" s="189"/>
      <c r="O19" s="189"/>
      <c r="P19" s="36"/>
      <c r="Q19" s="25"/>
    </row>
    <row r="20" spans="2:19" ht="15.75" x14ac:dyDescent="0.25">
      <c r="B20" s="21"/>
      <c r="C20" s="36"/>
      <c r="D20" s="36"/>
      <c r="E20" s="36"/>
      <c r="F20" s="189"/>
      <c r="G20" s="189"/>
      <c r="H20" s="189"/>
      <c r="I20" s="189"/>
      <c r="J20" s="1689" t="s">
        <v>1125</v>
      </c>
      <c r="K20" s="189"/>
      <c r="L20" s="189"/>
      <c r="M20" s="189"/>
      <c r="N20" s="189"/>
      <c r="O20" s="189"/>
      <c r="P20" s="36"/>
      <c r="Q20" s="25"/>
    </row>
    <row r="21" spans="2:19" x14ac:dyDescent="0.2">
      <c r="B21" s="21"/>
      <c r="C21" s="36"/>
      <c r="D21" s="194" t="s">
        <v>433</v>
      </c>
      <c r="E21" s="36"/>
      <c r="F21" s="981">
        <v>0</v>
      </c>
      <c r="G21" s="981">
        <v>0</v>
      </c>
      <c r="H21" s="981">
        <v>0</v>
      </c>
      <c r="I21" s="981">
        <v>0</v>
      </c>
      <c r="J21" s="981">
        <f t="shared" ref="J21" si="0">+I21</f>
        <v>0</v>
      </c>
      <c r="K21" s="981">
        <f>+J21</f>
        <v>0</v>
      </c>
      <c r="L21" s="981">
        <f t="shared" ref="L21:O21" si="1">+K21</f>
        <v>0</v>
      </c>
      <c r="M21" s="981">
        <f t="shared" si="1"/>
        <v>0</v>
      </c>
      <c r="N21" s="981">
        <f t="shared" si="1"/>
        <v>0</v>
      </c>
      <c r="O21" s="981">
        <f t="shared" si="1"/>
        <v>0</v>
      </c>
      <c r="P21" s="36"/>
      <c r="Q21" s="25"/>
    </row>
    <row r="22" spans="2:19" x14ac:dyDescent="0.2">
      <c r="B22" s="21"/>
      <c r="C22" s="36"/>
      <c r="D22" s="194" t="s">
        <v>435</v>
      </c>
      <c r="E22" s="36"/>
      <c r="F22" s="981">
        <v>0</v>
      </c>
      <c r="G22" s="981">
        <v>0</v>
      </c>
      <c r="H22" s="981">
        <v>0</v>
      </c>
      <c r="I22" s="981">
        <v>0</v>
      </c>
      <c r="J22" s="981">
        <f t="shared" ref="J22:J23" si="2">+I22</f>
        <v>0</v>
      </c>
      <c r="K22" s="981">
        <f t="shared" ref="K22:O22" si="3">+J22</f>
        <v>0</v>
      </c>
      <c r="L22" s="981">
        <f t="shared" si="3"/>
        <v>0</v>
      </c>
      <c r="M22" s="981">
        <f t="shared" si="3"/>
        <v>0</v>
      </c>
      <c r="N22" s="981">
        <f t="shared" si="3"/>
        <v>0</v>
      </c>
      <c r="O22" s="981">
        <f t="shared" si="3"/>
        <v>0</v>
      </c>
      <c r="P22" s="36"/>
      <c r="Q22" s="25"/>
    </row>
    <row r="23" spans="2:19" x14ac:dyDescent="0.2">
      <c r="B23" s="21"/>
      <c r="C23" s="36"/>
      <c r="D23" s="194" t="s">
        <v>436</v>
      </c>
      <c r="E23" s="36"/>
      <c r="F23" s="981">
        <v>0</v>
      </c>
      <c r="G23" s="981">
        <v>0</v>
      </c>
      <c r="H23" s="981">
        <v>0</v>
      </c>
      <c r="I23" s="981">
        <v>0</v>
      </c>
      <c r="J23" s="981">
        <f t="shared" si="2"/>
        <v>0</v>
      </c>
      <c r="K23" s="981">
        <f t="shared" ref="K23:O23" si="4">+J23</f>
        <v>0</v>
      </c>
      <c r="L23" s="981">
        <f t="shared" si="4"/>
        <v>0</v>
      </c>
      <c r="M23" s="981">
        <f t="shared" si="4"/>
        <v>0</v>
      </c>
      <c r="N23" s="981">
        <f t="shared" si="4"/>
        <v>0</v>
      </c>
      <c r="O23" s="981">
        <f t="shared" si="4"/>
        <v>0</v>
      </c>
      <c r="P23" s="36"/>
      <c r="Q23" s="25"/>
    </row>
    <row r="24" spans="2:19" x14ac:dyDescent="0.2">
      <c r="B24" s="21"/>
      <c r="C24" s="36"/>
      <c r="D24" s="194" t="s">
        <v>434</v>
      </c>
      <c r="E24" s="36"/>
      <c r="F24" s="980">
        <f t="shared" ref="F24:O24" si="5">SUM(F21:F23)</f>
        <v>0</v>
      </c>
      <c r="G24" s="980">
        <f t="shared" si="5"/>
        <v>0</v>
      </c>
      <c r="H24" s="980">
        <f t="shared" si="5"/>
        <v>0</v>
      </c>
      <c r="I24" s="980">
        <f t="shared" si="5"/>
        <v>0</v>
      </c>
      <c r="J24" s="980">
        <f t="shared" si="5"/>
        <v>0</v>
      </c>
      <c r="K24" s="980">
        <f t="shared" si="5"/>
        <v>0</v>
      </c>
      <c r="L24" s="980">
        <f t="shared" si="5"/>
        <v>0</v>
      </c>
      <c r="M24" s="980">
        <f t="shared" si="5"/>
        <v>0</v>
      </c>
      <c r="N24" s="980">
        <f t="shared" si="5"/>
        <v>0</v>
      </c>
      <c r="O24" s="980">
        <f t="shared" si="5"/>
        <v>0</v>
      </c>
      <c r="P24" s="36"/>
      <c r="Q24" s="25"/>
    </row>
    <row r="25" spans="2:19" x14ac:dyDescent="0.2">
      <c r="B25" s="21"/>
      <c r="C25" s="36"/>
      <c r="D25" s="194" t="s">
        <v>480</v>
      </c>
      <c r="E25" s="36"/>
      <c r="F25" s="154">
        <v>0</v>
      </c>
      <c r="G25" s="154">
        <v>0</v>
      </c>
      <c r="H25" s="154">
        <v>0</v>
      </c>
      <c r="I25" s="154">
        <v>0</v>
      </c>
      <c r="J25" s="120">
        <f t="shared" ref="J25:O25" si="6">+I25</f>
        <v>0</v>
      </c>
      <c r="K25" s="120">
        <f t="shared" si="6"/>
        <v>0</v>
      </c>
      <c r="L25" s="120">
        <f t="shared" si="6"/>
        <v>0</v>
      </c>
      <c r="M25" s="120">
        <f t="shared" si="6"/>
        <v>0</v>
      </c>
      <c r="N25" s="120">
        <f t="shared" si="6"/>
        <v>0</v>
      </c>
      <c r="O25" s="120">
        <f t="shared" si="6"/>
        <v>0</v>
      </c>
      <c r="P25" s="36"/>
      <c r="Q25" s="25"/>
      <c r="S25" s="173"/>
    </row>
    <row r="26" spans="2:19" x14ac:dyDescent="0.2">
      <c r="B26" s="1156"/>
      <c r="C26" s="36"/>
      <c r="D26" s="194"/>
      <c r="E26" s="36"/>
      <c r="F26" s="1292"/>
      <c r="G26" s="1292"/>
      <c r="H26" s="1294"/>
      <c r="I26" s="1292"/>
      <c r="J26" s="1292"/>
      <c r="K26" s="1292"/>
      <c r="L26" s="1292"/>
      <c r="M26" s="1292"/>
      <c r="N26" s="1292"/>
      <c r="O26" s="1292"/>
      <c r="P26" s="36"/>
      <c r="Q26" s="25"/>
      <c r="S26" s="173"/>
    </row>
    <row r="27" spans="2:19" x14ac:dyDescent="0.2">
      <c r="B27" s="21"/>
      <c r="C27" s="36"/>
      <c r="D27" s="194" t="s">
        <v>819</v>
      </c>
      <c r="E27" s="36"/>
      <c r="F27" s="189"/>
      <c r="G27" s="1293"/>
      <c r="H27" s="1295">
        <f>IF(H$24=0,0,ROUND(+H21/H$24,6))</f>
        <v>0</v>
      </c>
      <c r="I27" s="189"/>
      <c r="J27" s="189"/>
      <c r="K27" s="189">
        <f>ROUND(+$H27*K24,0)</f>
        <v>0</v>
      </c>
      <c r="L27" s="189">
        <f t="shared" ref="L27:O27" si="7">ROUND(+$H27*L24,0)</f>
        <v>0</v>
      </c>
      <c r="M27" s="189">
        <f t="shared" si="7"/>
        <v>0</v>
      </c>
      <c r="N27" s="189">
        <f t="shared" si="7"/>
        <v>0</v>
      </c>
      <c r="O27" s="189">
        <f t="shared" si="7"/>
        <v>0</v>
      </c>
      <c r="P27" s="36"/>
      <c r="Q27" s="25"/>
    </row>
    <row r="28" spans="2:19" x14ac:dyDescent="0.2">
      <c r="B28" s="1156"/>
      <c r="C28" s="6"/>
      <c r="D28" s="194" t="s">
        <v>820</v>
      </c>
      <c r="E28" s="6"/>
      <c r="F28" s="169"/>
      <c r="G28" s="169"/>
      <c r="H28" s="1295">
        <f>IF(H$24=0,0,ROUND(+H22/H$24,6))</f>
        <v>0</v>
      </c>
      <c r="I28" s="189"/>
      <c r="J28" s="189"/>
      <c r="K28" s="189">
        <f t="shared" ref="K28:O28" si="8">ROUND(+$H28*K24,0)</f>
        <v>0</v>
      </c>
      <c r="L28" s="189">
        <f t="shared" si="8"/>
        <v>0</v>
      </c>
      <c r="M28" s="189">
        <f t="shared" si="8"/>
        <v>0</v>
      </c>
      <c r="N28" s="189">
        <f t="shared" si="8"/>
        <v>0</v>
      </c>
      <c r="O28" s="189">
        <f t="shared" si="8"/>
        <v>0</v>
      </c>
      <c r="P28" s="6"/>
      <c r="Q28" s="1063"/>
    </row>
    <row r="29" spans="2:19" x14ac:dyDescent="0.2">
      <c r="B29" s="1156"/>
      <c r="C29" s="6"/>
      <c r="D29" s="6"/>
      <c r="E29" s="6"/>
      <c r="F29" s="169"/>
      <c r="G29" s="169"/>
      <c r="H29" s="169"/>
      <c r="I29" s="169"/>
      <c r="J29" s="169"/>
      <c r="K29" s="169"/>
      <c r="L29" s="169"/>
      <c r="M29" s="169"/>
      <c r="N29" s="169"/>
      <c r="O29" s="169"/>
      <c r="P29" s="6"/>
      <c r="Q29" s="1063"/>
    </row>
    <row r="30" spans="2:19" x14ac:dyDescent="0.2">
      <c r="B30" s="1156"/>
      <c r="C30" s="6"/>
      <c r="D30" s="6"/>
      <c r="E30" s="6"/>
      <c r="F30" s="169"/>
      <c r="G30" s="169"/>
      <c r="H30" s="169"/>
      <c r="I30" s="169"/>
      <c r="J30" s="169"/>
      <c r="K30" s="169"/>
      <c r="L30" s="169"/>
      <c r="M30" s="169"/>
      <c r="N30" s="169"/>
      <c r="O30" s="169"/>
      <c r="P30" s="6"/>
      <c r="Q30" s="1063"/>
    </row>
    <row r="31" spans="2:19" x14ac:dyDescent="0.2">
      <c r="B31" s="21"/>
      <c r="C31" s="184"/>
      <c r="D31" s="184"/>
      <c r="E31" s="184"/>
      <c r="F31" s="185"/>
      <c r="G31" s="185"/>
      <c r="H31" s="185"/>
      <c r="I31" s="185"/>
      <c r="J31" s="185"/>
      <c r="K31" s="185"/>
      <c r="L31" s="185"/>
      <c r="M31" s="185"/>
      <c r="N31" s="185"/>
      <c r="O31" s="185"/>
      <c r="P31" s="184"/>
      <c r="Q31" s="25"/>
    </row>
    <row r="32" spans="2:19" x14ac:dyDescent="0.2">
      <c r="B32" s="21"/>
      <c r="C32" s="194"/>
      <c r="D32" s="194"/>
      <c r="E32" s="72"/>
      <c r="F32" s="766"/>
      <c r="G32" s="766"/>
      <c r="H32" s="766"/>
      <c r="I32" s="766"/>
      <c r="J32" s="766"/>
      <c r="K32" s="766"/>
      <c r="L32" s="766"/>
      <c r="M32" s="766"/>
      <c r="N32" s="766"/>
      <c r="O32" s="766"/>
      <c r="P32" s="767"/>
      <c r="Q32" s="25"/>
    </row>
    <row r="33" spans="2:17" x14ac:dyDescent="0.2">
      <c r="B33" s="21"/>
      <c r="C33" s="194"/>
      <c r="D33" s="202" t="s">
        <v>614</v>
      </c>
      <c r="E33" s="93"/>
      <c r="F33" s="766"/>
      <c r="G33" s="766"/>
      <c r="H33" s="766"/>
      <c r="I33" s="766"/>
      <c r="J33" s="766"/>
      <c r="K33" s="766"/>
      <c r="L33" s="766"/>
      <c r="M33" s="766"/>
      <c r="N33" s="766"/>
      <c r="O33" s="766"/>
      <c r="P33" s="767"/>
      <c r="Q33" s="25"/>
    </row>
    <row r="34" spans="2:17" x14ac:dyDescent="0.2">
      <c r="B34" s="21"/>
      <c r="C34" s="202"/>
      <c r="D34" s="194" t="s">
        <v>433</v>
      </c>
      <c r="E34" s="93"/>
      <c r="F34" s="1133">
        <f>IF(F$24=0,0,+F21/F$24)</f>
        <v>0</v>
      </c>
      <c r="G34" s="1133">
        <f t="shared" ref="G34:O34" si="9">IF(G$24=0,0,+G21/G$24)</f>
        <v>0</v>
      </c>
      <c r="H34" s="1133">
        <f t="shared" si="9"/>
        <v>0</v>
      </c>
      <c r="I34" s="1133">
        <f t="shared" si="9"/>
        <v>0</v>
      </c>
      <c r="J34" s="1133">
        <f t="shared" si="9"/>
        <v>0</v>
      </c>
      <c r="K34" s="1133">
        <f t="shared" si="9"/>
        <v>0</v>
      </c>
      <c r="L34" s="1133">
        <f t="shared" si="9"/>
        <v>0</v>
      </c>
      <c r="M34" s="1133">
        <f t="shared" si="9"/>
        <v>0</v>
      </c>
      <c r="N34" s="1133">
        <f t="shared" si="9"/>
        <v>0</v>
      </c>
      <c r="O34" s="1133">
        <f t="shared" si="9"/>
        <v>0</v>
      </c>
      <c r="P34" s="767"/>
      <c r="Q34" s="25"/>
    </row>
    <row r="35" spans="2:17" x14ac:dyDescent="0.2">
      <c r="B35" s="21"/>
      <c r="C35" s="202"/>
      <c r="D35" s="194" t="s">
        <v>435</v>
      </c>
      <c r="E35" s="93"/>
      <c r="F35" s="1133">
        <f>IF(F$24=0,0,+F22/F$24)</f>
        <v>0</v>
      </c>
      <c r="G35" s="1133">
        <f t="shared" ref="G35:O35" si="10">IF(G$24=0,0,+G22/G$24)</f>
        <v>0</v>
      </c>
      <c r="H35" s="1133">
        <f t="shared" si="10"/>
        <v>0</v>
      </c>
      <c r="I35" s="1133">
        <f t="shared" si="10"/>
        <v>0</v>
      </c>
      <c r="J35" s="1133">
        <f t="shared" si="10"/>
        <v>0</v>
      </c>
      <c r="K35" s="1133">
        <f t="shared" si="10"/>
        <v>0</v>
      </c>
      <c r="L35" s="1133">
        <f t="shared" si="10"/>
        <v>0</v>
      </c>
      <c r="M35" s="1133">
        <f t="shared" si="10"/>
        <v>0</v>
      </c>
      <c r="N35" s="1133">
        <f t="shared" si="10"/>
        <v>0</v>
      </c>
      <c r="O35" s="1133">
        <f t="shared" si="10"/>
        <v>0</v>
      </c>
      <c r="P35" s="767"/>
      <c r="Q35" s="25"/>
    </row>
    <row r="36" spans="2:17" x14ac:dyDescent="0.2">
      <c r="B36" s="21"/>
      <c r="C36" s="202"/>
      <c r="D36" s="194" t="s">
        <v>432</v>
      </c>
      <c r="E36" s="93"/>
      <c r="F36" s="1133">
        <f>IF(F$24=0,0,+F25/F$24)</f>
        <v>0</v>
      </c>
      <c r="G36" s="1133">
        <f t="shared" ref="G36:O36" si="11">IF(G$24=0,0,+G25/G$24)</f>
        <v>0</v>
      </c>
      <c r="H36" s="1133">
        <f t="shared" si="11"/>
        <v>0</v>
      </c>
      <c r="I36" s="1133">
        <f t="shared" si="11"/>
        <v>0</v>
      </c>
      <c r="J36" s="1133">
        <f t="shared" si="11"/>
        <v>0</v>
      </c>
      <c r="K36" s="1133">
        <f t="shared" si="11"/>
        <v>0</v>
      </c>
      <c r="L36" s="1133">
        <f t="shared" si="11"/>
        <v>0</v>
      </c>
      <c r="M36" s="1133">
        <f t="shared" si="11"/>
        <v>0</v>
      </c>
      <c r="N36" s="1133">
        <f t="shared" si="11"/>
        <v>0</v>
      </c>
      <c r="O36" s="1133">
        <f t="shared" si="11"/>
        <v>0</v>
      </c>
      <c r="P36" s="767"/>
      <c r="Q36" s="25"/>
    </row>
    <row r="37" spans="2:17" x14ac:dyDescent="0.2">
      <c r="B37" s="21"/>
      <c r="C37" s="194"/>
      <c r="D37" s="194"/>
      <c r="E37" s="72"/>
      <c r="F37" s="850"/>
      <c r="G37" s="850"/>
      <c r="H37" s="850"/>
      <c r="I37" s="850"/>
      <c r="J37" s="850"/>
      <c r="K37" s="850"/>
      <c r="L37" s="850"/>
      <c r="M37" s="850"/>
      <c r="N37" s="850"/>
      <c r="O37" s="850"/>
      <c r="P37" s="851"/>
      <c r="Q37" s="25"/>
    </row>
    <row r="38" spans="2:17" x14ac:dyDescent="0.2">
      <c r="B38" s="21"/>
      <c r="C38" s="194"/>
      <c r="D38" s="202" t="s">
        <v>635</v>
      </c>
      <c r="E38" s="93"/>
      <c r="F38" s="766"/>
      <c r="G38" s="766"/>
      <c r="H38" s="766"/>
      <c r="I38" s="766"/>
      <c r="J38" s="766"/>
      <c r="K38" s="766"/>
      <c r="L38" s="766"/>
      <c r="M38" s="766"/>
      <c r="N38" s="766"/>
      <c r="O38" s="766"/>
      <c r="P38" s="767"/>
      <c r="Q38" s="25"/>
    </row>
    <row r="39" spans="2:17" x14ac:dyDescent="0.2">
      <c r="B39" s="21"/>
      <c r="C39" s="202"/>
      <c r="D39" s="194" t="s">
        <v>433</v>
      </c>
      <c r="E39" s="93"/>
      <c r="F39" s="1133">
        <v>0.10564999999999999</v>
      </c>
      <c r="G39" s="1133">
        <v>0.1061</v>
      </c>
      <c r="H39" s="1133">
        <v>0.1071</v>
      </c>
      <c r="I39" s="1481">
        <v>0.10614</v>
      </c>
      <c r="J39" s="1306">
        <v>0</v>
      </c>
      <c r="K39" s="1306">
        <v>0</v>
      </c>
      <c r="L39" s="1306">
        <v>0</v>
      </c>
      <c r="M39" s="1306">
        <v>0</v>
      </c>
      <c r="N39" s="1306">
        <v>0</v>
      </c>
      <c r="O39" s="1306">
        <v>0</v>
      </c>
      <c r="P39" s="767"/>
      <c r="Q39" s="25"/>
    </row>
    <row r="40" spans="2:17" x14ac:dyDescent="0.2">
      <c r="B40" s="21"/>
      <c r="C40" s="202"/>
      <c r="D40" s="194" t="s">
        <v>435</v>
      </c>
      <c r="E40" s="93"/>
      <c r="F40" s="1133">
        <v>2.8240000000000001E-2</v>
      </c>
      <c r="G40" s="1133">
        <v>2.7949999999999999E-2</v>
      </c>
      <c r="H40" s="1133">
        <v>2.8400000000000002E-2</v>
      </c>
      <c r="I40" s="1481">
        <v>2.9250000000000002E-2</v>
      </c>
      <c r="J40" s="1306">
        <v>0</v>
      </c>
      <c r="K40" s="1306">
        <v>0</v>
      </c>
      <c r="L40" s="1306">
        <v>0</v>
      </c>
      <c r="M40" s="1306">
        <v>0</v>
      </c>
      <c r="N40" s="1306">
        <v>0</v>
      </c>
      <c r="O40" s="1306">
        <v>0</v>
      </c>
      <c r="P40" s="767"/>
      <c r="Q40" s="25"/>
    </row>
    <row r="41" spans="2:17" x14ac:dyDescent="0.2">
      <c r="B41" s="21"/>
      <c r="C41" s="202"/>
      <c r="D41" s="194" t="s">
        <v>432</v>
      </c>
      <c r="E41" s="93"/>
      <c r="F41" s="1133">
        <v>0.21479999999999999</v>
      </c>
      <c r="G41" s="1133">
        <v>0.2107</v>
      </c>
      <c r="H41" s="1133">
        <v>0.21310000000000001</v>
      </c>
      <c r="I41" s="1306">
        <v>0</v>
      </c>
      <c r="J41" s="1306">
        <v>0</v>
      </c>
      <c r="K41" s="1306">
        <v>0</v>
      </c>
      <c r="L41" s="1306">
        <v>0</v>
      </c>
      <c r="M41" s="1306">
        <v>0</v>
      </c>
      <c r="N41" s="1306">
        <v>0</v>
      </c>
      <c r="O41" s="1306">
        <v>0</v>
      </c>
      <c r="P41" s="767"/>
      <c r="Q41" s="25"/>
    </row>
    <row r="42" spans="2:17" x14ac:dyDescent="0.2">
      <c r="B42" s="21"/>
      <c r="C42" s="194"/>
      <c r="D42" s="194"/>
      <c r="E42" s="72"/>
      <c r="F42" s="850"/>
      <c r="G42" s="850"/>
      <c r="H42" s="850"/>
      <c r="I42" s="850"/>
      <c r="J42" s="850"/>
      <c r="K42" s="850"/>
      <c r="L42" s="850"/>
      <c r="M42" s="850"/>
      <c r="N42" s="850"/>
      <c r="O42" s="850"/>
      <c r="P42" s="851"/>
      <c r="Q42" s="25"/>
    </row>
    <row r="43" spans="2:17" x14ac:dyDescent="0.2">
      <c r="B43" s="21"/>
      <c r="C43" s="184"/>
      <c r="D43" s="184"/>
      <c r="E43" s="184"/>
      <c r="F43" s="184"/>
      <c r="G43" s="184"/>
      <c r="H43" s="184"/>
      <c r="I43" s="185"/>
      <c r="J43" s="185"/>
      <c r="K43" s="185"/>
      <c r="L43" s="185"/>
      <c r="M43" s="185"/>
      <c r="N43" s="185"/>
      <c r="O43" s="185"/>
      <c r="P43" s="184"/>
      <c r="Q43" s="25"/>
    </row>
    <row r="44" spans="2:17" x14ac:dyDescent="0.2">
      <c r="B44" s="21"/>
      <c r="C44" s="184"/>
      <c r="D44" s="184"/>
      <c r="E44" s="184"/>
      <c r="F44" s="184"/>
      <c r="G44" s="184"/>
      <c r="H44" s="184"/>
      <c r="I44" s="185"/>
      <c r="J44" s="185"/>
      <c r="K44" s="185"/>
      <c r="L44" s="185"/>
      <c r="M44" s="185"/>
      <c r="N44" s="185"/>
      <c r="O44" s="185"/>
      <c r="P44" s="184"/>
      <c r="Q44" s="25"/>
    </row>
    <row r="45" spans="2:17" x14ac:dyDescent="0.2">
      <c r="B45" s="186"/>
      <c r="C45" s="166"/>
      <c r="D45" s="166"/>
      <c r="E45" s="166"/>
      <c r="F45" s="166"/>
      <c r="G45" s="166"/>
      <c r="H45" s="166"/>
      <c r="I45" s="187"/>
      <c r="J45" s="187"/>
      <c r="K45" s="187"/>
      <c r="L45" s="187"/>
      <c r="M45" s="187"/>
      <c r="N45" s="187"/>
      <c r="O45" s="85"/>
      <c r="P45" s="765" t="s">
        <v>479</v>
      </c>
      <c r="Q45" s="188"/>
    </row>
    <row r="58" s="175" customFormat="1" x14ac:dyDescent="0.2"/>
    <row r="63" s="175" customFormat="1" x14ac:dyDescent="0.2"/>
    <row r="66" spans="3:10" x14ac:dyDescent="0.2">
      <c r="C66" s="553"/>
      <c r="D66" s="553"/>
      <c r="E66" s="80"/>
      <c r="F66" s="80"/>
      <c r="G66" s="80"/>
      <c r="H66" s="80"/>
      <c r="I66" s="80"/>
      <c r="J66" s="553"/>
    </row>
    <row r="67" spans="3:10" x14ac:dyDescent="0.2">
      <c r="C67" s="194"/>
      <c r="D67" s="192"/>
      <c r="E67" s="72"/>
      <c r="F67" s="72"/>
      <c r="G67" s="72"/>
      <c r="H67" s="72"/>
      <c r="I67" s="51"/>
      <c r="J67" s="194"/>
    </row>
    <row r="68" spans="3:10" s="175" customFormat="1" x14ac:dyDescent="0.2">
      <c r="C68" s="194"/>
      <c r="D68" s="194"/>
      <c r="E68" s="72"/>
      <c r="F68" s="72"/>
      <c r="G68" s="72"/>
      <c r="H68" s="72"/>
      <c r="I68" s="51"/>
      <c r="J68" s="194"/>
    </row>
    <row r="69" spans="3:10" x14ac:dyDescent="0.2">
      <c r="C69" s="194"/>
      <c r="D69" s="194"/>
      <c r="E69" s="72"/>
      <c r="F69" s="72"/>
      <c r="G69" s="72"/>
      <c r="H69" s="72"/>
      <c r="I69" s="51"/>
      <c r="J69" s="194"/>
    </row>
    <row r="70" spans="3:10" x14ac:dyDescent="0.2">
      <c r="C70" s="194"/>
      <c r="D70" s="194"/>
      <c r="E70" s="72"/>
      <c r="F70" s="114"/>
      <c r="G70" s="114"/>
      <c r="H70" s="114"/>
      <c r="I70" s="116"/>
      <c r="J70" s="194"/>
    </row>
    <row r="71" spans="3:10" x14ac:dyDescent="0.2">
      <c r="C71" s="194"/>
      <c r="D71" s="194"/>
      <c r="E71" s="72"/>
      <c r="F71" s="114"/>
      <c r="G71" s="114"/>
      <c r="H71" s="114"/>
      <c r="I71" s="114"/>
      <c r="J71" s="194"/>
    </row>
    <row r="72" spans="3:10" x14ac:dyDescent="0.2">
      <c r="C72" s="202"/>
      <c r="D72" s="202"/>
      <c r="E72" s="72"/>
      <c r="F72" s="72"/>
      <c r="G72" s="72"/>
      <c r="H72" s="72"/>
      <c r="I72" s="72"/>
      <c r="J72" s="202"/>
    </row>
    <row r="73" spans="3:10" s="175" customFormat="1" x14ac:dyDescent="0.2">
      <c r="C73" s="194"/>
      <c r="D73" s="194"/>
      <c r="E73" s="72"/>
      <c r="F73" s="72"/>
      <c r="G73" s="72"/>
      <c r="H73" s="72"/>
      <c r="I73" s="72"/>
      <c r="J73" s="194"/>
    </row>
    <row r="78" spans="3:10" s="175" customFormat="1" x14ac:dyDescent="0.2"/>
    <row r="91" s="175" customFormat="1" x14ac:dyDescent="0.2"/>
    <row r="97" s="175" customFormat="1" x14ac:dyDescent="0.2"/>
    <row r="103" s="175" customFormat="1" x14ac:dyDescent="0.2"/>
    <row r="109" s="175" customFormat="1" x14ac:dyDescent="0.2"/>
    <row r="115" s="175" customFormat="1" x14ac:dyDescent="0.2"/>
    <row r="121" s="175" customFormat="1" x14ac:dyDescent="0.2"/>
    <row r="134" s="175" customFormat="1" x14ac:dyDescent="0.2"/>
    <row r="140" s="175" customFormat="1" x14ac:dyDescent="0.2"/>
    <row r="146" s="175" customFormat="1" x14ac:dyDescent="0.2"/>
    <row r="152" s="175" customFormat="1" x14ac:dyDescent="0.2"/>
    <row r="158" s="175" customFormat="1" x14ac:dyDescent="0.2"/>
    <row r="164" s="175" customFormat="1" x14ac:dyDescent="0.2"/>
  </sheetData>
  <sheetProtection password="DFBD" sheet="1" objects="1" scenarios="1"/>
  <phoneticPr fontId="0" type="noConversion"/>
  <hyperlinks>
    <hyperlink ref="P45"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rowBreaks count="2" manualBreakCount="2">
    <brk id="45" min="1" max="12" man="1"/>
    <brk id="123" min="1" max="12" man="1"/>
  </rowBreaks>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203"/>
  <sheetViews>
    <sheetView zoomScale="85" zoomScaleNormal="85" zoomScalePageLayoutView="85" workbookViewId="0"/>
  </sheetViews>
  <sheetFormatPr defaultRowHeight="12.75" x14ac:dyDescent="0.2"/>
  <cols>
    <col min="1" max="1" width="44.5703125" style="674" customWidth="1"/>
    <col min="2" max="2" width="3.42578125" style="674" customWidth="1"/>
    <col min="3" max="5" width="14.85546875" style="674" customWidth="1"/>
    <col min="6" max="6" width="15.5703125" style="674" customWidth="1"/>
    <col min="7" max="10" width="14.85546875" style="674" customWidth="1"/>
    <col min="11" max="11" width="16.7109375" style="674" customWidth="1"/>
    <col min="12" max="36" width="14.85546875" style="674" customWidth="1"/>
    <col min="37" max="16384" width="9.140625" style="674"/>
  </cols>
  <sheetData>
    <row r="2" spans="1:13" x14ac:dyDescent="0.2">
      <c r="A2" s="672" t="s">
        <v>165</v>
      </c>
      <c r="B2" s="1086" t="s">
        <v>674</v>
      </c>
      <c r="C2" s="1075" t="s">
        <v>670</v>
      </c>
      <c r="D2" s="1075" t="s">
        <v>669</v>
      </c>
      <c r="E2" s="1044" t="s">
        <v>286</v>
      </c>
      <c r="F2" s="1044" t="s">
        <v>290</v>
      </c>
      <c r="G2" s="1044" t="s">
        <v>323</v>
      </c>
      <c r="H2" s="1044" t="s">
        <v>356</v>
      </c>
      <c r="I2" s="1044" t="s">
        <v>357</v>
      </c>
      <c r="J2" s="1044" t="s">
        <v>358</v>
      </c>
      <c r="K2" s="1044" t="s">
        <v>32</v>
      </c>
      <c r="L2" s="1044" t="s">
        <v>145</v>
      </c>
      <c r="M2" s="687"/>
    </row>
    <row r="3" spans="1:13" x14ac:dyDescent="0.2">
      <c r="A3" s="672" t="s">
        <v>215</v>
      </c>
      <c r="B3" s="1087">
        <v>40452</v>
      </c>
      <c r="C3" s="1076">
        <v>40817</v>
      </c>
      <c r="D3" s="1045">
        <v>41183</v>
      </c>
      <c r="E3" s="1045">
        <v>41548</v>
      </c>
      <c r="F3" s="1045">
        <v>41913</v>
      </c>
      <c r="G3" s="1045">
        <v>42278</v>
      </c>
      <c r="H3" s="1045">
        <v>42644</v>
      </c>
      <c r="I3" s="1045">
        <v>43009</v>
      </c>
      <c r="J3" s="1045">
        <v>43374</v>
      </c>
      <c r="K3" s="1045">
        <v>43739</v>
      </c>
      <c r="L3" s="1045">
        <v>44105</v>
      </c>
      <c r="M3" s="687"/>
    </row>
    <row r="4" spans="1:13" s="676" customFormat="1" x14ac:dyDescent="0.2">
      <c r="A4" s="675" t="s">
        <v>188</v>
      </c>
      <c r="B4" s="1088">
        <v>2011</v>
      </c>
      <c r="C4" s="1046">
        <v>2012</v>
      </c>
      <c r="D4" s="1046">
        <v>2013</v>
      </c>
      <c r="E4" s="1046">
        <v>2014</v>
      </c>
      <c r="F4" s="1046">
        <f t="shared" ref="F4:L4" si="0">E4+1</f>
        <v>2015</v>
      </c>
      <c r="G4" s="1046">
        <f t="shared" si="0"/>
        <v>2016</v>
      </c>
      <c r="H4" s="1046">
        <f t="shared" si="0"/>
        <v>2017</v>
      </c>
      <c r="I4" s="1046">
        <f t="shared" si="0"/>
        <v>2018</v>
      </c>
      <c r="J4" s="1046">
        <f t="shared" si="0"/>
        <v>2019</v>
      </c>
      <c r="K4" s="1046">
        <f t="shared" si="0"/>
        <v>2020</v>
      </c>
      <c r="L4" s="1046">
        <f t="shared" si="0"/>
        <v>2021</v>
      </c>
      <c r="M4" s="687"/>
    </row>
    <row r="7" spans="1:13" ht="15" x14ac:dyDescent="0.25">
      <c r="A7" s="729" t="s">
        <v>437</v>
      </c>
      <c r="B7" s="672"/>
      <c r="C7" s="672"/>
      <c r="D7" s="672"/>
      <c r="E7" s="678"/>
      <c r="F7" s="673"/>
      <c r="G7" s="678"/>
    </row>
    <row r="8" spans="1:13" x14ac:dyDescent="0.2">
      <c r="A8" s="673"/>
      <c r="B8" s="672"/>
      <c r="C8" s="672"/>
      <c r="D8" s="672"/>
      <c r="E8" s="672"/>
      <c r="F8" s="673"/>
      <c r="G8" s="672"/>
      <c r="H8" s="672"/>
      <c r="I8" s="672"/>
      <c r="J8" s="672"/>
      <c r="K8" s="672"/>
    </row>
    <row r="9" spans="1:13" x14ac:dyDescent="0.2">
      <c r="A9" s="730" t="s">
        <v>499</v>
      </c>
      <c r="B9" s="672"/>
      <c r="C9" s="1089">
        <f>+C4</f>
        <v>2012</v>
      </c>
      <c r="D9" s="1089">
        <f>+D4</f>
        <v>2013</v>
      </c>
      <c r="E9" s="1089">
        <f>+E4</f>
        <v>2014</v>
      </c>
      <c r="F9" s="1024"/>
      <c r="G9" s="1024"/>
      <c r="H9" s="682"/>
      <c r="I9" s="682"/>
      <c r="J9" s="682"/>
      <c r="K9" s="672"/>
    </row>
    <row r="10" spans="1:13" x14ac:dyDescent="0.2">
      <c r="A10" s="731" t="s">
        <v>438</v>
      </c>
      <c r="B10" s="672"/>
      <c r="C10" s="1120">
        <v>228</v>
      </c>
      <c r="D10" s="1120">
        <v>228</v>
      </c>
      <c r="E10" s="1035">
        <v>228</v>
      </c>
      <c r="F10" s="1024"/>
      <c r="G10" s="1024"/>
      <c r="H10" s="682"/>
      <c r="I10" s="682"/>
      <c r="J10" s="682"/>
      <c r="K10" s="672"/>
    </row>
    <row r="11" spans="1:13" x14ac:dyDescent="0.2">
      <c r="A11" s="731" t="s">
        <v>439</v>
      </c>
      <c r="B11" s="672"/>
      <c r="C11" s="1120">
        <v>94</v>
      </c>
      <c r="D11" s="1120">
        <v>94</v>
      </c>
      <c r="E11" s="1035">
        <v>94</v>
      </c>
      <c r="F11" s="1024"/>
      <c r="G11" s="1024"/>
      <c r="H11" s="682"/>
      <c r="I11" s="682"/>
      <c r="J11" s="682"/>
      <c r="K11" s="672"/>
    </row>
    <row r="12" spans="1:13" x14ac:dyDescent="0.2">
      <c r="A12" s="731" t="s">
        <v>440</v>
      </c>
      <c r="B12" s="672"/>
      <c r="C12" s="1120"/>
      <c r="D12" s="1120"/>
      <c r="E12" s="1632">
        <f>+E13-E10-E11</f>
        <v>79</v>
      </c>
      <c r="F12" s="1024"/>
      <c r="G12" s="1024"/>
      <c r="H12" s="682"/>
      <c r="I12" s="682"/>
      <c r="J12" s="682"/>
      <c r="K12" s="672"/>
    </row>
    <row r="13" spans="1:13" x14ac:dyDescent="0.2">
      <c r="A13" s="732" t="s">
        <v>831</v>
      </c>
      <c r="B13" s="672"/>
      <c r="C13" s="733">
        <f>SUM(C10:C12)</f>
        <v>322</v>
      </c>
      <c r="D13" s="733">
        <f>SUM(D10:D12)</f>
        <v>322</v>
      </c>
      <c r="E13" s="1442">
        <v>401</v>
      </c>
      <c r="F13" s="733"/>
      <c r="G13" s="733"/>
      <c r="H13" s="681"/>
      <c r="I13" s="681"/>
      <c r="J13" s="681"/>
      <c r="K13" s="672"/>
    </row>
    <row r="14" spans="1:13" x14ac:dyDescent="0.2">
      <c r="A14" s="732"/>
      <c r="B14" s="672"/>
      <c r="C14" s="733"/>
      <c r="D14" s="733"/>
      <c r="E14" s="733"/>
      <c r="F14" s="733"/>
      <c r="H14" s="681"/>
      <c r="I14" s="681"/>
      <c r="J14" s="681"/>
      <c r="K14" s="672"/>
    </row>
    <row r="15" spans="1:13" x14ac:dyDescent="0.2">
      <c r="A15" s="732" t="s">
        <v>832</v>
      </c>
      <c r="B15" s="672"/>
      <c r="C15" s="733"/>
      <c r="D15" s="733"/>
      <c r="E15" s="1442">
        <v>87</v>
      </c>
      <c r="F15" s="1442">
        <f>+E15</f>
        <v>87</v>
      </c>
      <c r="G15" s="1442">
        <f t="shared" ref="G15:L15" si="1">+F15</f>
        <v>87</v>
      </c>
      <c r="H15" s="1442">
        <f t="shared" si="1"/>
        <v>87</v>
      </c>
      <c r="I15" s="1442">
        <f t="shared" si="1"/>
        <v>87</v>
      </c>
      <c r="J15" s="1442">
        <f t="shared" si="1"/>
        <v>87</v>
      </c>
      <c r="K15" s="1442">
        <f t="shared" si="1"/>
        <v>87</v>
      </c>
      <c r="L15" s="1442">
        <f t="shared" si="1"/>
        <v>87</v>
      </c>
    </row>
    <row r="16" spans="1:13" x14ac:dyDescent="0.2">
      <c r="A16" s="732"/>
      <c r="B16" s="672"/>
      <c r="C16" s="733"/>
      <c r="D16" s="733"/>
      <c r="E16" s="1024"/>
      <c r="F16" s="1024"/>
      <c r="G16" s="1024"/>
      <c r="H16" s="1024"/>
      <c r="I16" s="1024"/>
      <c r="J16" s="1024"/>
      <c r="K16" s="1024"/>
      <c r="L16" s="1024"/>
    </row>
    <row r="17" spans="1:12" x14ac:dyDescent="0.2">
      <c r="A17" s="732" t="s">
        <v>813</v>
      </c>
      <c r="B17" s="672"/>
      <c r="C17" s="733"/>
      <c r="D17" s="733"/>
      <c r="E17" s="1424">
        <f>+'geg LO'!I25*tab!E13</f>
        <v>0</v>
      </c>
      <c r="F17" s="1024"/>
      <c r="G17" s="1024"/>
      <c r="H17" s="1024"/>
      <c r="I17" s="1024"/>
      <c r="J17" s="1024"/>
      <c r="K17" s="1024"/>
      <c r="L17" s="1024"/>
    </row>
    <row r="18" spans="1:12" x14ac:dyDescent="0.2">
      <c r="A18" s="732" t="s">
        <v>814</v>
      </c>
      <c r="B18" s="672"/>
      <c r="C18" s="733"/>
      <c r="D18" s="733"/>
      <c r="E18" s="1424">
        <f>+'geg LO'!I24*tab!E15</f>
        <v>0</v>
      </c>
      <c r="F18" s="1024"/>
      <c r="G18" s="1024"/>
      <c r="H18" s="1024"/>
      <c r="I18" s="1024"/>
      <c r="J18" s="1024"/>
      <c r="K18" s="1024"/>
      <c r="L18" s="1024"/>
    </row>
    <row r="19" spans="1:12" x14ac:dyDescent="0.2">
      <c r="A19" s="732" t="s">
        <v>815</v>
      </c>
      <c r="B19" s="672"/>
      <c r="C19" s="733"/>
      <c r="D19" s="733"/>
      <c r="E19" s="1425">
        <f>+E17-E18</f>
        <v>0</v>
      </c>
      <c r="F19" s="1425">
        <f>+E19*2/3</f>
        <v>0</v>
      </c>
      <c r="G19" s="1425">
        <f>+E19*1/3</f>
        <v>0</v>
      </c>
      <c r="H19" s="1024"/>
      <c r="I19" s="1024"/>
      <c r="J19" s="1024"/>
      <c r="K19" s="1024"/>
      <c r="L19" s="1024"/>
    </row>
    <row r="20" spans="1:12" x14ac:dyDescent="0.2">
      <c r="A20" s="732"/>
      <c r="B20" s="672"/>
      <c r="C20" s="733"/>
      <c r="D20" s="1193" t="s">
        <v>713</v>
      </c>
      <c r="E20" s="1682">
        <v>0</v>
      </c>
      <c r="F20" s="1682">
        <v>0</v>
      </c>
      <c r="G20" s="1682">
        <v>0</v>
      </c>
      <c r="H20" s="1024"/>
      <c r="I20" s="1024"/>
      <c r="J20" s="1024"/>
      <c r="K20" s="1024"/>
      <c r="L20" s="1024"/>
    </row>
    <row r="21" spans="1:12" x14ac:dyDescent="0.2">
      <c r="A21" s="732"/>
      <c r="B21" s="672"/>
      <c r="C21" s="733"/>
      <c r="D21" s="1193" t="s">
        <v>833</v>
      </c>
      <c r="E21" s="1425">
        <f>+E19*(1+E20)</f>
        <v>0</v>
      </c>
      <c r="F21" s="1425">
        <f t="shared" ref="F21:G21" si="2">+F19*(1+F20)</f>
        <v>0</v>
      </c>
      <c r="G21" s="1425">
        <f t="shared" si="2"/>
        <v>0</v>
      </c>
      <c r="H21" s="1024"/>
      <c r="I21" s="1024"/>
      <c r="J21" s="1024"/>
      <c r="K21" s="1024"/>
      <c r="L21" s="1024"/>
    </row>
    <row r="22" spans="1:12" x14ac:dyDescent="0.2">
      <c r="A22" s="732"/>
      <c r="B22" s="672"/>
      <c r="C22" s="733"/>
      <c r="D22" s="733"/>
      <c r="E22" s="1024"/>
      <c r="F22" s="1024"/>
      <c r="G22" s="1024"/>
      <c r="H22" s="1024"/>
      <c r="I22" s="1024"/>
      <c r="J22" s="1024"/>
      <c r="K22" s="1024"/>
      <c r="L22" s="1024"/>
    </row>
    <row r="23" spans="1:12" x14ac:dyDescent="0.2">
      <c r="A23" s="732" t="s">
        <v>973</v>
      </c>
      <c r="B23" s="672"/>
      <c r="C23" s="733"/>
      <c r="D23" s="733"/>
      <c r="E23" s="733"/>
      <c r="F23" s="1120"/>
      <c r="G23" s="1035">
        <v>4000</v>
      </c>
      <c r="H23" s="1035">
        <v>4000</v>
      </c>
      <c r="I23" s="1035">
        <v>4000</v>
      </c>
      <c r="J23" s="1035">
        <v>4000</v>
      </c>
      <c r="K23" s="1035">
        <v>4000</v>
      </c>
      <c r="L23" s="1035">
        <v>4000</v>
      </c>
    </row>
    <row r="24" spans="1:12" x14ac:dyDescent="0.2">
      <c r="A24" s="732" t="s">
        <v>974</v>
      </c>
      <c r="B24" s="672"/>
      <c r="C24" s="733"/>
      <c r="D24" s="733"/>
      <c r="E24" s="733"/>
      <c r="F24" s="1120"/>
      <c r="G24" s="1035">
        <v>4000</v>
      </c>
      <c r="H24" s="1035">
        <v>4000</v>
      </c>
      <c r="I24" s="1035">
        <v>4000</v>
      </c>
      <c r="J24" s="1035">
        <v>4000</v>
      </c>
      <c r="K24" s="1035">
        <v>4000</v>
      </c>
      <c r="L24" s="1035">
        <v>4000</v>
      </c>
    </row>
    <row r="25" spans="1:12" x14ac:dyDescent="0.2">
      <c r="A25" s="732" t="s">
        <v>975</v>
      </c>
      <c r="B25" s="672"/>
      <c r="C25" s="733"/>
      <c r="E25" s="733"/>
      <c r="F25" s="1120"/>
      <c r="G25" s="1035">
        <v>150</v>
      </c>
      <c r="H25" s="1035">
        <f>+G25</f>
        <v>150</v>
      </c>
      <c r="I25" s="1035">
        <f t="shared" ref="I25:L25" si="3">+H25</f>
        <v>150</v>
      </c>
      <c r="J25" s="1035">
        <f t="shared" si="3"/>
        <v>150</v>
      </c>
      <c r="K25" s="1035">
        <f t="shared" si="3"/>
        <v>150</v>
      </c>
      <c r="L25" s="1035">
        <f t="shared" si="3"/>
        <v>150</v>
      </c>
    </row>
    <row r="26" spans="1:12" x14ac:dyDescent="0.2">
      <c r="A26" s="732" t="s">
        <v>976</v>
      </c>
      <c r="B26" s="672"/>
      <c r="C26" s="733"/>
      <c r="E26" s="733"/>
      <c r="F26" s="1120"/>
      <c r="G26" s="1035">
        <v>320</v>
      </c>
      <c r="H26" s="1035">
        <f>+G26</f>
        <v>320</v>
      </c>
      <c r="I26" s="1035">
        <f t="shared" ref="I26" si="4">+H26</f>
        <v>320</v>
      </c>
      <c r="J26" s="1035">
        <f t="shared" ref="J26" si="5">+I26</f>
        <v>320</v>
      </c>
      <c r="K26" s="1035">
        <f t="shared" ref="K26" si="6">+J26</f>
        <v>320</v>
      </c>
      <c r="L26" s="1035">
        <f t="shared" ref="L26" si="7">+K26</f>
        <v>320</v>
      </c>
    </row>
    <row r="27" spans="1:12" x14ac:dyDescent="0.2">
      <c r="A27" s="1507" t="s">
        <v>1086</v>
      </c>
      <c r="B27" s="672"/>
      <c r="C27" s="733"/>
      <c r="E27" s="733"/>
      <c r="F27" s="1120"/>
      <c r="G27" s="1120"/>
      <c r="H27" s="1120"/>
      <c r="I27" s="1120"/>
      <c r="J27" s="1120"/>
      <c r="K27" s="1120"/>
      <c r="L27" s="1120"/>
    </row>
    <row r="28" spans="1:12" x14ac:dyDescent="0.2">
      <c r="A28" s="732"/>
      <c r="B28" s="672"/>
      <c r="C28" s="733"/>
      <c r="D28" s="1421" t="s">
        <v>968</v>
      </c>
      <c r="E28" s="1422" t="s">
        <v>969</v>
      </c>
      <c r="F28" s="1120" t="s">
        <v>970</v>
      </c>
      <c r="G28" s="1120"/>
      <c r="H28" s="1120"/>
      <c r="I28" s="1120"/>
      <c r="J28" s="1120"/>
      <c r="K28" s="1120"/>
      <c r="L28" s="1120"/>
    </row>
    <row r="29" spans="1:12" x14ac:dyDescent="0.2">
      <c r="A29" s="1154" t="s">
        <v>759</v>
      </c>
      <c r="B29" s="672"/>
      <c r="C29" s="1641">
        <f>ROUND((1/8.87-1/17.14),9)</f>
        <v>5.4396514E-2</v>
      </c>
      <c r="D29" s="1158">
        <v>72870.789999999994</v>
      </c>
      <c r="E29" s="1155">
        <f>+C29*D29*(1-E$33)</f>
        <v>3963.9169484260597</v>
      </c>
      <c r="F29" s="1155">
        <f>+C29*D29*(1-F$33)</f>
        <v>3850.4736092790545</v>
      </c>
      <c r="H29" s="681"/>
      <c r="I29" s="681"/>
      <c r="J29" s="681"/>
      <c r="K29" s="672"/>
    </row>
    <row r="30" spans="1:12" x14ac:dyDescent="0.2">
      <c r="A30" s="1154" t="s">
        <v>760</v>
      </c>
      <c r="B30" s="672"/>
      <c r="C30" s="1641">
        <f t="shared" ref="C30:C32" si="8">ROUND((1/8.87-1/17.14),9)</f>
        <v>5.4396514E-2</v>
      </c>
      <c r="D30" s="1158">
        <v>82645.399999999994</v>
      </c>
      <c r="E30" s="1155">
        <v>0</v>
      </c>
      <c r="F30" s="1155">
        <v>0</v>
      </c>
      <c r="H30" s="681"/>
      <c r="I30" s="681"/>
      <c r="J30" s="681"/>
      <c r="K30" s="672"/>
    </row>
    <row r="31" spans="1:12" x14ac:dyDescent="0.2">
      <c r="A31" s="1154" t="s">
        <v>761</v>
      </c>
      <c r="B31" s="672"/>
      <c r="C31" s="1641">
        <f t="shared" si="8"/>
        <v>5.4396514E-2</v>
      </c>
      <c r="D31" s="1158">
        <v>78607.87</v>
      </c>
      <c r="E31" s="1155">
        <f>+C31*D31*(1-E$33)</f>
        <v>4275.9941009651793</v>
      </c>
      <c r="F31" s="1155">
        <f>+C31*D31*(1-F$33)</f>
        <v>4153.6194257896568</v>
      </c>
      <c r="H31" s="681"/>
      <c r="I31" s="681"/>
      <c r="J31" s="681"/>
      <c r="K31" s="672"/>
    </row>
    <row r="32" spans="1:12" x14ac:dyDescent="0.2">
      <c r="A32" s="1154" t="s">
        <v>762</v>
      </c>
      <c r="B32" s="672"/>
      <c r="C32" s="1641">
        <f t="shared" si="8"/>
        <v>5.4396514E-2</v>
      </c>
      <c r="D32" s="1158">
        <v>74809.73</v>
      </c>
      <c r="E32" s="1155">
        <f>+C32*D32*(1-E$33)</f>
        <v>4069.3885252812197</v>
      </c>
      <c r="F32" s="1155">
        <f>+C32*D32*(1-F$33)</f>
        <v>3952.9266950761967</v>
      </c>
      <c r="H32" s="681"/>
      <c r="I32" s="681"/>
      <c r="J32" s="681"/>
      <c r="K32" s="672"/>
    </row>
    <row r="33" spans="1:41" s="1024" customFormat="1" x14ac:dyDescent="0.2">
      <c r="E33" s="1426">
        <v>0</v>
      </c>
      <c r="F33" s="1642">
        <v>2.8618999999999999E-2</v>
      </c>
    </row>
    <row r="34" spans="1:41" s="1024" customFormat="1" x14ac:dyDescent="0.2">
      <c r="E34" s="1426"/>
      <c r="F34" s="1426"/>
    </row>
    <row r="35" spans="1:41" s="749" customFormat="1" x14ac:dyDescent="0.2">
      <c r="A35" s="732" t="s">
        <v>921</v>
      </c>
      <c r="B35" s="1074"/>
      <c r="C35" s="1074"/>
      <c r="D35" s="1074"/>
      <c r="E35" s="1074"/>
      <c r="F35" s="1120"/>
      <c r="G35" s="1093">
        <v>4000</v>
      </c>
      <c r="H35" s="1093">
        <v>4000</v>
      </c>
      <c r="I35" s="1093">
        <v>4000</v>
      </c>
      <c r="J35" s="1093">
        <v>4000</v>
      </c>
      <c r="K35" s="1093">
        <v>4000</v>
      </c>
      <c r="L35" s="1093">
        <v>4000</v>
      </c>
    </row>
    <row r="36" spans="1:41" s="749" customFormat="1" x14ac:dyDescent="0.2">
      <c r="A36" s="732" t="s">
        <v>922</v>
      </c>
      <c r="B36" s="1074"/>
      <c r="C36" s="1074"/>
      <c r="D36" s="1074"/>
      <c r="E36" s="1074"/>
      <c r="F36" s="1120"/>
      <c r="G36" s="1093">
        <v>4000</v>
      </c>
      <c r="H36" s="1093">
        <v>4000</v>
      </c>
      <c r="I36" s="1093">
        <v>4000</v>
      </c>
      <c r="J36" s="1093">
        <v>4000</v>
      </c>
      <c r="K36" s="1093">
        <v>4000</v>
      </c>
      <c r="L36" s="1093">
        <v>4000</v>
      </c>
    </row>
    <row r="37" spans="1:41" s="749" customFormat="1" x14ac:dyDescent="0.2">
      <c r="A37" s="732" t="s">
        <v>923</v>
      </c>
      <c r="B37" s="1074"/>
      <c r="C37" s="1074"/>
      <c r="D37" s="1074"/>
      <c r="E37" s="1074"/>
      <c r="F37" s="1120"/>
      <c r="G37" s="1093">
        <v>150</v>
      </c>
      <c r="H37" s="1093">
        <f>+G37</f>
        <v>150</v>
      </c>
      <c r="I37" s="1093">
        <f t="shared" ref="I37:L37" si="9">+H37</f>
        <v>150</v>
      </c>
      <c r="J37" s="1093">
        <f t="shared" si="9"/>
        <v>150</v>
      </c>
      <c r="K37" s="1093">
        <f t="shared" si="9"/>
        <v>150</v>
      </c>
      <c r="L37" s="1093">
        <f t="shared" si="9"/>
        <v>150</v>
      </c>
    </row>
    <row r="38" spans="1:41" s="749" customFormat="1" x14ac:dyDescent="0.2">
      <c r="A38" s="732" t="s">
        <v>922</v>
      </c>
      <c r="B38" s="1074"/>
      <c r="C38" s="1074"/>
      <c r="D38" s="1074"/>
      <c r="E38" s="1074"/>
      <c r="F38" s="1120"/>
      <c r="G38" s="1093">
        <v>320</v>
      </c>
      <c r="H38" s="1093">
        <f>+G38</f>
        <v>320</v>
      </c>
      <c r="I38" s="1093">
        <f t="shared" ref="I38:L38" si="10">+H38</f>
        <v>320</v>
      </c>
      <c r="J38" s="1093">
        <f t="shared" si="10"/>
        <v>320</v>
      </c>
      <c r="K38" s="1093">
        <f t="shared" si="10"/>
        <v>320</v>
      </c>
      <c r="L38" s="1093">
        <f t="shared" si="10"/>
        <v>320</v>
      </c>
    </row>
    <row r="39" spans="1:41" s="749" customFormat="1" x14ac:dyDescent="0.2">
      <c r="A39" s="1507" t="s">
        <v>1086</v>
      </c>
      <c r="B39" s="1074"/>
      <c r="C39" s="1074"/>
      <c r="D39" s="1074"/>
      <c r="E39" s="1074"/>
      <c r="F39" s="1074"/>
      <c r="H39" s="1074"/>
      <c r="I39" s="1074"/>
      <c r="J39" s="1074"/>
      <c r="K39" s="1074"/>
    </row>
    <row r="40" spans="1:41" s="752" customFormat="1" x14ac:dyDescent="0.2">
      <c r="A40" s="1092"/>
      <c r="B40" s="1092"/>
      <c r="C40" s="1092" t="str">
        <f>+C2</f>
        <v>2012/13</v>
      </c>
      <c r="D40" s="1092" t="str">
        <f>+D2</f>
        <v>2013/14</v>
      </c>
      <c r="E40" s="1092" t="str">
        <f>+E2</f>
        <v>2014/15</v>
      </c>
      <c r="F40" s="1092" t="str">
        <f>+F2</f>
        <v>2015/16</v>
      </c>
      <c r="H40" s="1092"/>
      <c r="I40" s="1092"/>
      <c r="J40" s="1092"/>
      <c r="K40" s="1092"/>
    </row>
    <row r="41" spans="1:41" s="749" customFormat="1" ht="15" x14ac:dyDescent="0.25">
      <c r="A41" s="1141" t="s">
        <v>679</v>
      </c>
      <c r="B41" s="1074"/>
      <c r="C41" s="1093">
        <v>10</v>
      </c>
      <c r="D41" s="1093">
        <v>10</v>
      </c>
      <c r="E41" s="1093">
        <v>0</v>
      </c>
      <c r="F41" s="1093">
        <v>0</v>
      </c>
      <c r="H41" s="1074"/>
      <c r="I41" s="1074"/>
      <c r="J41" s="1074"/>
      <c r="K41" s="1074"/>
    </row>
    <row r="42" spans="1:41" s="749" customFormat="1" x14ac:dyDescent="0.2"/>
    <row r="43" spans="1:41" ht="15" x14ac:dyDescent="0.25">
      <c r="A43" s="677" t="s">
        <v>321</v>
      </c>
      <c r="H43" s="1179" t="s">
        <v>817</v>
      </c>
      <c r="I43" s="1307">
        <f>+E99</f>
        <v>60953.04</v>
      </c>
      <c r="J43" s="739"/>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0"/>
    </row>
    <row r="44" spans="1:41" x14ac:dyDescent="0.2">
      <c r="A44" s="684" t="s">
        <v>424</v>
      </c>
      <c r="D44" s="749" t="s">
        <v>6</v>
      </c>
      <c r="E44" s="1021" t="str">
        <f>+E2</f>
        <v>2014/15</v>
      </c>
      <c r="F44" s="1021" t="str">
        <f>+F2</f>
        <v>2015/16</v>
      </c>
      <c r="H44" s="1308" t="s">
        <v>852</v>
      </c>
      <c r="I44" s="1309" t="s">
        <v>851</v>
      </c>
      <c r="J44" s="1309" t="s">
        <v>853</v>
      </c>
      <c r="Q44" s="680"/>
      <c r="R44" s="680"/>
      <c r="S44" s="680"/>
      <c r="T44" s="680"/>
      <c r="U44" s="680"/>
      <c r="V44" s="680"/>
      <c r="W44" s="680"/>
      <c r="X44" s="680"/>
      <c r="Y44" s="680"/>
      <c r="Z44" s="680"/>
      <c r="AA44" s="680"/>
      <c r="AB44" s="680"/>
      <c r="AC44" s="680"/>
      <c r="AD44" s="680"/>
      <c r="AE44" s="680"/>
      <c r="AF44" s="680"/>
      <c r="AG44" s="680"/>
      <c r="AH44" s="680"/>
      <c r="AI44" s="680"/>
      <c r="AJ44" s="680"/>
      <c r="AK44" s="680"/>
      <c r="AL44" s="680"/>
      <c r="AM44" s="680"/>
      <c r="AN44" s="680"/>
    </row>
    <row r="45" spans="1:41" x14ac:dyDescent="0.2">
      <c r="A45" s="749" t="s">
        <v>649</v>
      </c>
      <c r="D45" s="1183">
        <v>7.5300000000000002E-3</v>
      </c>
      <c r="E45" s="1036">
        <v>0</v>
      </c>
      <c r="F45" s="1036">
        <v>458.98</v>
      </c>
      <c r="G45" s="1140"/>
      <c r="H45" s="1180">
        <f>ROUND($D45*I$43,2)</f>
        <v>458.98</v>
      </c>
      <c r="I45" s="1310">
        <f>+F45+F50</f>
        <v>478.93</v>
      </c>
      <c r="J45" s="1311">
        <f>I45-H45</f>
        <v>19.949999999999989</v>
      </c>
      <c r="P45" s="680"/>
      <c r="Q45" s="680"/>
      <c r="R45" s="680"/>
      <c r="S45" s="680"/>
      <c r="T45" s="680"/>
      <c r="U45" s="680"/>
      <c r="V45" s="680"/>
      <c r="W45" s="680"/>
      <c r="X45" s="680"/>
      <c r="Y45" s="680"/>
      <c r="Z45" s="680"/>
      <c r="AA45" s="680"/>
      <c r="AB45" s="680"/>
      <c r="AC45" s="680"/>
      <c r="AD45" s="680"/>
      <c r="AE45" s="680"/>
      <c r="AF45" s="680"/>
      <c r="AG45" s="680"/>
      <c r="AH45" s="680"/>
      <c r="AI45" s="680"/>
      <c r="AJ45" s="680"/>
      <c r="AK45" s="680"/>
      <c r="AL45" s="680"/>
      <c r="AM45" s="680"/>
    </row>
    <row r="46" spans="1:41" x14ac:dyDescent="0.2">
      <c r="A46" s="749" t="s">
        <v>472</v>
      </c>
      <c r="D46" s="1183">
        <f>+D47-D45</f>
        <v>3.9999999999999931E-4</v>
      </c>
      <c r="E46" s="1037">
        <v>16.39</v>
      </c>
      <c r="F46" s="1037">
        <v>24.38</v>
      </c>
      <c r="G46" s="1135"/>
      <c r="H46" s="1180">
        <f t="shared" ref="H46:H47" si="11">ROUND($D46*I$43,2)</f>
        <v>24.38</v>
      </c>
      <c r="I46" s="1310">
        <f>+F46+F51</f>
        <v>24.759999999999998</v>
      </c>
      <c r="J46" s="1311">
        <f t="shared" ref="J46:J47" si="12">I46-H46</f>
        <v>0.37999999999999901</v>
      </c>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row>
    <row r="47" spans="1:41" x14ac:dyDescent="0.2">
      <c r="A47" s="739" t="s">
        <v>473</v>
      </c>
      <c r="D47" s="1184">
        <v>7.9299999999999995E-3</v>
      </c>
      <c r="E47" s="685"/>
      <c r="F47" s="788">
        <f>SUM(F45:F46)</f>
        <v>483.36</v>
      </c>
      <c r="G47" s="1140"/>
      <c r="H47" s="1180">
        <f t="shared" si="11"/>
        <v>483.36</v>
      </c>
      <c r="I47" s="1310">
        <f>SUM(I45:I46)</f>
        <v>503.69</v>
      </c>
      <c r="J47" s="1311">
        <f t="shared" si="12"/>
        <v>20.329999999999984</v>
      </c>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row>
    <row r="48" spans="1:41" x14ac:dyDescent="0.2">
      <c r="E48" s="685"/>
      <c r="F48" s="685"/>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0"/>
    </row>
    <row r="49" spans="1:46" x14ac:dyDescent="0.2">
      <c r="A49" s="684" t="s">
        <v>425</v>
      </c>
      <c r="E49" s="686">
        <f>+E4</f>
        <v>2014</v>
      </c>
      <c r="F49" s="686">
        <f>+F4</f>
        <v>2015</v>
      </c>
      <c r="G49" s="686">
        <f>+G4</f>
        <v>2016</v>
      </c>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0"/>
      <c r="AO49" s="680"/>
      <c r="AP49" s="672"/>
      <c r="AQ49" s="672"/>
      <c r="AR49" s="672"/>
      <c r="AS49" s="672"/>
      <c r="AT49" s="672"/>
    </row>
    <row r="50" spans="1:46" x14ac:dyDescent="0.2">
      <c r="A50" s="749" t="s">
        <v>649</v>
      </c>
      <c r="E50" s="1036">
        <v>0</v>
      </c>
      <c r="F50" s="1036">
        <v>19.95</v>
      </c>
      <c r="G50" s="1036">
        <f>+F50</f>
        <v>19.95</v>
      </c>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0"/>
      <c r="AP50" s="687"/>
      <c r="AQ50" s="687"/>
      <c r="AR50" s="687"/>
      <c r="AS50" s="687"/>
    </row>
    <row r="51" spans="1:46" x14ac:dyDescent="0.2">
      <c r="A51" s="749" t="s">
        <v>472</v>
      </c>
      <c r="E51" s="1037">
        <f>5/12*0.26</f>
        <v>0.10833333333333334</v>
      </c>
      <c r="F51" s="1037">
        <v>0.38</v>
      </c>
      <c r="G51" s="1037">
        <f>+F51</f>
        <v>0.38</v>
      </c>
      <c r="R51" s="680"/>
      <c r="S51" s="680"/>
      <c r="T51" s="680"/>
      <c r="U51" s="680"/>
      <c r="V51" s="680"/>
      <c r="W51" s="680"/>
      <c r="X51" s="680"/>
      <c r="Y51" s="680"/>
      <c r="Z51" s="680"/>
      <c r="AA51" s="680"/>
      <c r="AB51" s="680"/>
      <c r="AC51" s="680"/>
      <c r="AD51" s="680"/>
      <c r="AE51" s="680"/>
      <c r="AF51" s="680"/>
      <c r="AG51" s="680"/>
      <c r="AH51" s="680"/>
      <c r="AI51" s="680"/>
      <c r="AJ51" s="680"/>
      <c r="AK51" s="680"/>
      <c r="AL51" s="680"/>
      <c r="AM51" s="680"/>
      <c r="AN51" s="680"/>
      <c r="AO51" s="680"/>
      <c r="AP51" s="687"/>
      <c r="AQ51" s="687"/>
      <c r="AR51" s="687"/>
      <c r="AS51" s="687"/>
    </row>
    <row r="52" spans="1:46" x14ac:dyDescent="0.2">
      <c r="A52" s="749" t="s">
        <v>473</v>
      </c>
      <c r="E52" s="849">
        <v>0</v>
      </c>
      <c r="F52" s="849">
        <f>SUM(F50:F51)</f>
        <v>20.329999999999998</v>
      </c>
      <c r="G52" s="849">
        <f>SUM(G50:G51)</f>
        <v>20.329999999999998</v>
      </c>
      <c r="R52" s="680"/>
      <c r="S52" s="680"/>
      <c r="T52" s="680"/>
      <c r="U52" s="680"/>
      <c r="V52" s="680"/>
      <c r="W52" s="680"/>
      <c r="X52" s="680"/>
      <c r="Y52" s="680"/>
      <c r="Z52" s="680"/>
      <c r="AA52" s="680"/>
      <c r="AB52" s="680"/>
      <c r="AC52" s="680"/>
      <c r="AD52" s="680"/>
      <c r="AE52" s="680"/>
      <c r="AF52" s="680"/>
      <c r="AG52" s="680"/>
      <c r="AH52" s="680"/>
      <c r="AI52" s="680"/>
      <c r="AJ52" s="680"/>
      <c r="AK52" s="680"/>
      <c r="AL52" s="680"/>
      <c r="AM52" s="680"/>
      <c r="AN52" s="680"/>
      <c r="AO52" s="680"/>
      <c r="AP52" s="687"/>
      <c r="AQ52" s="687"/>
      <c r="AR52" s="687"/>
      <c r="AS52" s="687"/>
    </row>
    <row r="53" spans="1:46" x14ac:dyDescent="0.2">
      <c r="R53" s="680"/>
      <c r="S53" s="680"/>
      <c r="T53" s="680"/>
      <c r="U53" s="680"/>
      <c r="V53" s="680"/>
      <c r="W53" s="680"/>
      <c r="X53" s="680"/>
      <c r="Y53" s="680"/>
      <c r="Z53" s="680"/>
      <c r="AA53" s="680"/>
      <c r="AB53" s="680"/>
      <c r="AC53" s="680"/>
      <c r="AD53" s="680"/>
      <c r="AE53" s="680"/>
      <c r="AF53" s="680"/>
      <c r="AG53" s="680"/>
      <c r="AH53" s="680"/>
      <c r="AI53" s="680"/>
      <c r="AJ53" s="680"/>
      <c r="AK53" s="680"/>
      <c r="AL53" s="680"/>
      <c r="AM53" s="680"/>
      <c r="AN53" s="680"/>
      <c r="AO53" s="680"/>
      <c r="AP53" s="687"/>
      <c r="AQ53" s="687"/>
      <c r="AR53" s="687"/>
      <c r="AS53" s="687"/>
    </row>
    <row r="54" spans="1:46" x14ac:dyDescent="0.2">
      <c r="A54" s="739" t="s">
        <v>837</v>
      </c>
      <c r="F54" s="749" t="s">
        <v>655</v>
      </c>
      <c r="G54" s="749" t="s">
        <v>656</v>
      </c>
      <c r="R54" s="680"/>
      <c r="S54" s="680"/>
      <c r="T54" s="680"/>
      <c r="U54" s="680"/>
      <c r="V54" s="680"/>
      <c r="W54" s="680"/>
      <c r="X54" s="680"/>
      <c r="Y54" s="680"/>
      <c r="Z54" s="680"/>
      <c r="AA54" s="680"/>
      <c r="AB54" s="680"/>
      <c r="AC54" s="680"/>
      <c r="AD54" s="680"/>
      <c r="AE54" s="680"/>
      <c r="AF54" s="680"/>
      <c r="AG54" s="680"/>
      <c r="AH54" s="680"/>
      <c r="AI54" s="680"/>
      <c r="AJ54" s="680"/>
      <c r="AK54" s="680"/>
      <c r="AL54" s="680"/>
      <c r="AM54" s="680"/>
      <c r="AN54" s="680"/>
      <c r="AO54" s="680"/>
      <c r="AP54" s="687"/>
      <c r="AQ54" s="687"/>
      <c r="AR54" s="687"/>
      <c r="AS54" s="687"/>
    </row>
    <row r="55" spans="1:46" x14ac:dyDescent="0.2">
      <c r="A55" s="674" t="s">
        <v>419</v>
      </c>
      <c r="F55" s="688">
        <f>'geg ZO'!J12</f>
        <v>0</v>
      </c>
      <c r="G55" s="688">
        <f>'geg ZO'!K12</f>
        <v>0</v>
      </c>
      <c r="R55" s="680"/>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0"/>
      <c r="AP55" s="687"/>
      <c r="AQ55" s="687"/>
      <c r="AR55" s="687"/>
      <c r="AS55" s="687"/>
    </row>
    <row r="56" spans="1:46" x14ac:dyDescent="0.2">
      <c r="A56" s="674" t="s">
        <v>427</v>
      </c>
      <c r="F56" s="688">
        <f>'geg ZO'!J13</f>
        <v>0</v>
      </c>
      <c r="G56" s="688">
        <f>'geg ZO'!K13</f>
        <v>0</v>
      </c>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0"/>
      <c r="AP56" s="687"/>
      <c r="AQ56" s="687"/>
      <c r="AR56" s="687"/>
      <c r="AS56" s="687"/>
    </row>
    <row r="57" spans="1:46" x14ac:dyDescent="0.2">
      <c r="A57" s="674" t="s">
        <v>78</v>
      </c>
      <c r="F57" s="688">
        <f>IF(F55&gt;F56,F55-F56,0)</f>
        <v>0</v>
      </c>
      <c r="G57" s="688">
        <f>IF(G55&gt;G56,G55-G56,0)</f>
        <v>0</v>
      </c>
      <c r="R57" s="680"/>
      <c r="S57" s="680"/>
      <c r="T57" s="680"/>
      <c r="U57" s="680"/>
      <c r="V57" s="680"/>
      <c r="W57" s="680"/>
      <c r="X57" s="680"/>
      <c r="Y57" s="680"/>
      <c r="Z57" s="680"/>
      <c r="AA57" s="680"/>
      <c r="AB57" s="680"/>
      <c r="AC57" s="680"/>
      <c r="AD57" s="680"/>
      <c r="AE57" s="680"/>
      <c r="AF57" s="680"/>
      <c r="AG57" s="680"/>
      <c r="AH57" s="680"/>
      <c r="AI57" s="680"/>
      <c r="AJ57" s="680"/>
      <c r="AK57" s="680"/>
      <c r="AL57" s="680"/>
      <c r="AM57" s="680"/>
      <c r="AN57" s="680"/>
      <c r="AO57" s="680"/>
      <c r="AP57" s="687"/>
      <c r="AQ57" s="687"/>
      <c r="AR57" s="687"/>
      <c r="AS57" s="687"/>
    </row>
    <row r="58" spans="1:46" x14ac:dyDescent="0.2">
      <c r="A58" s="674" t="s">
        <v>77</v>
      </c>
      <c r="F58" s="688">
        <f>IF(F55&lt;F56,F56-F55,0)</f>
        <v>0</v>
      </c>
      <c r="G58" s="688">
        <f>IF(G55&lt;G56,G56-G55,0)</f>
        <v>0</v>
      </c>
      <c r="R58" s="680"/>
      <c r="S58" s="680"/>
      <c r="T58" s="680"/>
      <c r="U58" s="680"/>
      <c r="V58" s="680"/>
      <c r="W58" s="680"/>
      <c r="X58" s="680"/>
      <c r="Y58" s="680"/>
      <c r="Z58" s="680"/>
      <c r="AA58" s="680"/>
      <c r="AB58" s="680"/>
      <c r="AC58" s="680"/>
      <c r="AD58" s="680"/>
      <c r="AE58" s="680"/>
      <c r="AF58" s="680"/>
      <c r="AG58" s="680"/>
      <c r="AH58" s="680"/>
      <c r="AI58" s="680"/>
      <c r="AJ58" s="680"/>
      <c r="AK58" s="680"/>
      <c r="AL58" s="680"/>
      <c r="AM58" s="680"/>
      <c r="AN58" s="680"/>
      <c r="AO58" s="680"/>
      <c r="AP58" s="687"/>
      <c r="AQ58" s="687"/>
      <c r="AR58" s="687"/>
      <c r="AS58" s="687"/>
    </row>
    <row r="59" spans="1:46" x14ac:dyDescent="0.2">
      <c r="A59" s="749" t="s">
        <v>92</v>
      </c>
      <c r="E59" s="749"/>
      <c r="F59" s="689">
        <f>+F56-F55</f>
        <v>0</v>
      </c>
      <c r="G59" s="689">
        <f>+G56-G55</f>
        <v>0</v>
      </c>
      <c r="R59" s="680"/>
      <c r="S59" s="680"/>
      <c r="T59" s="680"/>
      <c r="U59" s="680"/>
      <c r="V59" s="680"/>
      <c r="W59" s="680"/>
      <c r="X59" s="680"/>
      <c r="Y59" s="680"/>
      <c r="Z59" s="680"/>
      <c r="AA59" s="680"/>
      <c r="AB59" s="680"/>
      <c r="AC59" s="680"/>
      <c r="AD59" s="680"/>
      <c r="AE59" s="680"/>
      <c r="AF59" s="680"/>
      <c r="AG59" s="680"/>
      <c r="AH59" s="680"/>
      <c r="AI59" s="680"/>
      <c r="AJ59" s="680"/>
      <c r="AK59" s="680"/>
      <c r="AL59" s="680"/>
      <c r="AM59" s="680"/>
      <c r="AN59" s="680"/>
      <c r="AO59" s="680"/>
      <c r="AP59" s="687"/>
      <c r="AQ59" s="687"/>
      <c r="AR59" s="687"/>
      <c r="AS59" s="687"/>
    </row>
    <row r="60" spans="1:46" x14ac:dyDescent="0.2">
      <c r="F60" s="1053">
        <v>1</v>
      </c>
      <c r="G60" s="1427" t="s">
        <v>971</v>
      </c>
      <c r="H60" s="1427" t="s">
        <v>972</v>
      </c>
      <c r="I60" s="763">
        <v>0.6</v>
      </c>
      <c r="J60" s="763">
        <v>0.3</v>
      </c>
      <c r="K60" s="763">
        <v>0</v>
      </c>
      <c r="R60" s="680"/>
      <c r="S60" s="680"/>
      <c r="T60" s="680"/>
      <c r="U60" s="680"/>
      <c r="V60" s="680"/>
      <c r="W60" s="680"/>
      <c r="X60" s="680"/>
      <c r="Y60" s="680"/>
      <c r="Z60" s="680"/>
      <c r="AA60" s="680"/>
      <c r="AB60" s="680"/>
      <c r="AC60" s="680"/>
      <c r="AD60" s="680"/>
      <c r="AE60" s="680"/>
      <c r="AF60" s="680"/>
      <c r="AG60" s="680"/>
      <c r="AH60" s="680"/>
      <c r="AI60" s="680"/>
      <c r="AJ60" s="680"/>
      <c r="AK60" s="680"/>
      <c r="AL60" s="680"/>
      <c r="AM60" s="680"/>
      <c r="AN60" s="680"/>
      <c r="AO60" s="680"/>
      <c r="AP60" s="687"/>
      <c r="AQ60" s="687"/>
      <c r="AR60" s="687"/>
      <c r="AS60" s="687"/>
    </row>
    <row r="61" spans="1:46" x14ac:dyDescent="0.2">
      <c r="A61" s="674" t="s">
        <v>92</v>
      </c>
      <c r="D61" s="749" t="s">
        <v>165</v>
      </c>
      <c r="E61" s="739" t="s">
        <v>655</v>
      </c>
      <c r="F61" s="689">
        <f t="shared" ref="F61:K61" si="13">+$F59*F60</f>
        <v>0</v>
      </c>
      <c r="G61" s="689">
        <f>+$F59*IF($F59&gt;0,0.95,0.9)</f>
        <v>0</v>
      </c>
      <c r="H61" s="689">
        <f>+$F59*IF($F59&gt;0,0.8,0.75)</f>
        <v>0</v>
      </c>
      <c r="I61" s="689">
        <f t="shared" si="13"/>
        <v>0</v>
      </c>
      <c r="J61" s="689">
        <f t="shared" si="13"/>
        <v>0</v>
      </c>
      <c r="K61" s="689">
        <f t="shared" si="13"/>
        <v>0</v>
      </c>
      <c r="R61" s="680"/>
      <c r="S61" s="680"/>
      <c r="T61" s="680"/>
      <c r="U61" s="680"/>
      <c r="V61" s="680"/>
      <c r="W61" s="680"/>
      <c r="X61" s="680"/>
      <c r="Y61" s="680"/>
      <c r="Z61" s="680"/>
      <c r="AA61" s="680"/>
      <c r="AB61" s="680"/>
      <c r="AC61" s="680"/>
      <c r="AD61" s="680"/>
      <c r="AE61" s="680"/>
      <c r="AF61" s="680"/>
      <c r="AG61" s="680"/>
      <c r="AH61" s="680"/>
      <c r="AI61" s="680"/>
      <c r="AJ61" s="680"/>
      <c r="AK61" s="680"/>
      <c r="AL61" s="680"/>
      <c r="AM61" s="680"/>
      <c r="AN61" s="680"/>
      <c r="AO61" s="680"/>
      <c r="AP61" s="687"/>
      <c r="AQ61" s="687"/>
      <c r="AR61" s="687"/>
      <c r="AS61" s="687"/>
    </row>
    <row r="62" spans="1:46" x14ac:dyDescent="0.2">
      <c r="E62" s="749" t="s">
        <v>713</v>
      </c>
      <c r="F62" s="1113">
        <v>0</v>
      </c>
      <c r="G62" s="1113">
        <v>0</v>
      </c>
      <c r="H62" s="1113">
        <v>0</v>
      </c>
      <c r="I62" s="1113">
        <v>0</v>
      </c>
      <c r="J62" s="1113">
        <v>0</v>
      </c>
      <c r="K62" s="1103"/>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0"/>
      <c r="AP62" s="687"/>
      <c r="AQ62" s="687"/>
      <c r="AR62" s="687"/>
      <c r="AS62" s="687"/>
    </row>
    <row r="63" spans="1:46" x14ac:dyDescent="0.2">
      <c r="E63" s="1104" t="s">
        <v>714</v>
      </c>
      <c r="F63" s="1102">
        <f>ROUND(+F61*(1+F62),2)</f>
        <v>0</v>
      </c>
      <c r="G63" s="1102">
        <f>ROUND(+G61*(1+G62),2)</f>
        <v>0</v>
      </c>
      <c r="H63" s="1102">
        <f t="shared" ref="H63:J63" si="14">ROUND(+H61*(1+H62),2)</f>
        <v>0</v>
      </c>
      <c r="I63" s="1102">
        <f t="shared" si="14"/>
        <v>0</v>
      </c>
      <c r="J63" s="1102">
        <f t="shared" si="14"/>
        <v>0</v>
      </c>
      <c r="K63" s="1102"/>
      <c r="R63" s="680"/>
      <c r="S63" s="680"/>
      <c r="T63" s="680"/>
      <c r="U63" s="680"/>
      <c r="V63" s="680"/>
      <c r="W63" s="680"/>
      <c r="X63" s="680"/>
      <c r="Y63" s="680"/>
      <c r="Z63" s="680"/>
      <c r="AA63" s="680"/>
      <c r="AB63" s="680"/>
      <c r="AC63" s="680"/>
      <c r="AD63" s="680"/>
      <c r="AE63" s="680"/>
      <c r="AF63" s="680"/>
      <c r="AG63" s="680"/>
      <c r="AH63" s="680"/>
      <c r="AI63" s="680"/>
      <c r="AJ63" s="680"/>
      <c r="AK63" s="680"/>
      <c r="AL63" s="680"/>
      <c r="AM63" s="680"/>
      <c r="AN63" s="680"/>
      <c r="AO63" s="680"/>
      <c r="AP63" s="687"/>
      <c r="AQ63" s="687"/>
      <c r="AR63" s="687"/>
      <c r="AS63" s="687"/>
    </row>
    <row r="64" spans="1:46" x14ac:dyDescent="0.2">
      <c r="D64" s="749" t="s">
        <v>188</v>
      </c>
      <c r="E64" s="739" t="s">
        <v>656</v>
      </c>
      <c r="F64" s="689">
        <f>+$G59*F60</f>
        <v>0</v>
      </c>
      <c r="G64" s="689">
        <f>+$G59*IF($G59&gt;0,0.95,0.9)</f>
        <v>0</v>
      </c>
      <c r="H64" s="689">
        <f>+$G59*IF($G59&gt;0,0.8,0.75)</f>
        <v>0</v>
      </c>
      <c r="I64" s="689">
        <f t="shared" ref="I64:K64" si="15">+$G59*I60</f>
        <v>0</v>
      </c>
      <c r="J64" s="689">
        <f t="shared" si="15"/>
        <v>0</v>
      </c>
      <c r="K64" s="689">
        <f t="shared" si="15"/>
        <v>0</v>
      </c>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0"/>
      <c r="AP64" s="687"/>
      <c r="AQ64" s="687"/>
      <c r="AR64" s="687"/>
      <c r="AS64" s="687"/>
    </row>
    <row r="65" spans="1:46" x14ac:dyDescent="0.2">
      <c r="E65" s="749" t="s">
        <v>713</v>
      </c>
      <c r="F65" s="1113">
        <v>0</v>
      </c>
      <c r="G65" s="1113">
        <v>0</v>
      </c>
      <c r="H65" s="1113">
        <v>0</v>
      </c>
      <c r="I65" s="1113">
        <v>0</v>
      </c>
      <c r="J65" s="1113">
        <v>0</v>
      </c>
      <c r="K65" s="1103"/>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0"/>
      <c r="AP65" s="687"/>
      <c r="AQ65" s="687"/>
      <c r="AR65" s="687"/>
      <c r="AS65" s="687"/>
    </row>
    <row r="66" spans="1:46" x14ac:dyDescent="0.2">
      <c r="E66" s="1104" t="s">
        <v>714</v>
      </c>
      <c r="F66" s="1102">
        <f>+F64*(1+F65)</f>
        <v>0</v>
      </c>
      <c r="G66" s="1102">
        <f>+G64*(1+G65)</f>
        <v>0</v>
      </c>
      <c r="H66" s="1102">
        <f t="shared" ref="H66:J66" si="16">+H64*(1+H65)</f>
        <v>0</v>
      </c>
      <c r="I66" s="1102">
        <f t="shared" si="16"/>
        <v>0</v>
      </c>
      <c r="J66" s="1102">
        <f t="shared" si="16"/>
        <v>0</v>
      </c>
      <c r="K66" s="1102"/>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0"/>
      <c r="AP66" s="687"/>
      <c r="AQ66" s="687"/>
      <c r="AR66" s="687"/>
      <c r="AS66" s="687"/>
    </row>
    <row r="67" spans="1:46" x14ac:dyDescent="0.2">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0"/>
      <c r="AP67" s="687"/>
      <c r="AQ67" s="687"/>
      <c r="AR67" s="687"/>
      <c r="AS67" s="687"/>
    </row>
    <row r="68" spans="1:46" x14ac:dyDescent="0.2">
      <c r="A68" s="739" t="s">
        <v>466</v>
      </c>
      <c r="R68" s="680"/>
      <c r="S68" s="680"/>
      <c r="T68" s="680"/>
      <c r="U68" s="680"/>
      <c r="V68" s="680"/>
      <c r="W68" s="680"/>
      <c r="X68" s="680"/>
      <c r="Y68" s="680"/>
      <c r="Z68" s="680"/>
      <c r="AA68" s="680"/>
      <c r="AB68" s="680"/>
      <c r="AC68" s="680"/>
      <c r="AD68" s="680"/>
      <c r="AE68" s="680"/>
      <c r="AF68" s="680"/>
      <c r="AG68" s="680"/>
      <c r="AH68" s="680"/>
      <c r="AI68" s="680"/>
      <c r="AJ68" s="680"/>
      <c r="AK68" s="680"/>
      <c r="AL68" s="680"/>
      <c r="AM68" s="680"/>
      <c r="AN68" s="680"/>
      <c r="AO68" s="680"/>
      <c r="AP68" s="687"/>
      <c r="AQ68" s="687"/>
      <c r="AR68" s="687"/>
      <c r="AS68" s="687"/>
    </row>
    <row r="69" spans="1:46" s="678" customFormat="1" x14ac:dyDescent="0.2">
      <c r="A69" s="739" t="s">
        <v>459</v>
      </c>
      <c r="E69" s="1022" t="str">
        <f>+E2</f>
        <v>2014/15</v>
      </c>
      <c r="F69" s="1137" t="str">
        <f>+F2</f>
        <v>2015/16</v>
      </c>
      <c r="G69" s="690"/>
      <c r="H69" s="690"/>
      <c r="I69" s="690"/>
      <c r="J69" s="690"/>
      <c r="K69" s="690"/>
      <c r="L69" s="690"/>
      <c r="R69" s="683"/>
      <c r="S69" s="683"/>
      <c r="T69" s="683"/>
      <c r="U69" s="683"/>
      <c r="V69" s="683"/>
      <c r="W69" s="683"/>
      <c r="X69" s="683"/>
      <c r="Y69" s="683"/>
      <c r="Z69" s="683"/>
      <c r="AA69" s="683"/>
      <c r="AB69" s="683"/>
      <c r="AC69" s="683"/>
      <c r="AD69" s="683"/>
      <c r="AE69" s="683"/>
      <c r="AF69" s="683"/>
      <c r="AG69" s="683"/>
      <c r="AH69" s="683"/>
      <c r="AI69" s="683"/>
      <c r="AJ69" s="683"/>
      <c r="AK69" s="683"/>
      <c r="AL69" s="683"/>
      <c r="AM69" s="683"/>
      <c r="AN69" s="683"/>
      <c r="AO69" s="683"/>
      <c r="AP69" s="690"/>
      <c r="AQ69" s="690"/>
      <c r="AR69" s="690"/>
      <c r="AS69" s="690"/>
    </row>
    <row r="70" spans="1:46" x14ac:dyDescent="0.2">
      <c r="A70" s="674" t="s">
        <v>420</v>
      </c>
      <c r="E70" s="685">
        <v>0</v>
      </c>
      <c r="F70" s="1038">
        <v>8711.16</v>
      </c>
      <c r="G70" s="687"/>
      <c r="H70" s="687"/>
      <c r="I70" s="1023">
        <f>+F70+F75</f>
        <v>9094.93</v>
      </c>
      <c r="J70" s="687"/>
      <c r="K70" s="687"/>
      <c r="L70" s="687"/>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0"/>
      <c r="AP70" s="687"/>
      <c r="AQ70" s="687"/>
      <c r="AR70" s="687"/>
      <c r="AS70" s="687"/>
    </row>
    <row r="71" spans="1:46" x14ac:dyDescent="0.2">
      <c r="A71" s="674" t="s">
        <v>421</v>
      </c>
      <c r="E71" s="685">
        <v>0</v>
      </c>
      <c r="F71" s="1038">
        <v>15474.56</v>
      </c>
      <c r="G71" s="687"/>
      <c r="H71" s="687"/>
      <c r="I71" s="1023">
        <f t="shared" ref="I71:I72" si="17">+F71+F76</f>
        <v>16200.32</v>
      </c>
      <c r="J71" s="687"/>
      <c r="K71" s="687"/>
      <c r="L71" s="687"/>
      <c r="R71" s="680"/>
      <c r="S71" s="680"/>
      <c r="T71" s="680"/>
      <c r="U71" s="680"/>
      <c r="V71" s="680"/>
      <c r="W71" s="680"/>
      <c r="X71" s="680"/>
      <c r="Y71" s="680"/>
      <c r="Z71" s="680"/>
      <c r="AA71" s="680"/>
      <c r="AB71" s="680"/>
      <c r="AC71" s="680"/>
      <c r="AD71" s="680"/>
      <c r="AE71" s="680"/>
      <c r="AF71" s="680"/>
      <c r="AG71" s="680"/>
      <c r="AH71" s="680"/>
      <c r="AI71" s="680"/>
      <c r="AJ71" s="680"/>
      <c r="AK71" s="680"/>
      <c r="AL71" s="680"/>
      <c r="AM71" s="680"/>
      <c r="AN71" s="680"/>
      <c r="AO71" s="680"/>
      <c r="AP71" s="687"/>
      <c r="AQ71" s="687"/>
      <c r="AR71" s="687"/>
      <c r="AS71" s="687"/>
    </row>
    <row r="72" spans="1:46" x14ac:dyDescent="0.2">
      <c r="A72" s="674" t="s">
        <v>422</v>
      </c>
      <c r="E72" s="685">
        <v>0</v>
      </c>
      <c r="F72" s="1038">
        <v>19252.71</v>
      </c>
      <c r="G72" s="687"/>
      <c r="H72" s="687"/>
      <c r="I72" s="1023">
        <f t="shared" si="17"/>
        <v>20131.189999999999</v>
      </c>
      <c r="J72" s="687"/>
      <c r="K72" s="687"/>
      <c r="L72" s="687"/>
      <c r="R72" s="680"/>
      <c r="S72" s="680"/>
      <c r="T72" s="680"/>
      <c r="U72" s="680"/>
      <c r="V72" s="680"/>
      <c r="W72" s="680"/>
      <c r="X72" s="680"/>
      <c r="Y72" s="680"/>
      <c r="Z72" s="680"/>
      <c r="AA72" s="680"/>
      <c r="AB72" s="680"/>
      <c r="AC72" s="680"/>
      <c r="AD72" s="680"/>
      <c r="AE72" s="680"/>
      <c r="AF72" s="680"/>
      <c r="AG72" s="680"/>
      <c r="AH72" s="680"/>
      <c r="AI72" s="680"/>
      <c r="AJ72" s="680"/>
      <c r="AK72" s="680"/>
      <c r="AL72" s="680"/>
      <c r="AM72" s="680"/>
      <c r="AN72" s="680"/>
      <c r="AO72" s="680"/>
      <c r="AP72" s="687"/>
      <c r="AQ72" s="687"/>
      <c r="AR72" s="687"/>
      <c r="AS72" s="687"/>
    </row>
    <row r="73" spans="1:46" x14ac:dyDescent="0.2">
      <c r="H73" s="687"/>
      <c r="I73" s="687"/>
      <c r="J73" s="687"/>
      <c r="K73" s="687"/>
      <c r="L73" s="687"/>
      <c r="R73" s="680"/>
      <c r="S73" s="680"/>
      <c r="T73" s="680"/>
      <c r="U73" s="680"/>
      <c r="V73" s="680"/>
      <c r="W73" s="680"/>
      <c r="X73" s="680"/>
      <c r="Y73" s="680"/>
      <c r="Z73" s="680"/>
      <c r="AA73" s="680"/>
      <c r="AB73" s="680"/>
      <c r="AC73" s="680"/>
      <c r="AD73" s="680"/>
      <c r="AE73" s="680"/>
      <c r="AF73" s="680"/>
      <c r="AG73" s="680"/>
      <c r="AH73" s="680"/>
      <c r="AI73" s="680"/>
      <c r="AJ73" s="680"/>
      <c r="AK73" s="680"/>
      <c r="AL73" s="680"/>
      <c r="AM73" s="680"/>
      <c r="AN73" s="680"/>
      <c r="AO73" s="680"/>
      <c r="AP73" s="687"/>
      <c r="AQ73" s="687"/>
      <c r="AR73" s="687"/>
      <c r="AS73" s="687"/>
    </row>
    <row r="74" spans="1:46" x14ac:dyDescent="0.2">
      <c r="A74" s="739" t="s">
        <v>460</v>
      </c>
      <c r="E74" s="1022">
        <f>+E4</f>
        <v>2014</v>
      </c>
      <c r="F74" s="1022">
        <f>+F4</f>
        <v>2015</v>
      </c>
      <c r="G74" s="1022">
        <f>+G4</f>
        <v>2016</v>
      </c>
      <c r="H74" s="678"/>
      <c r="L74" s="687"/>
      <c r="M74" s="687"/>
      <c r="R74" s="680"/>
      <c r="S74" s="680"/>
      <c r="T74" s="680"/>
      <c r="U74" s="680"/>
      <c r="V74" s="680"/>
      <c r="W74" s="680"/>
      <c r="X74" s="680"/>
      <c r="Y74" s="680"/>
      <c r="Z74" s="680"/>
      <c r="AA74" s="680"/>
      <c r="AB74" s="680"/>
      <c r="AC74" s="680"/>
      <c r="AD74" s="680"/>
      <c r="AE74" s="680"/>
      <c r="AF74" s="680"/>
      <c r="AG74" s="680"/>
      <c r="AH74" s="680"/>
      <c r="AI74" s="680"/>
      <c r="AJ74" s="680"/>
      <c r="AK74" s="680"/>
      <c r="AL74" s="680"/>
      <c r="AM74" s="680"/>
      <c r="AN74" s="680"/>
      <c r="AO74" s="680"/>
      <c r="AP74" s="687"/>
      <c r="AQ74" s="687"/>
      <c r="AR74" s="687"/>
      <c r="AS74" s="687"/>
    </row>
    <row r="75" spans="1:46" x14ac:dyDescent="0.2">
      <c r="A75" s="674" t="s">
        <v>420</v>
      </c>
      <c r="D75" s="1101"/>
      <c r="E75" s="1428">
        <v>0</v>
      </c>
      <c r="F75" s="1038">
        <v>383.77</v>
      </c>
      <c r="G75" s="1038">
        <f>F75</f>
        <v>383.77</v>
      </c>
      <c r="L75" s="687"/>
      <c r="M75" s="687"/>
      <c r="R75" s="680"/>
      <c r="S75" s="680"/>
      <c r="T75" s="680"/>
      <c r="U75" s="680"/>
      <c r="V75" s="680"/>
      <c r="W75" s="680"/>
      <c r="X75" s="680"/>
      <c r="Y75" s="680"/>
      <c r="Z75" s="680"/>
      <c r="AA75" s="680"/>
      <c r="AB75" s="680"/>
      <c r="AC75" s="680"/>
      <c r="AD75" s="680"/>
      <c r="AE75" s="680"/>
      <c r="AF75" s="680"/>
      <c r="AG75" s="680"/>
      <c r="AH75" s="680"/>
      <c r="AI75" s="680"/>
      <c r="AJ75" s="680"/>
      <c r="AK75" s="680"/>
      <c r="AL75" s="680"/>
      <c r="AM75" s="680"/>
      <c r="AN75" s="680"/>
      <c r="AO75" s="680"/>
      <c r="AP75" s="687"/>
      <c r="AQ75" s="687"/>
      <c r="AR75" s="687"/>
      <c r="AS75" s="687"/>
    </row>
    <row r="76" spans="1:46" x14ac:dyDescent="0.2">
      <c r="A76" s="674" t="s">
        <v>421</v>
      </c>
      <c r="D76" s="1101"/>
      <c r="E76" s="1428">
        <v>0</v>
      </c>
      <c r="F76" s="1038">
        <v>725.76</v>
      </c>
      <c r="G76" s="1038">
        <f>F76</f>
        <v>725.76</v>
      </c>
      <c r="L76" s="687"/>
      <c r="M76" s="687"/>
      <c r="R76" s="680"/>
      <c r="S76" s="680"/>
      <c r="T76" s="680"/>
      <c r="U76" s="680"/>
      <c r="V76" s="680"/>
      <c r="W76" s="680"/>
      <c r="X76" s="680"/>
      <c r="Y76" s="680"/>
      <c r="Z76" s="680"/>
      <c r="AA76" s="680"/>
      <c r="AB76" s="680"/>
      <c r="AC76" s="680"/>
      <c r="AD76" s="680"/>
      <c r="AE76" s="680"/>
      <c r="AF76" s="680"/>
      <c r="AG76" s="680"/>
      <c r="AH76" s="680"/>
      <c r="AI76" s="680"/>
      <c r="AJ76" s="680"/>
      <c r="AK76" s="680"/>
      <c r="AL76" s="680"/>
      <c r="AM76" s="680"/>
      <c r="AN76" s="680"/>
      <c r="AO76" s="680"/>
      <c r="AP76" s="687"/>
      <c r="AQ76" s="687"/>
      <c r="AR76" s="687"/>
      <c r="AS76" s="687"/>
    </row>
    <row r="77" spans="1:46" x14ac:dyDescent="0.2">
      <c r="A77" s="674" t="s">
        <v>422</v>
      </c>
      <c r="D77" s="1101"/>
      <c r="E77" s="1428">
        <v>0</v>
      </c>
      <c r="F77" s="1038">
        <v>878.48</v>
      </c>
      <c r="G77" s="1038">
        <f>F77</f>
        <v>878.48</v>
      </c>
      <c r="L77" s="687"/>
      <c r="M77" s="687"/>
      <c r="R77" s="680"/>
      <c r="S77" s="680"/>
      <c r="T77" s="680"/>
      <c r="U77" s="680"/>
      <c r="V77" s="680"/>
      <c r="W77" s="680"/>
      <c r="X77" s="680"/>
      <c r="Y77" s="680"/>
      <c r="Z77" s="680"/>
      <c r="AA77" s="680"/>
      <c r="AB77" s="680"/>
      <c r="AC77" s="680"/>
      <c r="AD77" s="680"/>
      <c r="AE77" s="680"/>
      <c r="AF77" s="680"/>
      <c r="AG77" s="680"/>
      <c r="AH77" s="680"/>
      <c r="AI77" s="680"/>
      <c r="AJ77" s="680"/>
      <c r="AK77" s="680"/>
      <c r="AL77" s="680"/>
      <c r="AM77" s="680"/>
      <c r="AN77" s="680"/>
      <c r="AO77" s="680"/>
      <c r="AP77" s="687"/>
      <c r="AQ77" s="687"/>
      <c r="AR77" s="687"/>
      <c r="AS77" s="687"/>
    </row>
    <row r="78" spans="1:46" x14ac:dyDescent="0.2">
      <c r="R78" s="680"/>
      <c r="S78" s="680"/>
      <c r="T78" s="680"/>
      <c r="U78" s="680"/>
      <c r="V78" s="680"/>
      <c r="W78" s="680"/>
      <c r="X78" s="680"/>
      <c r="Y78" s="680"/>
      <c r="Z78" s="680"/>
      <c r="AA78" s="680"/>
      <c r="AB78" s="680"/>
      <c r="AC78" s="680"/>
      <c r="AD78" s="680"/>
      <c r="AE78" s="680"/>
      <c r="AF78" s="680"/>
      <c r="AG78" s="680"/>
      <c r="AH78" s="680"/>
      <c r="AI78" s="680"/>
      <c r="AJ78" s="680"/>
      <c r="AK78" s="680"/>
      <c r="AL78" s="680"/>
      <c r="AM78" s="680"/>
      <c r="AN78" s="680"/>
      <c r="AO78" s="680"/>
      <c r="AP78" s="687"/>
      <c r="AQ78" s="687"/>
      <c r="AR78" s="687"/>
      <c r="AS78" s="687"/>
    </row>
    <row r="79" spans="1:46" x14ac:dyDescent="0.2">
      <c r="A79" s="739" t="s">
        <v>8</v>
      </c>
      <c r="E79" s="1021" t="str">
        <f>+E2</f>
        <v>2014/15</v>
      </c>
      <c r="F79" s="1021"/>
      <c r="G79" s="1021" t="str">
        <f>+F2</f>
        <v>2015/16</v>
      </c>
      <c r="I79" s="691"/>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0"/>
      <c r="AP79" s="680"/>
      <c r="AQ79" s="687"/>
      <c r="AR79" s="687"/>
      <c r="AS79" s="687"/>
      <c r="AT79" s="687"/>
    </row>
    <row r="80" spans="1:46" x14ac:dyDescent="0.2">
      <c r="A80" s="684" t="s">
        <v>18</v>
      </c>
      <c r="E80" s="1021" t="s">
        <v>2</v>
      </c>
      <c r="F80" s="1021" t="s">
        <v>3</v>
      </c>
      <c r="G80" s="1021" t="s">
        <v>2</v>
      </c>
      <c r="H80" s="1021" t="s">
        <v>3</v>
      </c>
      <c r="I80" s="752" t="s">
        <v>6</v>
      </c>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0"/>
      <c r="AP80" s="680"/>
      <c r="AQ80" s="687"/>
      <c r="AR80" s="687"/>
      <c r="AS80" s="687"/>
      <c r="AT80" s="687"/>
    </row>
    <row r="81" spans="1:47" x14ac:dyDescent="0.2">
      <c r="A81" s="674" t="s">
        <v>16</v>
      </c>
      <c r="E81" s="1037">
        <f>+I81*E$103</f>
        <v>1201.874215</v>
      </c>
      <c r="F81" s="685">
        <f>+I81*C$104</f>
        <v>0</v>
      </c>
      <c r="G81" s="1039">
        <f t="shared" ref="G81:H83" si="18">+E81</f>
        <v>1201.874215</v>
      </c>
      <c r="H81" s="1039">
        <f t="shared" si="18"/>
        <v>0</v>
      </c>
      <c r="I81" s="1177">
        <v>5.6500000000000002E-2</v>
      </c>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7"/>
      <c r="AR81" s="687"/>
      <c r="AS81" s="687"/>
      <c r="AT81" s="687"/>
    </row>
    <row r="82" spans="1:47" x14ac:dyDescent="0.2">
      <c r="A82" s="674" t="s">
        <v>17</v>
      </c>
      <c r="E82" s="1037">
        <f>+I82*E$103</f>
        <v>835.99392300000011</v>
      </c>
      <c r="F82" s="685">
        <f>+I82*C$104</f>
        <v>0</v>
      </c>
      <c r="G82" s="1039">
        <f t="shared" si="18"/>
        <v>835.99392300000011</v>
      </c>
      <c r="H82" s="1039">
        <f t="shared" si="18"/>
        <v>0</v>
      </c>
      <c r="I82" s="1177">
        <v>3.9300000000000002E-2</v>
      </c>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0"/>
      <c r="AP82" s="680"/>
      <c r="AQ82" s="687"/>
      <c r="AR82" s="687"/>
      <c r="AS82" s="687"/>
      <c r="AT82" s="687"/>
    </row>
    <row r="83" spans="1:47" x14ac:dyDescent="0.2">
      <c r="A83" s="674" t="s">
        <v>19</v>
      </c>
      <c r="D83" s="1135"/>
      <c r="E83" s="1037">
        <f>+I83*E$103</f>
        <v>1627.316415</v>
      </c>
      <c r="F83" s="1037">
        <f>+I83*E$104</f>
        <v>73.715400000000002</v>
      </c>
      <c r="G83" s="1039">
        <f t="shared" si="18"/>
        <v>1627.316415</v>
      </c>
      <c r="H83" s="1039">
        <f t="shared" si="18"/>
        <v>73.715400000000002</v>
      </c>
      <c r="I83" s="1177">
        <v>7.6499999999999999E-2</v>
      </c>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0"/>
      <c r="AP83" s="680"/>
      <c r="AQ83" s="687"/>
      <c r="AR83" s="687"/>
      <c r="AS83" s="687"/>
      <c r="AT83" s="687"/>
    </row>
    <row r="84" spans="1:47" x14ac:dyDescent="0.2">
      <c r="A84" s="749" t="s">
        <v>653</v>
      </c>
      <c r="E84" s="1036">
        <v>339.77</v>
      </c>
      <c r="F84" s="685"/>
      <c r="G84" s="1039">
        <f>+E84</f>
        <v>339.77</v>
      </c>
      <c r="H84" s="688"/>
      <c r="I84" s="692"/>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0"/>
      <c r="AP84" s="680"/>
      <c r="AQ84" s="687"/>
      <c r="AR84" s="687"/>
      <c r="AS84" s="687"/>
      <c r="AT84" s="687"/>
    </row>
    <row r="85" spans="1:47" x14ac:dyDescent="0.2">
      <c r="A85" s="674" t="s">
        <v>318</v>
      </c>
      <c r="E85" s="1036">
        <v>41.18</v>
      </c>
      <c r="F85" s="685"/>
      <c r="G85" s="1036">
        <v>41.18</v>
      </c>
      <c r="H85" s="688"/>
      <c r="I85" s="692"/>
      <c r="K85" s="739" t="s">
        <v>736</v>
      </c>
      <c r="L85" s="739"/>
      <c r="M85" s="739" t="s">
        <v>731</v>
      </c>
      <c r="P85" s="1024"/>
      <c r="Q85" s="1024"/>
      <c r="R85" s="1024"/>
      <c r="T85" s="680"/>
      <c r="U85" s="680"/>
      <c r="V85" s="680"/>
      <c r="W85" s="680"/>
      <c r="X85" s="680"/>
      <c r="Y85" s="680"/>
      <c r="Z85" s="680"/>
      <c r="AA85" s="680"/>
      <c r="AB85" s="680"/>
      <c r="AC85" s="680"/>
      <c r="AD85" s="680"/>
      <c r="AE85" s="680"/>
      <c r="AF85" s="680"/>
      <c r="AG85" s="680"/>
      <c r="AH85" s="680"/>
      <c r="AI85" s="680"/>
      <c r="AJ85" s="680"/>
      <c r="AK85" s="680"/>
      <c r="AL85" s="680"/>
      <c r="AM85" s="680"/>
      <c r="AN85" s="680"/>
      <c r="AO85" s="680"/>
      <c r="AP85" s="680"/>
      <c r="AQ85" s="680"/>
      <c r="AR85" s="687"/>
      <c r="AS85" s="687"/>
      <c r="AT85" s="687"/>
      <c r="AU85" s="687"/>
    </row>
    <row r="86" spans="1:47" x14ac:dyDescent="0.2">
      <c r="A86" s="749" t="s">
        <v>958</v>
      </c>
      <c r="E86" s="685"/>
      <c r="F86" s="685">
        <f>ROUND(+I83*E99,2)+E84</f>
        <v>5002.68</v>
      </c>
      <c r="G86" s="685"/>
      <c r="H86" s="688">
        <f>ROUND(+I83*F99,2)+G84</f>
        <v>5002.68</v>
      </c>
      <c r="I86" s="1139"/>
      <c r="L86" s="749" t="s">
        <v>6</v>
      </c>
      <c r="M86" s="866" t="str">
        <f>+E2</f>
        <v>2014/15</v>
      </c>
      <c r="P86" s="1024"/>
      <c r="Q86" s="1024"/>
      <c r="R86" s="1024"/>
      <c r="T86" s="680"/>
      <c r="U86" s="680"/>
      <c r="V86" s="680"/>
      <c r="W86" s="680"/>
      <c r="X86" s="680"/>
      <c r="Y86" s="680"/>
      <c r="Z86" s="680"/>
      <c r="AA86" s="680"/>
      <c r="AB86" s="680"/>
      <c r="AC86" s="680"/>
      <c r="AD86" s="680"/>
      <c r="AE86" s="680"/>
      <c r="AF86" s="680"/>
      <c r="AG86" s="680"/>
      <c r="AH86" s="680"/>
      <c r="AI86" s="680"/>
      <c r="AJ86" s="680"/>
      <c r="AK86" s="680"/>
      <c r="AL86" s="680"/>
      <c r="AM86" s="680"/>
      <c r="AN86" s="680"/>
      <c r="AO86" s="680"/>
      <c r="AP86" s="680"/>
      <c r="AQ86" s="680"/>
      <c r="AR86" s="687"/>
      <c r="AS86" s="687"/>
      <c r="AT86" s="687"/>
      <c r="AU86" s="687"/>
    </row>
    <row r="87" spans="1:47" x14ac:dyDescent="0.2">
      <c r="A87" s="749"/>
      <c r="E87" s="685"/>
      <c r="F87" s="685"/>
      <c r="G87" s="685"/>
      <c r="H87" s="688"/>
      <c r="I87" s="692"/>
      <c r="K87" s="674" t="s">
        <v>732</v>
      </c>
      <c r="L87" s="1129">
        <v>1.0699999999999999E-2</v>
      </c>
      <c r="M87" s="1128">
        <f>+L87*$E$99</f>
        <v>652.19752799999992</v>
      </c>
      <c r="P87" s="1024"/>
      <c r="Q87" s="1024"/>
      <c r="R87" s="1024"/>
      <c r="T87" s="680"/>
      <c r="U87" s="680"/>
      <c r="V87" s="680"/>
      <c r="W87" s="680"/>
      <c r="X87" s="680"/>
      <c r="Y87" s="680"/>
      <c r="Z87" s="680"/>
      <c r="AA87" s="680"/>
      <c r="AB87" s="680"/>
      <c r="AC87" s="680"/>
      <c r="AD87" s="680"/>
      <c r="AE87" s="680"/>
      <c r="AF87" s="680"/>
      <c r="AG87" s="680"/>
      <c r="AH87" s="680"/>
      <c r="AI87" s="680"/>
      <c r="AJ87" s="680"/>
      <c r="AK87" s="680"/>
      <c r="AL87" s="680"/>
      <c r="AM87" s="680"/>
      <c r="AN87" s="680"/>
      <c r="AO87" s="680"/>
      <c r="AP87" s="680"/>
      <c r="AQ87" s="680"/>
      <c r="AR87" s="687"/>
      <c r="AS87" s="687"/>
      <c r="AT87" s="687"/>
      <c r="AU87" s="687"/>
    </row>
    <row r="88" spans="1:47" x14ac:dyDescent="0.2">
      <c r="A88" s="749"/>
      <c r="E88" s="685" t="str">
        <f>+E2</f>
        <v>2014/15</v>
      </c>
      <c r="F88" s="685"/>
      <c r="G88" s="685"/>
      <c r="H88" s="688"/>
      <c r="I88" s="692"/>
      <c r="K88" s="674" t="s">
        <v>733</v>
      </c>
      <c r="L88" s="1129">
        <v>0</v>
      </c>
      <c r="M88" s="1128">
        <f t="shared" ref="M88:M91" si="19">+L88*$E$99</f>
        <v>0</v>
      </c>
      <c r="P88" s="1024"/>
      <c r="Q88" s="1024"/>
      <c r="R88" s="1024"/>
      <c r="T88" s="680"/>
      <c r="U88" s="680"/>
      <c r="V88" s="680"/>
      <c r="W88" s="680"/>
      <c r="X88" s="680"/>
      <c r="Y88" s="680"/>
      <c r="Z88" s="680"/>
      <c r="AA88" s="680"/>
      <c r="AB88" s="680"/>
      <c r="AC88" s="680"/>
      <c r="AD88" s="680"/>
      <c r="AE88" s="680"/>
      <c r="AF88" s="680"/>
      <c r="AG88" s="680"/>
      <c r="AH88" s="680"/>
      <c r="AI88" s="680"/>
      <c r="AJ88" s="680"/>
      <c r="AK88" s="680"/>
      <c r="AL88" s="680"/>
      <c r="AM88" s="680"/>
      <c r="AN88" s="680"/>
      <c r="AO88" s="680"/>
      <c r="AP88" s="680"/>
      <c r="AQ88" s="680"/>
      <c r="AR88" s="687"/>
      <c r="AS88" s="687"/>
      <c r="AT88" s="687"/>
      <c r="AU88" s="687"/>
    </row>
    <row r="89" spans="1:47" x14ac:dyDescent="0.2">
      <c r="A89" s="749" t="s">
        <v>677</v>
      </c>
      <c r="E89" s="1037">
        <v>172.87</v>
      </c>
      <c r="F89" s="685"/>
      <c r="G89" s="685"/>
      <c r="H89" s="688"/>
      <c r="I89" s="692"/>
      <c r="K89" s="674" t="s">
        <v>734</v>
      </c>
      <c r="L89" s="1129">
        <v>0</v>
      </c>
      <c r="M89" s="1128">
        <f t="shared" si="19"/>
        <v>0</v>
      </c>
      <c r="P89" s="1024"/>
      <c r="Q89" s="1024"/>
      <c r="R89" s="1024"/>
      <c r="T89" s="680"/>
      <c r="U89" s="680"/>
      <c r="V89" s="680"/>
      <c r="W89" s="680"/>
      <c r="X89" s="680"/>
      <c r="Y89" s="680"/>
      <c r="Z89" s="680"/>
      <c r="AA89" s="680"/>
      <c r="AB89" s="680"/>
      <c r="AC89" s="680"/>
      <c r="AD89" s="680"/>
      <c r="AE89" s="680"/>
      <c r="AF89" s="680"/>
      <c r="AG89" s="680"/>
      <c r="AH89" s="680"/>
      <c r="AI89" s="680"/>
      <c r="AJ89" s="680"/>
      <c r="AK89" s="680"/>
      <c r="AL89" s="680"/>
      <c r="AM89" s="680"/>
      <c r="AN89" s="680"/>
      <c r="AO89" s="680"/>
      <c r="AP89" s="680"/>
      <c r="AQ89" s="680"/>
      <c r="AR89" s="687"/>
      <c r="AS89" s="687"/>
      <c r="AT89" s="687"/>
      <c r="AU89" s="687"/>
    </row>
    <row r="90" spans="1:47" x14ac:dyDescent="0.2">
      <c r="K90" s="749" t="s">
        <v>423</v>
      </c>
      <c r="L90" s="1129">
        <v>5.1000000000000004E-3</v>
      </c>
      <c r="M90" s="1128">
        <f t="shared" si="19"/>
        <v>310.86050400000005</v>
      </c>
      <c r="P90" s="1024"/>
      <c r="Q90" s="1024"/>
      <c r="R90" s="1024"/>
      <c r="S90" s="680"/>
      <c r="T90" s="680"/>
      <c r="U90" s="680"/>
      <c r="V90" s="680"/>
      <c r="W90" s="680"/>
      <c r="X90" s="680"/>
      <c r="Y90" s="680"/>
      <c r="Z90" s="680"/>
      <c r="AA90" s="680"/>
      <c r="AB90" s="680"/>
      <c r="AC90" s="680"/>
      <c r="AD90" s="680"/>
      <c r="AE90" s="680"/>
      <c r="AF90" s="680"/>
      <c r="AG90" s="680"/>
      <c r="AH90" s="680"/>
      <c r="AI90" s="680"/>
      <c r="AJ90" s="680"/>
      <c r="AK90" s="680"/>
      <c r="AL90" s="680"/>
      <c r="AM90" s="680"/>
      <c r="AN90" s="680"/>
      <c r="AO90" s="680"/>
      <c r="AP90" s="687"/>
      <c r="AQ90" s="687"/>
      <c r="AR90" s="687"/>
      <c r="AS90" s="687"/>
    </row>
    <row r="91" spans="1:47" x14ac:dyDescent="0.2">
      <c r="A91" s="684" t="s">
        <v>9</v>
      </c>
      <c r="E91" s="1022">
        <f>+E74</f>
        <v>2014</v>
      </c>
      <c r="F91" s="1022">
        <f>+F4</f>
        <v>2015</v>
      </c>
      <c r="G91" s="1022">
        <f>+G4</f>
        <v>2016</v>
      </c>
      <c r="K91" s="674" t="s">
        <v>735</v>
      </c>
      <c r="L91" s="1129">
        <v>0</v>
      </c>
      <c r="M91" s="1128">
        <f t="shared" si="19"/>
        <v>0</v>
      </c>
      <c r="P91" s="1024"/>
      <c r="Q91" s="1024"/>
      <c r="R91" s="1024"/>
      <c r="S91" s="680"/>
      <c r="T91" s="680"/>
      <c r="U91" s="680"/>
      <c r="V91" s="680"/>
      <c r="W91" s="680"/>
      <c r="X91" s="680"/>
      <c r="Y91" s="680"/>
      <c r="Z91" s="680"/>
      <c r="AA91" s="680"/>
      <c r="AB91" s="680"/>
      <c r="AC91" s="680"/>
      <c r="AD91" s="680"/>
      <c r="AE91" s="680"/>
      <c r="AF91" s="680"/>
      <c r="AG91" s="680"/>
      <c r="AH91" s="680"/>
      <c r="AI91" s="680"/>
      <c r="AJ91" s="680"/>
      <c r="AK91" s="680"/>
      <c r="AL91" s="680"/>
      <c r="AM91" s="680"/>
      <c r="AN91" s="680"/>
      <c r="AO91" s="680"/>
      <c r="AP91" s="687"/>
      <c r="AQ91" s="687"/>
      <c r="AR91" s="687"/>
      <c r="AS91" s="687"/>
    </row>
    <row r="92" spans="1:47" x14ac:dyDescent="0.2">
      <c r="A92" s="674" t="s">
        <v>4</v>
      </c>
      <c r="B92" s="687"/>
      <c r="C92" s="687"/>
      <c r="D92" s="687"/>
      <c r="E92" s="1025">
        <v>0</v>
      </c>
      <c r="F92" s="1026">
        <v>540.39</v>
      </c>
      <c r="G92" s="1026">
        <f>+F92</f>
        <v>540.39</v>
      </c>
      <c r="K92" s="674" t="s">
        <v>423</v>
      </c>
      <c r="L92" s="1129">
        <v>5.1000000000000004E-3</v>
      </c>
      <c r="M92" s="1128">
        <f t="shared" ref="M92" si="20">+L92*$C$99</f>
        <v>0</v>
      </c>
      <c r="O92" s="1024"/>
      <c r="P92" s="1024"/>
      <c r="Q92" s="1024"/>
      <c r="R92" s="680"/>
      <c r="S92" s="680"/>
      <c r="T92" s="680"/>
      <c r="U92" s="680"/>
      <c r="V92" s="680"/>
      <c r="W92" s="680"/>
      <c r="X92" s="680"/>
      <c r="Y92" s="680"/>
      <c r="Z92" s="680"/>
      <c r="AA92" s="680"/>
      <c r="AB92" s="680"/>
      <c r="AC92" s="680"/>
      <c r="AD92" s="680"/>
      <c r="AE92" s="680"/>
      <c r="AF92" s="680"/>
      <c r="AG92" s="680"/>
      <c r="AH92" s="680"/>
      <c r="AI92" s="680"/>
      <c r="AJ92" s="680"/>
      <c r="AK92" s="680"/>
      <c r="AL92" s="680"/>
      <c r="AM92" s="680"/>
      <c r="AN92" s="680"/>
      <c r="AO92" s="687"/>
      <c r="AP92" s="687"/>
      <c r="AQ92" s="687"/>
      <c r="AR92" s="687"/>
    </row>
    <row r="93" spans="1:47" x14ac:dyDescent="0.2">
      <c r="A93" s="674" t="s">
        <v>5</v>
      </c>
      <c r="B93" s="687"/>
      <c r="C93" s="687"/>
      <c r="D93" s="687"/>
      <c r="E93" s="1025">
        <v>0</v>
      </c>
      <c r="F93" s="1026">
        <v>462.23</v>
      </c>
      <c r="G93" s="1026">
        <f>+F93</f>
        <v>462.23</v>
      </c>
      <c r="K93" s="674" t="s">
        <v>423</v>
      </c>
      <c r="L93" s="674">
        <v>182.03</v>
      </c>
      <c r="M93" s="1027">
        <v>309.21000000000004</v>
      </c>
      <c r="O93" s="1024"/>
      <c r="P93" s="1024"/>
      <c r="Q93" s="1024"/>
      <c r="R93" s="680"/>
      <c r="S93" s="680"/>
      <c r="T93" s="680"/>
      <c r="U93" s="680"/>
      <c r="V93" s="680"/>
      <c r="W93" s="680"/>
      <c r="X93" s="680"/>
      <c r="Y93" s="680"/>
      <c r="Z93" s="680"/>
      <c r="AA93" s="680"/>
      <c r="AB93" s="680"/>
      <c r="AC93" s="680"/>
      <c r="AD93" s="680"/>
      <c r="AE93" s="680"/>
      <c r="AF93" s="680"/>
      <c r="AG93" s="680"/>
      <c r="AH93" s="680"/>
      <c r="AI93" s="680"/>
      <c r="AJ93" s="680"/>
      <c r="AK93" s="680"/>
      <c r="AL93" s="680"/>
      <c r="AM93" s="680"/>
      <c r="AN93" s="680"/>
      <c r="AO93" s="687"/>
      <c r="AP93" s="687"/>
      <c r="AQ93" s="687"/>
      <c r="AR93" s="687"/>
    </row>
    <row r="94" spans="1:47" x14ac:dyDescent="0.2">
      <c r="A94" s="674" t="s">
        <v>7</v>
      </c>
      <c r="B94" s="687"/>
      <c r="C94" s="687"/>
      <c r="D94" s="687"/>
      <c r="E94" s="1025">
        <v>0</v>
      </c>
      <c r="F94" s="1040">
        <v>1083.94</v>
      </c>
      <c r="G94" s="1040">
        <f>+F94</f>
        <v>1083.94</v>
      </c>
      <c r="K94" s="749"/>
      <c r="L94" s="749"/>
      <c r="M94" s="1027"/>
      <c r="O94" s="1024"/>
      <c r="P94" s="1024"/>
      <c r="Q94" s="1024"/>
      <c r="R94" s="680"/>
      <c r="S94" s="680"/>
      <c r="T94" s="680"/>
      <c r="U94" s="680"/>
      <c r="V94" s="680"/>
      <c r="W94" s="680"/>
      <c r="X94" s="680"/>
      <c r="Y94" s="680"/>
      <c r="Z94" s="680"/>
      <c r="AA94" s="680"/>
      <c r="AB94" s="680"/>
      <c r="AC94" s="680"/>
      <c r="AD94" s="680"/>
      <c r="AE94" s="680"/>
      <c r="AF94" s="680"/>
      <c r="AG94" s="680"/>
      <c r="AH94" s="680"/>
      <c r="AI94" s="680"/>
      <c r="AJ94" s="680"/>
      <c r="AK94" s="680"/>
      <c r="AL94" s="680"/>
      <c r="AM94" s="680"/>
      <c r="AN94" s="680"/>
      <c r="AO94" s="687"/>
      <c r="AP94" s="687"/>
      <c r="AQ94" s="687"/>
      <c r="AR94" s="687"/>
    </row>
    <row r="95" spans="1:47" x14ac:dyDescent="0.2">
      <c r="A95" s="687"/>
      <c r="B95" s="687"/>
      <c r="C95" s="687"/>
      <c r="D95" s="687"/>
      <c r="E95" s="687"/>
      <c r="F95" s="687"/>
      <c r="G95" s="687"/>
      <c r="M95" s="1027"/>
      <c r="O95" s="1024"/>
      <c r="P95" s="1024"/>
      <c r="Q95" s="1024"/>
      <c r="R95" s="680"/>
      <c r="S95" s="680"/>
      <c r="T95" s="680"/>
      <c r="U95" s="680"/>
      <c r="V95" s="680"/>
      <c r="W95" s="680"/>
      <c r="X95" s="680"/>
      <c r="Y95" s="680"/>
      <c r="Z95" s="680"/>
      <c r="AA95" s="680"/>
      <c r="AB95" s="680"/>
      <c r="AC95" s="680"/>
      <c r="AD95" s="680"/>
      <c r="AE95" s="680"/>
      <c r="AF95" s="680"/>
      <c r="AG95" s="680"/>
      <c r="AH95" s="680"/>
      <c r="AI95" s="680"/>
      <c r="AJ95" s="680"/>
      <c r="AK95" s="680"/>
      <c r="AL95" s="680"/>
      <c r="AM95" s="680"/>
      <c r="AN95" s="680"/>
      <c r="AO95" s="687"/>
      <c r="AP95" s="687"/>
      <c r="AQ95" s="687"/>
      <c r="AR95" s="687"/>
    </row>
    <row r="96" spans="1:47" x14ac:dyDescent="0.2">
      <c r="A96" s="687"/>
      <c r="B96" s="687"/>
      <c r="C96" s="687"/>
      <c r="D96" s="687"/>
      <c r="E96" s="687"/>
      <c r="F96" s="687"/>
      <c r="G96" s="687"/>
      <c r="N96" s="1027"/>
      <c r="P96" s="1024"/>
      <c r="Q96" s="1024"/>
      <c r="R96" s="1024"/>
      <c r="S96" s="680"/>
      <c r="T96" s="680"/>
      <c r="U96" s="680"/>
      <c r="V96" s="680"/>
      <c r="W96" s="680"/>
      <c r="X96" s="680"/>
      <c r="Y96" s="680"/>
      <c r="Z96" s="680"/>
      <c r="AA96" s="680"/>
      <c r="AB96" s="680"/>
      <c r="AC96" s="680"/>
      <c r="AD96" s="680"/>
      <c r="AE96" s="680"/>
      <c r="AF96" s="680"/>
      <c r="AG96" s="680"/>
      <c r="AH96" s="680"/>
      <c r="AI96" s="680"/>
      <c r="AJ96" s="680"/>
      <c r="AK96" s="680"/>
      <c r="AL96" s="680"/>
      <c r="AM96" s="680"/>
      <c r="AN96" s="680"/>
      <c r="AO96" s="680"/>
      <c r="AP96" s="687"/>
      <c r="AQ96" s="687"/>
      <c r="AR96" s="687"/>
      <c r="AS96" s="687"/>
    </row>
    <row r="97" spans="1:45" x14ac:dyDescent="0.2">
      <c r="A97" s="1028" t="s">
        <v>10</v>
      </c>
      <c r="B97" s="1029"/>
      <c r="C97" s="1029" t="s">
        <v>11</v>
      </c>
      <c r="D97" s="1136" t="s">
        <v>739</v>
      </c>
      <c r="E97" s="1136" t="s">
        <v>812</v>
      </c>
      <c r="F97" s="1136" t="s">
        <v>957</v>
      </c>
      <c r="K97" s="736" t="s">
        <v>666</v>
      </c>
      <c r="M97" s="1074" t="s">
        <v>665</v>
      </c>
      <c r="N97" s="1065" t="s">
        <v>638</v>
      </c>
      <c r="O97" s="749"/>
      <c r="P97" s="1066"/>
      <c r="Q97" s="1024"/>
      <c r="R97" s="1024"/>
      <c r="S97" s="680"/>
      <c r="T97" s="680"/>
      <c r="U97" s="680"/>
      <c r="V97" s="680"/>
      <c r="W97" s="680"/>
      <c r="X97" s="680"/>
      <c r="Y97" s="680"/>
      <c r="Z97" s="680"/>
      <c r="AA97" s="680"/>
      <c r="AB97" s="680"/>
      <c r="AC97" s="680"/>
      <c r="AD97" s="680"/>
      <c r="AE97" s="680"/>
      <c r="AF97" s="680"/>
      <c r="AG97" s="680"/>
      <c r="AH97" s="680"/>
      <c r="AI97" s="680"/>
      <c r="AJ97" s="680"/>
      <c r="AK97" s="680"/>
      <c r="AL97" s="680"/>
      <c r="AM97" s="680"/>
      <c r="AN97" s="680"/>
      <c r="AO97" s="680"/>
      <c r="AP97" s="687"/>
      <c r="AQ97" s="687"/>
      <c r="AR97" s="687"/>
      <c r="AS97" s="687"/>
    </row>
    <row r="98" spans="1:45" x14ac:dyDescent="0.2">
      <c r="A98" s="687" t="s">
        <v>119</v>
      </c>
      <c r="B98" s="687"/>
      <c r="C98" s="1024"/>
      <c r="D98" s="1429">
        <v>80737.149999999994</v>
      </c>
      <c r="E98" s="1041">
        <v>80737.149999999994</v>
      </c>
      <c r="F98" s="1041">
        <v>80737.149999999994</v>
      </c>
      <c r="G98" s="678"/>
      <c r="H98" s="678"/>
      <c r="K98" s="737" t="s">
        <v>668</v>
      </c>
      <c r="L98" s="693"/>
      <c r="M98" s="866" t="str">
        <f>+E2</f>
        <v>2014/15</v>
      </c>
      <c r="N98" s="1067" t="s">
        <v>424</v>
      </c>
      <c r="O98" s="1068" t="s">
        <v>425</v>
      </c>
      <c r="P98" s="1069" t="s">
        <v>418</v>
      </c>
      <c r="Q98" s="1024"/>
      <c r="R98" s="1024"/>
      <c r="S98" s="680"/>
      <c r="T98" s="680"/>
      <c r="U98" s="680"/>
      <c r="V98" s="680"/>
      <c r="W98" s="680"/>
      <c r="X98" s="680"/>
      <c r="Y98" s="680"/>
      <c r="Z98" s="680"/>
      <c r="AA98" s="680"/>
      <c r="AB98" s="680"/>
      <c r="AC98" s="680"/>
      <c r="AD98" s="680"/>
      <c r="AE98" s="680"/>
      <c r="AF98" s="680"/>
      <c r="AG98" s="680"/>
      <c r="AH98" s="680"/>
      <c r="AI98" s="680"/>
      <c r="AJ98" s="680"/>
      <c r="AK98" s="680"/>
      <c r="AL98" s="680"/>
      <c r="AM98" s="680"/>
      <c r="AN98" s="680"/>
      <c r="AO98" s="680"/>
      <c r="AP98" s="687"/>
      <c r="AQ98" s="687"/>
      <c r="AR98" s="687"/>
      <c r="AS98" s="687"/>
    </row>
    <row r="99" spans="1:45" x14ac:dyDescent="0.2">
      <c r="A99" s="687" t="s">
        <v>120</v>
      </c>
      <c r="B99" s="687"/>
      <c r="C99" s="1024"/>
      <c r="D99" s="1429">
        <v>60784.06</v>
      </c>
      <c r="E99" s="1041">
        <v>60953.04</v>
      </c>
      <c r="F99" s="1041">
        <v>60953.04</v>
      </c>
      <c r="G99" s="678"/>
      <c r="H99" s="678"/>
      <c r="K99" s="672" t="s">
        <v>73</v>
      </c>
      <c r="L99" s="693"/>
      <c r="M99" s="867">
        <v>3232.24</v>
      </c>
      <c r="N99" s="1072">
        <v>4589.76</v>
      </c>
      <c r="O99" s="1073">
        <v>435</v>
      </c>
      <c r="P99" s="1070">
        <f t="shared" ref="P99:P104" si="21">SUM(M99:O99)</f>
        <v>8257</v>
      </c>
      <c r="Q99" s="1024"/>
      <c r="R99" s="1024"/>
      <c r="S99" s="680"/>
      <c r="T99" s="680"/>
      <c r="U99" s="680"/>
      <c r="V99" s="680"/>
      <c r="W99" s="680"/>
      <c r="X99" s="680"/>
      <c r="Y99" s="680"/>
      <c r="Z99" s="680"/>
      <c r="AA99" s="680"/>
      <c r="AB99" s="680"/>
      <c r="AC99" s="680"/>
      <c r="AD99" s="680"/>
      <c r="AE99" s="680"/>
      <c r="AF99" s="680"/>
      <c r="AG99" s="680"/>
      <c r="AH99" s="680"/>
      <c r="AI99" s="680"/>
      <c r="AJ99" s="680"/>
      <c r="AK99" s="680"/>
      <c r="AL99" s="680"/>
      <c r="AM99" s="680"/>
      <c r="AN99" s="680"/>
      <c r="AO99" s="680"/>
      <c r="AP99" s="687"/>
      <c r="AQ99" s="687"/>
      <c r="AR99" s="687"/>
      <c r="AS99" s="687"/>
    </row>
    <row r="100" spans="1:45" x14ac:dyDescent="0.2">
      <c r="A100" s="687" t="s">
        <v>12</v>
      </c>
      <c r="B100" s="687"/>
      <c r="C100" s="1024"/>
      <c r="D100" s="1429">
        <f t="shared" ref="D100:E100" si="22">+D98-D99</f>
        <v>19953.089999999997</v>
      </c>
      <c r="E100" s="1041">
        <f t="shared" si="22"/>
        <v>19784.109999999993</v>
      </c>
      <c r="F100" s="1041">
        <f t="shared" ref="F100" si="23">+F98-F99</f>
        <v>19784.109999999993</v>
      </c>
      <c r="G100" s="678"/>
      <c r="H100" s="678"/>
      <c r="K100" s="672" t="s">
        <v>74</v>
      </c>
      <c r="L100" s="693"/>
      <c r="M100" s="867">
        <f>+M99</f>
        <v>3232.24</v>
      </c>
      <c r="N100" s="1072">
        <v>2968.41</v>
      </c>
      <c r="O100" s="1073">
        <v>254</v>
      </c>
      <c r="P100" s="1070">
        <f t="shared" si="21"/>
        <v>6454.65</v>
      </c>
      <c r="Q100" s="1024"/>
      <c r="R100" s="1024"/>
      <c r="S100" s="680"/>
      <c r="T100" s="680"/>
      <c r="U100" s="680"/>
      <c r="V100" s="680"/>
      <c r="W100" s="680"/>
      <c r="X100" s="680"/>
      <c r="Y100" s="680"/>
      <c r="Z100" s="680"/>
      <c r="AA100" s="680"/>
      <c r="AB100" s="680"/>
      <c r="AC100" s="680"/>
      <c r="AD100" s="680"/>
      <c r="AE100" s="680"/>
      <c r="AF100" s="680"/>
      <c r="AG100" s="680"/>
      <c r="AH100" s="680"/>
      <c r="AI100" s="680"/>
      <c r="AJ100" s="680"/>
      <c r="AK100" s="680"/>
      <c r="AL100" s="680"/>
      <c r="AM100" s="680"/>
      <c r="AN100" s="680"/>
      <c r="AO100" s="680"/>
      <c r="AP100" s="687"/>
      <c r="AQ100" s="687"/>
      <c r="AR100" s="687"/>
      <c r="AS100" s="687"/>
    </row>
    <row r="101" spans="1:45" x14ac:dyDescent="0.2">
      <c r="A101" s="687"/>
      <c r="B101" s="687"/>
      <c r="C101" s="1024"/>
      <c r="D101" s="1423"/>
      <c r="E101" s="1030"/>
      <c r="F101" s="1030"/>
      <c r="G101" s="678"/>
      <c r="H101" s="678"/>
      <c r="K101" s="672" t="s">
        <v>75</v>
      </c>
      <c r="L101" s="693"/>
      <c r="M101" s="867">
        <f>+M100</f>
        <v>3232.24</v>
      </c>
      <c r="N101" s="1072">
        <f>+N100</f>
        <v>2968.41</v>
      </c>
      <c r="O101" s="1073">
        <v>138</v>
      </c>
      <c r="P101" s="1070">
        <f t="shared" si="21"/>
        <v>6338.65</v>
      </c>
      <c r="Q101" s="1024"/>
      <c r="R101" s="1024"/>
      <c r="S101" s="680"/>
      <c r="T101" s="680"/>
      <c r="U101" s="680"/>
      <c r="V101" s="680"/>
      <c r="W101" s="680"/>
      <c r="X101" s="680"/>
      <c r="Y101" s="680"/>
      <c r="Z101" s="680"/>
      <c r="AA101" s="680"/>
      <c r="AB101" s="680"/>
      <c r="AC101" s="680"/>
      <c r="AD101" s="680"/>
      <c r="AE101" s="680"/>
      <c r="AF101" s="680"/>
      <c r="AG101" s="680"/>
      <c r="AH101" s="680"/>
      <c r="AI101" s="680"/>
      <c r="AJ101" s="680"/>
      <c r="AK101" s="680"/>
      <c r="AL101" s="680"/>
      <c r="AM101" s="680"/>
      <c r="AN101" s="680"/>
      <c r="AO101" s="680"/>
      <c r="AP101" s="687"/>
      <c r="AQ101" s="687"/>
      <c r="AR101" s="687"/>
      <c r="AS101" s="687"/>
    </row>
    <row r="102" spans="1:45" x14ac:dyDescent="0.2">
      <c r="A102" s="687" t="s">
        <v>13</v>
      </c>
      <c r="B102" s="687"/>
      <c r="C102" s="1024"/>
      <c r="D102" s="1429">
        <v>36440.879999999997</v>
      </c>
      <c r="E102" s="1041">
        <v>36440.879999999997</v>
      </c>
      <c r="F102" s="1041">
        <v>36440.879999999997</v>
      </c>
      <c r="G102" s="678"/>
      <c r="H102" s="678"/>
      <c r="K102" s="1074" t="s">
        <v>989</v>
      </c>
      <c r="L102" s="693"/>
      <c r="M102" s="867">
        <v>5093.59</v>
      </c>
      <c r="N102" s="1072">
        <v>0</v>
      </c>
      <c r="O102" s="1073">
        <v>0</v>
      </c>
      <c r="P102" s="1070">
        <f t="shared" si="21"/>
        <v>5093.59</v>
      </c>
      <c r="Q102" s="1508">
        <f>+M102+N101+O101</f>
        <v>8200</v>
      </c>
      <c r="R102" s="1024"/>
      <c r="S102" s="680"/>
      <c r="T102" s="680"/>
      <c r="U102" s="680"/>
      <c r="V102" s="680"/>
      <c r="W102" s="680"/>
      <c r="X102" s="680"/>
      <c r="Y102" s="680"/>
      <c r="Z102" s="680"/>
      <c r="AA102" s="680"/>
      <c r="AB102" s="680"/>
      <c r="AC102" s="680"/>
      <c r="AD102" s="680"/>
      <c r="AE102" s="680"/>
      <c r="AF102" s="680"/>
      <c r="AG102" s="680"/>
      <c r="AH102" s="680"/>
      <c r="AI102" s="680"/>
      <c r="AJ102" s="680"/>
      <c r="AK102" s="680"/>
      <c r="AL102" s="680"/>
      <c r="AM102" s="680"/>
      <c r="AN102" s="680"/>
      <c r="AO102" s="680"/>
      <c r="AP102" s="687"/>
      <c r="AQ102" s="687"/>
      <c r="AR102" s="687"/>
      <c r="AS102" s="687"/>
    </row>
    <row r="103" spans="1:45" x14ac:dyDescent="0.2">
      <c r="A103" s="687" t="s">
        <v>14</v>
      </c>
      <c r="B103" s="687"/>
      <c r="C103" s="1024"/>
      <c r="D103" s="1429">
        <v>21219.85</v>
      </c>
      <c r="E103" s="1041">
        <v>21272.11</v>
      </c>
      <c r="F103" s="1041">
        <v>21272.11</v>
      </c>
      <c r="G103" s="678"/>
      <c r="H103" s="678"/>
      <c r="K103" s="672" t="s">
        <v>76</v>
      </c>
      <c r="L103" s="693"/>
      <c r="M103" s="867">
        <f>+M100</f>
        <v>3232.24</v>
      </c>
      <c r="N103" s="1072">
        <f>+N101</f>
        <v>2968.41</v>
      </c>
      <c r="O103" s="1073">
        <f>+O100</f>
        <v>254</v>
      </c>
      <c r="P103" s="1070">
        <f t="shared" si="21"/>
        <v>6454.65</v>
      </c>
      <c r="Q103" s="1024"/>
      <c r="R103" s="1024"/>
      <c r="S103" s="680"/>
      <c r="T103" s="680"/>
      <c r="U103" s="680"/>
      <c r="V103" s="680"/>
      <c r="W103" s="680"/>
      <c r="X103" s="680"/>
      <c r="Y103" s="680"/>
      <c r="Z103" s="680"/>
      <c r="AA103" s="680"/>
      <c r="AB103" s="680"/>
      <c r="AC103" s="680"/>
      <c r="AD103" s="680"/>
      <c r="AE103" s="680"/>
      <c r="AF103" s="680"/>
      <c r="AG103" s="680"/>
      <c r="AH103" s="680"/>
      <c r="AI103" s="680"/>
      <c r="AJ103" s="680"/>
      <c r="AK103" s="680"/>
      <c r="AL103" s="680"/>
      <c r="AM103" s="680"/>
      <c r="AN103" s="680"/>
      <c r="AO103" s="680"/>
      <c r="AP103" s="687"/>
      <c r="AQ103" s="687"/>
      <c r="AR103" s="687"/>
      <c r="AS103" s="687"/>
    </row>
    <row r="104" spans="1:45" x14ac:dyDescent="0.2">
      <c r="A104" s="1031" t="s">
        <v>15</v>
      </c>
      <c r="B104" s="687"/>
      <c r="C104" s="1024"/>
      <c r="D104" s="1429">
        <f t="shared" ref="D104:E104" si="24">ROUND((D99-D103)/D105,2)</f>
        <v>961.23</v>
      </c>
      <c r="E104" s="1041">
        <f t="shared" si="24"/>
        <v>963.6</v>
      </c>
      <c r="F104" s="1041">
        <f t="shared" ref="F104" si="25">ROUND((F99-F103)/F105,2)</f>
        <v>963.6</v>
      </c>
      <c r="G104" s="678"/>
      <c r="H104" s="678"/>
      <c r="K104" s="672" t="s">
        <v>423</v>
      </c>
      <c r="L104" s="693"/>
      <c r="M104" s="1430">
        <f t="shared" ref="M104" si="26">+M103</f>
        <v>3232.24</v>
      </c>
      <c r="N104" s="1431">
        <f t="shared" ref="N104" si="27">+N103</f>
        <v>2968.41</v>
      </c>
      <c r="O104" s="1432">
        <f>+O103</f>
        <v>254</v>
      </c>
      <c r="P104" s="1070">
        <f t="shared" si="21"/>
        <v>6454.65</v>
      </c>
      <c r="Q104" s="1024"/>
      <c r="R104" s="1024"/>
      <c r="S104" s="680"/>
      <c r="T104" s="680"/>
      <c r="U104" s="680"/>
      <c r="V104" s="680"/>
      <c r="W104" s="680"/>
      <c r="X104" s="680"/>
      <c r="Y104" s="680"/>
      <c r="Z104" s="680"/>
      <c r="AA104" s="680"/>
      <c r="AB104" s="680"/>
      <c r="AC104" s="680"/>
      <c r="AD104" s="680"/>
      <c r="AE104" s="680"/>
      <c r="AF104" s="680"/>
      <c r="AG104" s="680"/>
      <c r="AH104" s="680"/>
      <c r="AI104" s="680"/>
      <c r="AJ104" s="680"/>
      <c r="AK104" s="680"/>
      <c r="AL104" s="680"/>
      <c r="AM104" s="680"/>
      <c r="AN104" s="680"/>
      <c r="AO104" s="680"/>
      <c r="AP104" s="687"/>
      <c r="AQ104" s="687"/>
      <c r="AR104" s="687"/>
      <c r="AS104" s="687"/>
    </row>
    <row r="105" spans="1:45" x14ac:dyDescent="0.2">
      <c r="A105" s="1031" t="s">
        <v>121</v>
      </c>
      <c r="B105" s="687"/>
      <c r="C105" s="1024"/>
      <c r="D105" s="1032">
        <v>41.16</v>
      </c>
      <c r="E105" s="1042">
        <v>41.18</v>
      </c>
      <c r="F105" s="1042">
        <v>41.18</v>
      </c>
      <c r="G105" s="678"/>
      <c r="H105" s="678"/>
      <c r="K105" s="736" t="s">
        <v>667</v>
      </c>
      <c r="M105" s="866"/>
      <c r="N105" s="866"/>
      <c r="O105" s="1068"/>
      <c r="P105" s="1069"/>
      <c r="Q105" s="1024"/>
      <c r="R105" s="1024"/>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0"/>
      <c r="AP105" s="687"/>
      <c r="AQ105" s="687"/>
      <c r="AR105" s="687"/>
      <c r="AS105" s="687"/>
    </row>
    <row r="106" spans="1:45" x14ac:dyDescent="0.2">
      <c r="A106" s="1031"/>
      <c r="B106" s="687"/>
      <c r="C106" s="687"/>
      <c r="D106" s="687"/>
      <c r="E106" s="1032"/>
      <c r="F106" s="1032"/>
      <c r="G106" s="687"/>
      <c r="H106" s="678"/>
      <c r="K106" s="737" t="s">
        <v>668</v>
      </c>
      <c r="L106" s="693"/>
      <c r="M106" s="866" t="str">
        <f>+E2</f>
        <v>2014/15</v>
      </c>
      <c r="N106" s="866"/>
      <c r="O106" s="1068"/>
      <c r="P106" s="1069"/>
      <c r="Q106" s="1024"/>
      <c r="R106" s="1024"/>
    </row>
    <row r="107" spans="1:45" x14ac:dyDescent="0.2">
      <c r="A107" s="1033" t="s">
        <v>496</v>
      </c>
      <c r="B107" s="687"/>
      <c r="C107" s="687"/>
      <c r="D107" s="1104" t="s">
        <v>740</v>
      </c>
      <c r="E107" s="1043">
        <v>76000</v>
      </c>
      <c r="F107" s="1043">
        <v>76000</v>
      </c>
      <c r="G107" s="687"/>
      <c r="H107" s="678"/>
      <c r="K107" s="672" t="s">
        <v>73</v>
      </c>
      <c r="L107" s="693"/>
      <c r="M107" s="867">
        <v>1630.94</v>
      </c>
      <c r="N107" s="867">
        <f t="shared" ref="N107:O109" si="28">+N99</f>
        <v>4589.76</v>
      </c>
      <c r="O107" s="1073">
        <f t="shared" si="28"/>
        <v>435</v>
      </c>
      <c r="P107" s="1071">
        <f t="shared" ref="P107:P112" si="29">SUM(M107:O107)</f>
        <v>6655.7000000000007</v>
      </c>
      <c r="Q107" s="1024"/>
      <c r="R107" s="1024"/>
    </row>
    <row r="108" spans="1:45" x14ac:dyDescent="0.2">
      <c r="A108" s="1031"/>
      <c r="B108" s="687"/>
      <c r="C108" s="687"/>
      <c r="D108" s="687"/>
      <c r="E108" s="1032"/>
      <c r="F108" s="687"/>
      <c r="G108" s="687"/>
      <c r="H108" s="678"/>
      <c r="K108" s="672" t="s">
        <v>74</v>
      </c>
      <c r="L108" s="693"/>
      <c r="M108" s="867">
        <v>1601.28</v>
      </c>
      <c r="N108" s="867">
        <f t="shared" si="28"/>
        <v>2968.41</v>
      </c>
      <c r="O108" s="1073">
        <f t="shared" si="28"/>
        <v>254</v>
      </c>
      <c r="P108" s="1071">
        <f t="shared" si="29"/>
        <v>4823.6899999999996</v>
      </c>
      <c r="Q108" s="1024"/>
      <c r="R108" s="1024"/>
    </row>
    <row r="109" spans="1:45" x14ac:dyDescent="0.2">
      <c r="A109" s="1031"/>
      <c r="B109" s="687"/>
      <c r="C109" s="687"/>
      <c r="D109" s="687"/>
      <c r="E109" s="1032"/>
      <c r="F109" s="687"/>
      <c r="G109" s="687"/>
      <c r="H109" s="678"/>
      <c r="K109" s="672" t="s">
        <v>75</v>
      </c>
      <c r="L109" s="693"/>
      <c r="M109" s="867">
        <v>1601.28</v>
      </c>
      <c r="N109" s="867">
        <f t="shared" si="28"/>
        <v>2968.41</v>
      </c>
      <c r="O109" s="1073">
        <f t="shared" si="28"/>
        <v>138</v>
      </c>
      <c r="P109" s="1071">
        <f t="shared" si="29"/>
        <v>4707.6899999999996</v>
      </c>
      <c r="Q109" s="1024"/>
      <c r="R109" s="1024"/>
    </row>
    <row r="110" spans="1:45" x14ac:dyDescent="0.2">
      <c r="A110" s="687"/>
      <c r="B110" s="678"/>
      <c r="C110" s="1074" t="s">
        <v>670</v>
      </c>
      <c r="D110" s="1074" t="s">
        <v>669</v>
      </c>
      <c r="E110" s="672" t="s">
        <v>286</v>
      </c>
      <c r="F110" s="672" t="s">
        <v>290</v>
      </c>
      <c r="G110" s="678"/>
      <c r="H110" s="687"/>
      <c r="I110" s="687"/>
      <c r="J110" s="687"/>
      <c r="K110" s="1074" t="s">
        <v>989</v>
      </c>
      <c r="L110" s="693"/>
      <c r="M110" s="867">
        <v>5093.59</v>
      </c>
      <c r="N110" s="867">
        <v>0</v>
      </c>
      <c r="O110" s="1073">
        <v>0</v>
      </c>
      <c r="P110" s="1071">
        <f t="shared" si="29"/>
        <v>5093.59</v>
      </c>
      <c r="Q110" s="1024"/>
      <c r="R110" s="1024"/>
    </row>
    <row r="111" spans="1:45" x14ac:dyDescent="0.2">
      <c r="A111" s="673" t="s">
        <v>186</v>
      </c>
      <c r="B111" s="678"/>
      <c r="C111" s="695">
        <v>0.54</v>
      </c>
      <c r="D111" s="695">
        <v>0.55000000000000004</v>
      </c>
      <c r="E111" s="695">
        <f>+D111</f>
        <v>0.55000000000000004</v>
      </c>
      <c r="F111" s="695">
        <f>E111</f>
        <v>0.55000000000000004</v>
      </c>
      <c r="H111" s="687"/>
      <c r="I111" s="687"/>
      <c r="J111" s="687"/>
      <c r="K111" s="672" t="s">
        <v>76</v>
      </c>
      <c r="L111" s="693"/>
      <c r="M111" s="867">
        <f>+M108</f>
        <v>1601.28</v>
      </c>
      <c r="N111" s="867">
        <f>+N103</f>
        <v>2968.41</v>
      </c>
      <c r="O111" s="1073">
        <f>+O103</f>
        <v>254</v>
      </c>
      <c r="P111" s="1071">
        <f t="shared" si="29"/>
        <v>4823.6899999999996</v>
      </c>
      <c r="Q111" s="1024"/>
      <c r="R111" s="1024"/>
    </row>
    <row r="112" spans="1:45" x14ac:dyDescent="0.2">
      <c r="A112" s="672" t="s">
        <v>278</v>
      </c>
      <c r="B112" s="678"/>
      <c r="C112" s="695">
        <v>0.35</v>
      </c>
      <c r="D112" s="695">
        <v>0.35</v>
      </c>
      <c r="E112" s="695">
        <v>0.35</v>
      </c>
      <c r="F112" s="695">
        <f>E112</f>
        <v>0.35</v>
      </c>
      <c r="H112" s="687"/>
      <c r="I112" s="687"/>
      <c r="J112" s="672"/>
      <c r="K112" s="672" t="s">
        <v>423</v>
      </c>
      <c r="L112" s="693"/>
      <c r="M112" s="867">
        <f t="shared" ref="M112" si="30">+M111</f>
        <v>1601.28</v>
      </c>
      <c r="N112" s="867">
        <f>+N104</f>
        <v>2968.41</v>
      </c>
      <c r="O112" s="1073">
        <f>+O104</f>
        <v>254</v>
      </c>
      <c r="P112" s="1071">
        <f t="shared" si="29"/>
        <v>4823.6899999999996</v>
      </c>
      <c r="Q112" s="1024"/>
    </row>
    <row r="113" spans="1:21" x14ac:dyDescent="0.2">
      <c r="A113" s="672" t="s">
        <v>428</v>
      </c>
      <c r="B113" s="678"/>
      <c r="C113" s="696">
        <f>C111-C112</f>
        <v>0.19000000000000006</v>
      </c>
      <c r="D113" s="696">
        <f>D111-D112</f>
        <v>0.20000000000000007</v>
      </c>
      <c r="E113" s="696">
        <f>E111-E112</f>
        <v>0.20000000000000007</v>
      </c>
      <c r="F113" s="696">
        <f>F111-F112</f>
        <v>0.20000000000000007</v>
      </c>
      <c r="H113" s="687"/>
      <c r="I113" s="687"/>
      <c r="J113" s="672"/>
      <c r="K113" s="694"/>
      <c r="L113" s="678"/>
      <c r="M113" s="678"/>
      <c r="N113" s="678"/>
      <c r="P113" s="1024"/>
      <c r="Q113" s="1024"/>
    </row>
    <row r="114" spans="1:21" x14ac:dyDescent="0.2">
      <c r="A114" s="672" t="s">
        <v>279</v>
      </c>
      <c r="B114" s="678"/>
      <c r="C114" s="695">
        <v>0.25</v>
      </c>
      <c r="D114" s="695">
        <v>0.25</v>
      </c>
      <c r="E114" s="695">
        <v>0.25</v>
      </c>
      <c r="F114" s="695">
        <f>E114</f>
        <v>0.25</v>
      </c>
      <c r="H114" s="687"/>
      <c r="I114" s="687"/>
      <c r="J114" s="672"/>
      <c r="K114" s="693"/>
      <c r="L114" s="1034"/>
      <c r="M114" s="1034"/>
    </row>
    <row r="115" spans="1:21" x14ac:dyDescent="0.2">
      <c r="A115" s="672" t="s">
        <v>428</v>
      </c>
      <c r="B115" s="678"/>
      <c r="C115" s="696">
        <f>C111-C114</f>
        <v>0.29000000000000004</v>
      </c>
      <c r="D115" s="696">
        <f>D111-D114</f>
        <v>0.30000000000000004</v>
      </c>
      <c r="E115" s="696">
        <f>E111-E114</f>
        <v>0.30000000000000004</v>
      </c>
      <c r="F115" s="696">
        <f>F111-F114</f>
        <v>0.30000000000000004</v>
      </c>
      <c r="H115" s="687"/>
      <c r="I115" s="687"/>
      <c r="J115" s="672"/>
      <c r="K115" s="693"/>
      <c r="L115" s="1034"/>
      <c r="M115" s="1034"/>
    </row>
    <row r="116" spans="1:21" x14ac:dyDescent="0.2">
      <c r="A116" s="672"/>
      <c r="B116" s="678"/>
      <c r="C116" s="678"/>
      <c r="D116" s="678"/>
      <c r="E116" s="696"/>
      <c r="F116" s="696"/>
      <c r="H116" s="687"/>
      <c r="I116" s="687"/>
      <c r="J116" s="672"/>
      <c r="K116" s="693"/>
      <c r="L116" s="1034"/>
      <c r="M116" s="1034"/>
    </row>
    <row r="117" spans="1:21" x14ac:dyDescent="0.2">
      <c r="A117" s="672"/>
      <c r="B117" s="678"/>
      <c r="C117" s="678"/>
      <c r="D117" s="678"/>
      <c r="E117" s="696"/>
      <c r="F117" s="696"/>
      <c r="H117" s="687"/>
      <c r="I117" s="687"/>
      <c r="J117" s="687"/>
      <c r="K117" s="687"/>
      <c r="L117" s="687"/>
      <c r="M117" s="687"/>
    </row>
    <row r="118" spans="1:21" x14ac:dyDescent="0.2">
      <c r="A118" s="742" t="s">
        <v>461</v>
      </c>
      <c r="B118" s="742"/>
      <c r="C118" s="1443">
        <v>41091</v>
      </c>
      <c r="D118" s="743" t="s">
        <v>462</v>
      </c>
      <c r="E118" s="744"/>
      <c r="F118" s="745"/>
      <c r="G118" s="744"/>
      <c r="H118" s="746"/>
      <c r="I118" s="746"/>
      <c r="J118" s="746"/>
      <c r="K118" s="744"/>
      <c r="L118" s="744"/>
      <c r="M118" s="744"/>
      <c r="N118" s="744"/>
      <c r="O118" s="744"/>
      <c r="P118" s="744"/>
      <c r="Q118" s="744"/>
      <c r="R118" s="744"/>
      <c r="S118" s="745"/>
      <c r="T118" s="745"/>
      <c r="U118" s="746"/>
    </row>
    <row r="119" spans="1:21" s="749" customFormat="1" x14ac:dyDescent="0.2">
      <c r="A119" s="747" t="s">
        <v>464</v>
      </c>
      <c r="B119" s="747"/>
      <c r="C119" s="747"/>
      <c r="D119" s="747"/>
      <c r="E119" s="747"/>
      <c r="F119" s="747"/>
      <c r="G119" s="747"/>
      <c r="H119" s="747"/>
      <c r="I119" s="747"/>
      <c r="J119" s="747"/>
      <c r="K119" s="747"/>
      <c r="L119" s="747"/>
      <c r="M119" s="747"/>
      <c r="N119" s="747"/>
      <c r="O119" s="747"/>
      <c r="P119" s="747"/>
      <c r="Q119" s="747"/>
      <c r="R119" s="747"/>
      <c r="S119" s="747"/>
      <c r="T119" s="679" t="s">
        <v>93</v>
      </c>
      <c r="U119" s="750"/>
    </row>
    <row r="120" spans="1:21" s="749" customFormat="1" x14ac:dyDescent="0.2">
      <c r="B120" s="752" t="s">
        <v>465</v>
      </c>
      <c r="C120" s="747">
        <v>1</v>
      </c>
      <c r="D120" s="747">
        <v>2</v>
      </c>
      <c r="E120" s="747">
        <v>3</v>
      </c>
      <c r="F120" s="747">
        <v>4</v>
      </c>
      <c r="G120" s="747">
        <v>5</v>
      </c>
      <c r="H120" s="747">
        <v>6</v>
      </c>
      <c r="I120" s="747">
        <v>7</v>
      </c>
      <c r="J120" s="747">
        <v>8</v>
      </c>
      <c r="K120" s="747">
        <v>9</v>
      </c>
      <c r="L120" s="747">
        <v>10</v>
      </c>
      <c r="M120" s="747">
        <v>11</v>
      </c>
      <c r="N120" s="747">
        <v>12</v>
      </c>
      <c r="O120" s="747">
        <v>13</v>
      </c>
      <c r="P120" s="747">
        <v>14</v>
      </c>
      <c r="Q120" s="747">
        <v>15</v>
      </c>
      <c r="R120" s="747">
        <v>16</v>
      </c>
      <c r="S120" s="747" t="s">
        <v>100</v>
      </c>
      <c r="T120" s="679" t="s">
        <v>94</v>
      </c>
    </row>
    <row r="121" spans="1:21" x14ac:dyDescent="0.2">
      <c r="A121" s="775" t="s">
        <v>129</v>
      </c>
      <c r="B121" s="776">
        <f>+S121</f>
        <v>14</v>
      </c>
      <c r="C121" s="777">
        <v>2445</v>
      </c>
      <c r="D121" s="777">
        <v>2505</v>
      </c>
      <c r="E121" s="777">
        <v>2573</v>
      </c>
      <c r="F121" s="777">
        <v>2641</v>
      </c>
      <c r="G121" s="777">
        <v>2709</v>
      </c>
      <c r="H121" s="777">
        <v>2788</v>
      </c>
      <c r="I121" s="777">
        <v>2875</v>
      </c>
      <c r="J121" s="777">
        <v>2972</v>
      </c>
      <c r="K121" s="777">
        <v>3077</v>
      </c>
      <c r="L121" s="777">
        <v>3190</v>
      </c>
      <c r="M121" s="777">
        <v>3314</v>
      </c>
      <c r="N121" s="777">
        <v>3445</v>
      </c>
      <c r="O121" s="777">
        <v>3587</v>
      </c>
      <c r="P121" s="777">
        <v>3739</v>
      </c>
      <c r="Q121" s="777"/>
      <c r="R121" s="777"/>
      <c r="S121" s="778">
        <f t="shared" ref="S121:S144" si="31">COUNTA(C121:R121)</f>
        <v>14</v>
      </c>
      <c r="T121" s="748" t="s">
        <v>129</v>
      </c>
      <c r="U121" s="753">
        <f>+P121/P$121</f>
        <v>1</v>
      </c>
    </row>
    <row r="122" spans="1:21" x14ac:dyDescent="0.2">
      <c r="A122" s="779" t="s">
        <v>130</v>
      </c>
      <c r="B122" s="780">
        <f t="shared" ref="B122:B145" si="32">+S122</f>
        <v>14</v>
      </c>
      <c r="C122" s="781">
        <v>2460</v>
      </c>
      <c r="D122" s="781">
        <v>2578</v>
      </c>
      <c r="E122" s="781">
        <v>2703</v>
      </c>
      <c r="F122" s="781">
        <v>2828</v>
      </c>
      <c r="G122" s="781">
        <v>2954</v>
      </c>
      <c r="H122" s="781">
        <v>3085</v>
      </c>
      <c r="I122" s="781">
        <v>3222</v>
      </c>
      <c r="J122" s="781">
        <v>3366</v>
      </c>
      <c r="K122" s="781">
        <v>3516</v>
      </c>
      <c r="L122" s="781">
        <v>3673</v>
      </c>
      <c r="M122" s="781">
        <v>3835</v>
      </c>
      <c r="N122" s="781">
        <v>4005</v>
      </c>
      <c r="O122" s="781">
        <v>4180</v>
      </c>
      <c r="P122" s="781">
        <v>4361</v>
      </c>
      <c r="Q122" s="781"/>
      <c r="R122" s="781"/>
      <c r="S122" s="782">
        <f t="shared" si="31"/>
        <v>14</v>
      </c>
      <c r="T122" s="748" t="s">
        <v>130</v>
      </c>
      <c r="U122" s="753">
        <f>+P122/P$121</f>
        <v>1.1663546402781493</v>
      </c>
    </row>
    <row r="123" spans="1:21" x14ac:dyDescent="0.2">
      <c r="A123" s="779" t="s">
        <v>131</v>
      </c>
      <c r="B123" s="780">
        <f t="shared" si="32"/>
        <v>14</v>
      </c>
      <c r="C123" s="781">
        <v>2470</v>
      </c>
      <c r="D123" s="781">
        <v>2617</v>
      </c>
      <c r="E123" s="781">
        <v>2775</v>
      </c>
      <c r="F123" s="781">
        <v>2933</v>
      </c>
      <c r="G123" s="781">
        <v>3091</v>
      </c>
      <c r="H123" s="781">
        <v>3258</v>
      </c>
      <c r="I123" s="781">
        <v>3435</v>
      </c>
      <c r="J123" s="781">
        <v>3623</v>
      </c>
      <c r="K123" s="781">
        <v>3821</v>
      </c>
      <c r="L123" s="781">
        <v>4029</v>
      </c>
      <c r="M123" s="781">
        <v>4247</v>
      </c>
      <c r="N123" s="781">
        <v>4475</v>
      </c>
      <c r="O123" s="781">
        <v>4713</v>
      </c>
      <c r="P123" s="781">
        <v>4962</v>
      </c>
      <c r="Q123" s="781"/>
      <c r="R123" s="781"/>
      <c r="S123" s="782">
        <f t="shared" si="31"/>
        <v>14</v>
      </c>
      <c r="T123" s="748" t="s">
        <v>131</v>
      </c>
      <c r="U123" s="753">
        <f>+P123/P$121</f>
        <v>1.3270928055629847</v>
      </c>
    </row>
    <row r="124" spans="1:21" x14ac:dyDescent="0.2">
      <c r="A124" s="779" t="s">
        <v>132</v>
      </c>
      <c r="B124" s="780">
        <f t="shared" si="32"/>
        <v>14</v>
      </c>
      <c r="C124" s="781">
        <v>3177</v>
      </c>
      <c r="D124" s="781">
        <v>3296</v>
      </c>
      <c r="E124" s="781">
        <v>3402</v>
      </c>
      <c r="F124" s="781">
        <v>3617</v>
      </c>
      <c r="G124" s="781">
        <v>3856</v>
      </c>
      <c r="H124" s="781">
        <v>4026</v>
      </c>
      <c r="I124" s="781">
        <v>4195</v>
      </c>
      <c r="J124" s="781">
        <v>4364</v>
      </c>
      <c r="K124" s="781">
        <v>4534</v>
      </c>
      <c r="L124" s="781">
        <v>4703</v>
      </c>
      <c r="M124" s="781">
        <v>4873</v>
      </c>
      <c r="N124" s="781">
        <v>5043</v>
      </c>
      <c r="O124" s="781">
        <v>5211</v>
      </c>
      <c r="P124" s="781">
        <v>5381</v>
      </c>
      <c r="Q124" s="781"/>
      <c r="R124" s="781"/>
      <c r="S124" s="782">
        <f t="shared" si="31"/>
        <v>14</v>
      </c>
      <c r="T124" s="748" t="s">
        <v>132</v>
      </c>
      <c r="U124" s="753">
        <f>+P124/P$121</f>
        <v>1.4391548542391013</v>
      </c>
    </row>
    <row r="125" spans="1:21" x14ac:dyDescent="0.2">
      <c r="A125" s="779">
        <v>1</v>
      </c>
      <c r="B125" s="780">
        <f t="shared" si="32"/>
        <v>7</v>
      </c>
      <c r="C125" s="781">
        <v>1512</v>
      </c>
      <c r="D125" s="781">
        <v>1573</v>
      </c>
      <c r="E125" s="781">
        <v>1632</v>
      </c>
      <c r="F125" s="781">
        <v>1660</v>
      </c>
      <c r="G125" s="781">
        <v>1692</v>
      </c>
      <c r="H125" s="781">
        <v>1723</v>
      </c>
      <c r="I125" s="781">
        <v>1765</v>
      </c>
      <c r="J125" s="781"/>
      <c r="K125" s="781"/>
      <c r="L125" s="781"/>
      <c r="M125" s="781"/>
      <c r="N125" s="781"/>
      <c r="O125" s="781"/>
      <c r="P125" s="781"/>
      <c r="Q125" s="781"/>
      <c r="R125" s="781"/>
      <c r="S125" s="782">
        <f t="shared" si="31"/>
        <v>7</v>
      </c>
      <c r="T125" s="748">
        <v>1</v>
      </c>
      <c r="U125" s="753">
        <f>+I125/P$121</f>
        <v>0.47205135062851028</v>
      </c>
    </row>
    <row r="126" spans="1:21" x14ac:dyDescent="0.2">
      <c r="A126" s="779">
        <v>2</v>
      </c>
      <c r="B126" s="780">
        <f t="shared" si="32"/>
        <v>8</v>
      </c>
      <c r="C126" s="781">
        <v>1545</v>
      </c>
      <c r="D126" s="781">
        <v>1604</v>
      </c>
      <c r="E126" s="781">
        <v>1660</v>
      </c>
      <c r="F126" s="781">
        <v>1723</v>
      </c>
      <c r="G126" s="781">
        <v>1765</v>
      </c>
      <c r="H126" s="781">
        <v>1814</v>
      </c>
      <c r="I126" s="781">
        <v>1873</v>
      </c>
      <c r="J126" s="781">
        <v>1928</v>
      </c>
      <c r="K126" s="781"/>
      <c r="L126" s="781"/>
      <c r="M126" s="781"/>
      <c r="N126" s="781"/>
      <c r="O126" s="781"/>
      <c r="P126" s="781"/>
      <c r="Q126" s="781"/>
      <c r="R126" s="781"/>
      <c r="S126" s="782">
        <f t="shared" si="31"/>
        <v>8</v>
      </c>
      <c r="T126" s="748">
        <v>2</v>
      </c>
      <c r="U126" s="753">
        <f>+J126/P$121</f>
        <v>0.51564589462423105</v>
      </c>
    </row>
    <row r="127" spans="1:21" x14ac:dyDescent="0.2">
      <c r="A127" s="779">
        <v>3</v>
      </c>
      <c r="B127" s="780">
        <f t="shared" si="32"/>
        <v>9</v>
      </c>
      <c r="C127" s="781">
        <v>1545</v>
      </c>
      <c r="D127" s="781">
        <v>1660</v>
      </c>
      <c r="E127" s="781">
        <v>1723</v>
      </c>
      <c r="F127" s="781">
        <v>1814</v>
      </c>
      <c r="G127" s="781">
        <v>1873</v>
      </c>
      <c r="H127" s="781">
        <v>1928</v>
      </c>
      <c r="I127" s="781">
        <v>1983</v>
      </c>
      <c r="J127" s="781">
        <v>2036</v>
      </c>
      <c r="K127" s="781">
        <v>2089</v>
      </c>
      <c r="L127" s="781"/>
      <c r="M127" s="781"/>
      <c r="N127" s="781"/>
      <c r="O127" s="781"/>
      <c r="P127" s="781"/>
      <c r="Q127" s="781"/>
      <c r="R127" s="781"/>
      <c r="S127" s="782">
        <f t="shared" si="31"/>
        <v>9</v>
      </c>
      <c r="T127" s="748">
        <v>3</v>
      </c>
      <c r="U127" s="753">
        <f>+K127/P$121</f>
        <v>0.55870553623963626</v>
      </c>
    </row>
    <row r="128" spans="1:21" x14ac:dyDescent="0.2">
      <c r="A128" s="779">
        <v>4</v>
      </c>
      <c r="B128" s="780">
        <f t="shared" si="32"/>
        <v>11</v>
      </c>
      <c r="C128" s="781">
        <v>1573</v>
      </c>
      <c r="D128" s="781">
        <v>1632</v>
      </c>
      <c r="E128" s="781">
        <v>1692</v>
      </c>
      <c r="F128" s="781">
        <v>1765</v>
      </c>
      <c r="G128" s="781">
        <v>1873</v>
      </c>
      <c r="H128" s="781">
        <v>1928</v>
      </c>
      <c r="I128" s="781">
        <v>1983</v>
      </c>
      <c r="J128" s="781">
        <v>2036</v>
      </c>
      <c r="K128" s="781">
        <v>2089</v>
      </c>
      <c r="L128" s="781">
        <v>2140</v>
      </c>
      <c r="M128" s="781">
        <v>2191</v>
      </c>
      <c r="N128" s="781"/>
      <c r="O128" s="781"/>
      <c r="P128" s="781"/>
      <c r="Q128" s="781"/>
      <c r="R128" s="781"/>
      <c r="S128" s="782">
        <f t="shared" si="31"/>
        <v>11</v>
      </c>
      <c r="T128" s="748">
        <v>4</v>
      </c>
      <c r="U128" s="753">
        <f>+M128/P$121</f>
        <v>0.58598555763573146</v>
      </c>
    </row>
    <row r="129" spans="1:21" x14ac:dyDescent="0.2">
      <c r="A129" s="779">
        <v>5</v>
      </c>
      <c r="B129" s="780">
        <f t="shared" si="32"/>
        <v>12</v>
      </c>
      <c r="C129" s="781">
        <v>1604</v>
      </c>
      <c r="D129" s="781">
        <v>1632</v>
      </c>
      <c r="E129" s="781">
        <v>1723</v>
      </c>
      <c r="F129" s="781">
        <v>1814</v>
      </c>
      <c r="G129" s="781">
        <v>1928</v>
      </c>
      <c r="H129" s="781">
        <v>1983</v>
      </c>
      <c r="I129" s="781">
        <v>2036</v>
      </c>
      <c r="J129" s="781">
        <v>2089</v>
      </c>
      <c r="K129" s="781">
        <v>2140</v>
      </c>
      <c r="L129" s="781">
        <v>2191</v>
      </c>
      <c r="M129" s="781">
        <v>2243</v>
      </c>
      <c r="N129" s="781">
        <v>2302</v>
      </c>
      <c r="O129" s="781"/>
      <c r="P129" s="781"/>
      <c r="Q129" s="781"/>
      <c r="R129" s="781"/>
      <c r="S129" s="782">
        <f t="shared" si="31"/>
        <v>12</v>
      </c>
      <c r="T129" s="748">
        <v>5</v>
      </c>
      <c r="U129" s="753">
        <f>+N129/P$121</f>
        <v>0.61567263974324682</v>
      </c>
    </row>
    <row r="130" spans="1:21" x14ac:dyDescent="0.2">
      <c r="A130" s="779">
        <v>6</v>
      </c>
      <c r="B130" s="780">
        <f t="shared" si="32"/>
        <v>11</v>
      </c>
      <c r="C130" s="781">
        <v>1660</v>
      </c>
      <c r="D130" s="781">
        <v>1723</v>
      </c>
      <c r="E130" s="781">
        <v>1928</v>
      </c>
      <c r="F130" s="781">
        <v>2036</v>
      </c>
      <c r="G130" s="781">
        <v>2089</v>
      </c>
      <c r="H130" s="781">
        <v>2140</v>
      </c>
      <c r="I130" s="781">
        <v>2191</v>
      </c>
      <c r="J130" s="781">
        <v>2243</v>
      </c>
      <c r="K130" s="781">
        <v>2302</v>
      </c>
      <c r="L130" s="781">
        <v>2359</v>
      </c>
      <c r="M130" s="781">
        <v>2412</v>
      </c>
      <c r="N130" s="781"/>
      <c r="O130" s="781"/>
      <c r="P130" s="781"/>
      <c r="Q130" s="781"/>
      <c r="R130" s="781"/>
      <c r="S130" s="782">
        <f t="shared" si="31"/>
        <v>11</v>
      </c>
      <c r="T130" s="748">
        <v>6</v>
      </c>
      <c r="U130" s="753">
        <f>+M130/P$121</f>
        <v>0.64509227066060448</v>
      </c>
    </row>
    <row r="131" spans="1:21" x14ac:dyDescent="0.2">
      <c r="A131" s="779">
        <v>7</v>
      </c>
      <c r="B131" s="780">
        <f t="shared" si="32"/>
        <v>12</v>
      </c>
      <c r="C131" s="781">
        <v>1765</v>
      </c>
      <c r="D131" s="781">
        <v>1814</v>
      </c>
      <c r="E131" s="781">
        <v>1928</v>
      </c>
      <c r="F131" s="781">
        <v>2140</v>
      </c>
      <c r="G131" s="781">
        <v>2243</v>
      </c>
      <c r="H131" s="781">
        <v>2302</v>
      </c>
      <c r="I131" s="781">
        <v>2359</v>
      </c>
      <c r="J131" s="781">
        <v>2412</v>
      </c>
      <c r="K131" s="781">
        <v>2470</v>
      </c>
      <c r="L131" s="781">
        <v>2530</v>
      </c>
      <c r="M131" s="781">
        <v>2590</v>
      </c>
      <c r="N131" s="781">
        <v>2660</v>
      </c>
      <c r="O131" s="781"/>
      <c r="P131" s="781"/>
      <c r="Q131" s="781"/>
      <c r="R131" s="781"/>
      <c r="S131" s="782">
        <f t="shared" si="31"/>
        <v>12</v>
      </c>
      <c r="T131" s="748">
        <v>7</v>
      </c>
      <c r="U131" s="753">
        <f>+N131/P$121</f>
        <v>0.71142016581973788</v>
      </c>
    </row>
    <row r="132" spans="1:21" x14ac:dyDescent="0.2">
      <c r="A132" s="779">
        <v>8</v>
      </c>
      <c r="B132" s="780">
        <f t="shared" si="32"/>
        <v>13</v>
      </c>
      <c r="C132" s="781">
        <v>1983</v>
      </c>
      <c r="D132" s="781">
        <v>2036</v>
      </c>
      <c r="E132" s="781">
        <v>2140</v>
      </c>
      <c r="F132" s="781">
        <v>2359</v>
      </c>
      <c r="G132" s="781">
        <v>2470</v>
      </c>
      <c r="H132" s="781">
        <v>2590</v>
      </c>
      <c r="I132" s="781">
        <v>2660</v>
      </c>
      <c r="J132" s="781">
        <v>2723</v>
      </c>
      <c r="K132" s="781">
        <v>2779</v>
      </c>
      <c r="L132" s="781">
        <v>2840</v>
      </c>
      <c r="M132" s="781">
        <v>2900</v>
      </c>
      <c r="N132" s="781">
        <v>2956</v>
      </c>
      <c r="O132" s="781">
        <v>3009</v>
      </c>
      <c r="P132" s="781"/>
      <c r="Q132" s="781"/>
      <c r="R132" s="781"/>
      <c r="S132" s="782">
        <f t="shared" si="31"/>
        <v>13</v>
      </c>
      <c r="T132" s="748">
        <v>8</v>
      </c>
      <c r="U132" s="753">
        <f>+O132/P$121</f>
        <v>0.80476063118480878</v>
      </c>
    </row>
    <row r="133" spans="1:21" x14ac:dyDescent="0.2">
      <c r="A133" s="779">
        <v>9</v>
      </c>
      <c r="B133" s="780">
        <f t="shared" si="32"/>
        <v>10</v>
      </c>
      <c r="C133" s="781">
        <v>2243</v>
      </c>
      <c r="D133" s="781">
        <v>2359</v>
      </c>
      <c r="E133" s="781">
        <v>2590</v>
      </c>
      <c r="F133" s="781">
        <v>2723</v>
      </c>
      <c r="G133" s="781">
        <v>2840</v>
      </c>
      <c r="H133" s="781">
        <v>2956</v>
      </c>
      <c r="I133" s="781">
        <v>3067</v>
      </c>
      <c r="J133" s="781">
        <v>3177</v>
      </c>
      <c r="K133" s="781">
        <v>3296</v>
      </c>
      <c r="L133" s="781">
        <v>3402</v>
      </c>
      <c r="M133" s="781"/>
      <c r="N133" s="781"/>
      <c r="O133" s="781"/>
      <c r="P133" s="781"/>
      <c r="Q133" s="781"/>
      <c r="R133" s="781"/>
      <c r="S133" s="782">
        <f t="shared" si="31"/>
        <v>10</v>
      </c>
      <c r="T133" s="748">
        <v>9</v>
      </c>
      <c r="U133" s="753">
        <f>+L133/P$121</f>
        <v>0.90986894891682268</v>
      </c>
    </row>
    <row r="134" spans="1:21" x14ac:dyDescent="0.2">
      <c r="A134" s="779">
        <v>10</v>
      </c>
      <c r="B134" s="780">
        <f t="shared" si="32"/>
        <v>13</v>
      </c>
      <c r="C134" s="781">
        <v>2243</v>
      </c>
      <c r="D134" s="781">
        <v>2470</v>
      </c>
      <c r="E134" s="781">
        <v>2590</v>
      </c>
      <c r="F134" s="781">
        <v>2723</v>
      </c>
      <c r="G134" s="781">
        <v>2840</v>
      </c>
      <c r="H134" s="781">
        <v>2956</v>
      </c>
      <c r="I134" s="781">
        <v>3067</v>
      </c>
      <c r="J134" s="781">
        <v>3177</v>
      </c>
      <c r="K134" s="781">
        <v>3296</v>
      </c>
      <c r="L134" s="781">
        <v>3402</v>
      </c>
      <c r="M134" s="781">
        <v>3511</v>
      </c>
      <c r="N134" s="781">
        <v>3617</v>
      </c>
      <c r="O134" s="781">
        <v>3739</v>
      </c>
      <c r="P134" s="781"/>
      <c r="Q134" s="781"/>
      <c r="R134" s="781"/>
      <c r="S134" s="782">
        <f t="shared" si="31"/>
        <v>13</v>
      </c>
      <c r="T134" s="748">
        <v>10</v>
      </c>
      <c r="U134" s="753">
        <f>+O134/P$121</f>
        <v>1</v>
      </c>
    </row>
    <row r="135" spans="1:21" x14ac:dyDescent="0.2">
      <c r="A135" s="779">
        <v>11</v>
      </c>
      <c r="B135" s="780">
        <f t="shared" si="32"/>
        <v>16</v>
      </c>
      <c r="C135" s="781">
        <v>2359</v>
      </c>
      <c r="D135" s="781">
        <v>2470</v>
      </c>
      <c r="E135" s="781">
        <v>2590</v>
      </c>
      <c r="F135" s="781">
        <v>2723</v>
      </c>
      <c r="G135" s="781">
        <v>2848</v>
      </c>
      <c r="H135" s="781">
        <v>2972</v>
      </c>
      <c r="I135" s="781">
        <v>3097</v>
      </c>
      <c r="J135" s="781">
        <v>3296</v>
      </c>
      <c r="K135" s="781">
        <v>3429</v>
      </c>
      <c r="L135" s="781">
        <v>3562</v>
      </c>
      <c r="M135" s="781">
        <v>3695</v>
      </c>
      <c r="N135" s="781">
        <v>3829</v>
      </c>
      <c r="O135" s="781">
        <v>3962</v>
      </c>
      <c r="P135" s="781">
        <v>4095</v>
      </c>
      <c r="Q135" s="781">
        <v>4229</v>
      </c>
      <c r="R135" s="781">
        <v>4361</v>
      </c>
      <c r="S135" s="782">
        <f t="shared" si="31"/>
        <v>16</v>
      </c>
      <c r="T135" s="748">
        <v>11</v>
      </c>
      <c r="U135" s="753">
        <f>+R135/P$121</f>
        <v>1.1663546402781493</v>
      </c>
    </row>
    <row r="136" spans="1:21" x14ac:dyDescent="0.2">
      <c r="A136" s="779">
        <v>12</v>
      </c>
      <c r="B136" s="780">
        <f t="shared" si="32"/>
        <v>16</v>
      </c>
      <c r="C136" s="781">
        <v>3177</v>
      </c>
      <c r="D136" s="781">
        <v>3296</v>
      </c>
      <c r="E136" s="781">
        <v>3402</v>
      </c>
      <c r="F136" s="781">
        <v>3511</v>
      </c>
      <c r="G136" s="781">
        <v>3617</v>
      </c>
      <c r="H136" s="781">
        <v>3739</v>
      </c>
      <c r="I136" s="781">
        <v>3973</v>
      </c>
      <c r="J136" s="781">
        <v>4083</v>
      </c>
      <c r="K136" s="781">
        <v>4196</v>
      </c>
      <c r="L136" s="781">
        <v>4304</v>
      </c>
      <c r="M136" s="781">
        <v>4419</v>
      </c>
      <c r="N136" s="781">
        <v>4531</v>
      </c>
      <c r="O136" s="781">
        <v>4640</v>
      </c>
      <c r="P136" s="781">
        <v>4751</v>
      </c>
      <c r="Q136" s="781">
        <v>4891</v>
      </c>
      <c r="R136" s="781">
        <v>4962</v>
      </c>
      <c r="S136" s="782">
        <f t="shared" si="31"/>
        <v>16</v>
      </c>
      <c r="T136" s="748">
        <v>12</v>
      </c>
      <c r="U136" s="753">
        <f>+R136/P$121</f>
        <v>1.3270928055629847</v>
      </c>
    </row>
    <row r="137" spans="1:21" x14ac:dyDescent="0.2">
      <c r="A137" s="779">
        <v>13</v>
      </c>
      <c r="B137" s="780">
        <f t="shared" si="32"/>
        <v>13</v>
      </c>
      <c r="C137" s="781">
        <v>3856</v>
      </c>
      <c r="D137" s="781">
        <v>3973</v>
      </c>
      <c r="E137" s="781">
        <v>4083</v>
      </c>
      <c r="F137" s="781">
        <v>4196</v>
      </c>
      <c r="G137" s="781">
        <v>4304</v>
      </c>
      <c r="H137" s="781">
        <v>4531</v>
      </c>
      <c r="I137" s="781">
        <v>4640</v>
      </c>
      <c r="J137" s="781">
        <v>4751</v>
      </c>
      <c r="K137" s="781">
        <v>4891</v>
      </c>
      <c r="L137" s="781">
        <v>5032</v>
      </c>
      <c r="M137" s="781">
        <v>5172</v>
      </c>
      <c r="N137" s="781">
        <v>5313</v>
      </c>
      <c r="O137" s="781">
        <v>5381</v>
      </c>
      <c r="P137" s="781"/>
      <c r="Q137" s="781"/>
      <c r="R137" s="781"/>
      <c r="S137" s="782">
        <f t="shared" si="31"/>
        <v>13</v>
      </c>
      <c r="T137" s="748">
        <v>13</v>
      </c>
      <c r="U137" s="753">
        <f>+O137/P$121</f>
        <v>1.4391548542391013</v>
      </c>
    </row>
    <row r="138" spans="1:21" x14ac:dyDescent="0.2">
      <c r="A138" s="779">
        <v>14</v>
      </c>
      <c r="B138" s="780">
        <f t="shared" si="32"/>
        <v>11</v>
      </c>
      <c r="C138" s="781">
        <v>4419</v>
      </c>
      <c r="D138" s="781">
        <v>4531</v>
      </c>
      <c r="E138" s="781">
        <v>4751</v>
      </c>
      <c r="F138" s="781">
        <v>4891</v>
      </c>
      <c r="G138" s="781">
        <v>5032</v>
      </c>
      <c r="H138" s="781">
        <v>5172</v>
      </c>
      <c r="I138" s="781">
        <v>5313</v>
      </c>
      <c r="J138" s="781">
        <v>5455</v>
      </c>
      <c r="K138" s="781">
        <v>5603</v>
      </c>
      <c r="L138" s="781">
        <v>5756</v>
      </c>
      <c r="M138" s="781">
        <v>5913</v>
      </c>
      <c r="N138" s="781"/>
      <c r="O138" s="781"/>
      <c r="P138" s="781"/>
      <c r="Q138" s="781"/>
      <c r="R138" s="781"/>
      <c r="S138" s="782">
        <f t="shared" si="31"/>
        <v>11</v>
      </c>
      <c r="T138" s="748">
        <v>14</v>
      </c>
      <c r="U138" s="753">
        <f>+M138/P$121</f>
        <v>1.5814388874030489</v>
      </c>
    </row>
    <row r="139" spans="1:21" x14ac:dyDescent="0.2">
      <c r="A139" s="779">
        <v>15</v>
      </c>
      <c r="B139" s="780">
        <f t="shared" si="32"/>
        <v>12</v>
      </c>
      <c r="C139" s="781">
        <v>4640</v>
      </c>
      <c r="D139" s="781">
        <v>4751</v>
      </c>
      <c r="E139" s="781">
        <v>4891</v>
      </c>
      <c r="F139" s="781">
        <v>5172</v>
      </c>
      <c r="G139" s="781">
        <v>5313</v>
      </c>
      <c r="H139" s="781">
        <v>5455</v>
      </c>
      <c r="I139" s="781">
        <v>5603</v>
      </c>
      <c r="J139" s="781">
        <v>5756</v>
      </c>
      <c r="K139" s="781">
        <v>5913</v>
      </c>
      <c r="L139" s="781">
        <v>6101</v>
      </c>
      <c r="M139" s="781">
        <v>6296</v>
      </c>
      <c r="N139" s="781">
        <v>6495</v>
      </c>
      <c r="O139" s="781"/>
      <c r="P139" s="781"/>
      <c r="Q139" s="781"/>
      <c r="R139" s="781"/>
      <c r="S139" s="782">
        <f t="shared" si="31"/>
        <v>12</v>
      </c>
      <c r="T139" s="748">
        <v>15</v>
      </c>
      <c r="U139" s="753">
        <f>+N139/P$121</f>
        <v>1.7370954800748863</v>
      </c>
    </row>
    <row r="140" spans="1:21" x14ac:dyDescent="0.2">
      <c r="A140" s="779">
        <v>16</v>
      </c>
      <c r="B140" s="780">
        <f t="shared" si="32"/>
        <v>12</v>
      </c>
      <c r="C140" s="781">
        <v>5032</v>
      </c>
      <c r="D140" s="781">
        <v>5172</v>
      </c>
      <c r="E140" s="781">
        <v>5313</v>
      </c>
      <c r="F140" s="781">
        <v>5603</v>
      </c>
      <c r="G140" s="781">
        <v>5756</v>
      </c>
      <c r="H140" s="781">
        <v>5913</v>
      </c>
      <c r="I140" s="781">
        <v>6101</v>
      </c>
      <c r="J140" s="781">
        <v>6296</v>
      </c>
      <c r="K140" s="781">
        <v>6495</v>
      </c>
      <c r="L140" s="781">
        <v>6704</v>
      </c>
      <c r="M140" s="781">
        <v>6916</v>
      </c>
      <c r="N140" s="781">
        <v>7137</v>
      </c>
      <c r="O140" s="781"/>
      <c r="P140" s="781"/>
      <c r="Q140" s="781"/>
      <c r="R140" s="781"/>
      <c r="S140" s="782">
        <f t="shared" si="31"/>
        <v>12</v>
      </c>
      <c r="T140" s="748">
        <v>16</v>
      </c>
      <c r="U140" s="753">
        <f>+N140/P$121</f>
        <v>1.9087991441561916</v>
      </c>
    </row>
    <row r="141" spans="1:21" x14ac:dyDescent="0.2">
      <c r="A141" s="779">
        <v>17</v>
      </c>
      <c r="B141" s="780">
        <f t="shared" si="32"/>
        <v>12</v>
      </c>
      <c r="C141" s="781">
        <v>5455</v>
      </c>
      <c r="D141" s="781">
        <v>5603</v>
      </c>
      <c r="E141" s="781">
        <v>5756</v>
      </c>
      <c r="F141" s="781">
        <v>6101</v>
      </c>
      <c r="G141" s="781">
        <v>6296</v>
      </c>
      <c r="H141" s="781">
        <v>6495</v>
      </c>
      <c r="I141" s="781">
        <v>6704</v>
      </c>
      <c r="J141" s="781">
        <v>6916</v>
      </c>
      <c r="K141" s="781">
        <v>7137</v>
      </c>
      <c r="L141" s="781">
        <v>7366</v>
      </c>
      <c r="M141" s="781">
        <v>7600</v>
      </c>
      <c r="N141" s="781">
        <v>7842</v>
      </c>
      <c r="O141" s="781"/>
      <c r="P141" s="781"/>
      <c r="Q141" s="781"/>
      <c r="R141" s="781"/>
      <c r="S141" s="782">
        <f t="shared" si="31"/>
        <v>12</v>
      </c>
      <c r="T141" s="748">
        <v>17</v>
      </c>
      <c r="U141" s="753">
        <f>+N141/P$121</f>
        <v>2.0973522332174377</v>
      </c>
    </row>
    <row r="142" spans="1:21" x14ac:dyDescent="0.2">
      <c r="A142" s="779" t="s">
        <v>162</v>
      </c>
      <c r="B142" s="780">
        <f t="shared" si="32"/>
        <v>9</v>
      </c>
      <c r="C142" s="781">
        <v>1456.2</v>
      </c>
      <c r="D142" s="781">
        <v>1484.1</v>
      </c>
      <c r="E142" s="781">
        <v>1512</v>
      </c>
      <c r="F142" s="781">
        <v>1573</v>
      </c>
      <c r="G142" s="781">
        <v>1632</v>
      </c>
      <c r="H142" s="781">
        <v>1660</v>
      </c>
      <c r="I142" s="781">
        <v>1692</v>
      </c>
      <c r="J142" s="781">
        <v>1723</v>
      </c>
      <c r="K142" s="781">
        <v>1765</v>
      </c>
      <c r="L142" s="781"/>
      <c r="M142" s="781"/>
      <c r="N142" s="781"/>
      <c r="O142" s="781"/>
      <c r="P142" s="781"/>
      <c r="Q142" s="781"/>
      <c r="R142" s="781"/>
      <c r="S142" s="782">
        <f t="shared" si="31"/>
        <v>9</v>
      </c>
      <c r="T142" s="748" t="s">
        <v>162</v>
      </c>
      <c r="U142" s="753">
        <f>+K142/P$121</f>
        <v>0.47205135062851028</v>
      </c>
    </row>
    <row r="143" spans="1:21" x14ac:dyDescent="0.2">
      <c r="A143" s="779" t="s">
        <v>163</v>
      </c>
      <c r="B143" s="780">
        <f t="shared" si="32"/>
        <v>8</v>
      </c>
      <c r="C143" s="781">
        <v>1545</v>
      </c>
      <c r="D143" s="781">
        <v>1604</v>
      </c>
      <c r="E143" s="781">
        <v>1660</v>
      </c>
      <c r="F143" s="781">
        <v>1723</v>
      </c>
      <c r="G143" s="781">
        <v>1765</v>
      </c>
      <c r="H143" s="781">
        <v>1814</v>
      </c>
      <c r="I143" s="781">
        <v>1873</v>
      </c>
      <c r="J143" s="781">
        <v>1928</v>
      </c>
      <c r="K143" s="781"/>
      <c r="L143" s="781"/>
      <c r="M143" s="781"/>
      <c r="N143" s="781"/>
      <c r="O143" s="781"/>
      <c r="P143" s="781"/>
      <c r="Q143" s="781"/>
      <c r="R143" s="781"/>
      <c r="S143" s="782">
        <f t="shared" si="31"/>
        <v>8</v>
      </c>
      <c r="T143" s="748" t="s">
        <v>163</v>
      </c>
      <c r="U143" s="753">
        <f>+J143/P$121</f>
        <v>0.51564589462423105</v>
      </c>
    </row>
    <row r="144" spans="1:21" x14ac:dyDescent="0.2">
      <c r="A144" s="779" t="s">
        <v>164</v>
      </c>
      <c r="B144" s="780">
        <f t="shared" si="32"/>
        <v>7</v>
      </c>
      <c r="C144" s="781">
        <v>1545</v>
      </c>
      <c r="D144" s="781">
        <v>1660</v>
      </c>
      <c r="E144" s="781">
        <v>1723</v>
      </c>
      <c r="F144" s="781">
        <v>1814</v>
      </c>
      <c r="G144" s="781">
        <v>1873</v>
      </c>
      <c r="H144" s="781">
        <v>1928</v>
      </c>
      <c r="I144" s="781">
        <v>1983</v>
      </c>
      <c r="J144" s="781"/>
      <c r="K144" s="781"/>
      <c r="L144" s="781"/>
      <c r="M144" s="781"/>
      <c r="N144" s="781"/>
      <c r="O144" s="781"/>
      <c r="P144" s="781"/>
      <c r="Q144" s="781"/>
      <c r="R144" s="781"/>
      <c r="S144" s="782">
        <f t="shared" si="31"/>
        <v>7</v>
      </c>
      <c r="T144" s="748" t="s">
        <v>164</v>
      </c>
      <c r="U144" s="753">
        <f>+I144/P$121</f>
        <v>0.53035571008290983</v>
      </c>
    </row>
    <row r="145" spans="1:36" x14ac:dyDescent="0.2">
      <c r="A145" s="783" t="s">
        <v>463</v>
      </c>
      <c r="B145" s="784">
        <f t="shared" si="32"/>
        <v>1</v>
      </c>
      <c r="C145" s="785">
        <v>1235</v>
      </c>
      <c r="D145" s="785"/>
      <c r="E145" s="785"/>
      <c r="F145" s="785"/>
      <c r="G145" s="785"/>
      <c r="H145" s="785"/>
      <c r="I145" s="785"/>
      <c r="J145" s="785"/>
      <c r="K145" s="785"/>
      <c r="L145" s="785"/>
      <c r="M145" s="785"/>
      <c r="N145" s="785"/>
      <c r="O145" s="785"/>
      <c r="P145" s="785"/>
      <c r="Q145" s="785"/>
      <c r="R145" s="785"/>
      <c r="S145" s="786">
        <f>COUNTA(C145:R145)</f>
        <v>1</v>
      </c>
      <c r="T145" s="748" t="s">
        <v>463</v>
      </c>
      <c r="U145" s="753">
        <f>+C145/P$121</f>
        <v>0.33030221984487829</v>
      </c>
    </row>
    <row r="146" spans="1:36" x14ac:dyDescent="0.2">
      <c r="A146" s="1024"/>
      <c r="B146" s="1024"/>
      <c r="C146" s="1024"/>
      <c r="D146" s="1024"/>
      <c r="E146" s="1024"/>
      <c r="F146" s="1024"/>
      <c r="G146" s="1024"/>
      <c r="H146" s="1024"/>
      <c r="I146" s="1024"/>
      <c r="J146" s="1024"/>
      <c r="K146" s="1024"/>
      <c r="L146" s="1024"/>
      <c r="M146" s="1024"/>
      <c r="N146" s="1024"/>
      <c r="O146" s="1024"/>
      <c r="P146" s="1024"/>
      <c r="Q146" s="1024"/>
      <c r="R146" s="1024"/>
      <c r="S146" s="1024"/>
      <c r="T146" s="1024"/>
      <c r="U146" s="1024"/>
      <c r="V146" s="1024"/>
      <c r="W146" s="1024"/>
      <c r="X146" s="1024"/>
      <c r="Y146" s="1024"/>
      <c r="Z146" s="1024"/>
    </row>
    <row r="147" spans="1:36" x14ac:dyDescent="0.2">
      <c r="A147" s="742" t="s">
        <v>461</v>
      </c>
      <c r="B147" s="742"/>
      <c r="C147" s="1444">
        <v>41456</v>
      </c>
      <c r="D147" s="743" t="s">
        <v>671</v>
      </c>
      <c r="E147" s="744"/>
      <c r="F147" s="745"/>
      <c r="G147" s="744"/>
      <c r="H147" s="746"/>
      <c r="I147" s="746"/>
      <c r="J147" s="746"/>
      <c r="K147" s="744"/>
      <c r="L147" s="744"/>
      <c r="M147" s="744"/>
      <c r="N147" s="744"/>
      <c r="O147" s="744"/>
      <c r="P147" s="744"/>
      <c r="Q147" s="744"/>
      <c r="R147" s="744"/>
      <c r="S147" s="745"/>
      <c r="T147" s="745"/>
      <c r="U147" s="746"/>
      <c r="V147" s="687"/>
      <c r="W147" s="687"/>
      <c r="X147" s="687"/>
      <c r="Y147" s="687"/>
      <c r="Z147" s="687"/>
      <c r="AA147" s="687"/>
      <c r="AB147" s="687"/>
      <c r="AC147" s="687"/>
      <c r="AD147" s="687"/>
      <c r="AE147" s="687"/>
      <c r="AF147" s="687"/>
      <c r="AG147" s="687"/>
      <c r="AH147" s="687"/>
      <c r="AI147" s="687"/>
      <c r="AJ147" s="687"/>
    </row>
    <row r="148" spans="1:36" x14ac:dyDescent="0.2">
      <c r="A148" s="747" t="s">
        <v>464</v>
      </c>
      <c r="B148" s="747"/>
      <c r="C148" s="747"/>
      <c r="D148" s="747"/>
      <c r="E148" s="747"/>
      <c r="F148" s="747"/>
      <c r="G148" s="747"/>
      <c r="H148" s="747"/>
      <c r="I148" s="747"/>
      <c r="J148" s="747"/>
      <c r="K148" s="747"/>
      <c r="L148" s="747"/>
      <c r="M148" s="747"/>
      <c r="N148" s="747"/>
      <c r="O148" s="747"/>
      <c r="P148" s="747"/>
      <c r="Q148" s="747"/>
      <c r="R148" s="747"/>
      <c r="S148" s="747"/>
      <c r="T148" s="679" t="s">
        <v>93</v>
      </c>
      <c r="U148" s="750"/>
      <c r="V148" s="687"/>
      <c r="W148" s="687"/>
      <c r="X148" s="687"/>
      <c r="Y148" s="687"/>
      <c r="Z148" s="687"/>
      <c r="AA148" s="687"/>
      <c r="AB148" s="687"/>
      <c r="AC148" s="687"/>
      <c r="AD148" s="687"/>
      <c r="AE148" s="687"/>
      <c r="AF148" s="687"/>
      <c r="AG148" s="687"/>
      <c r="AH148" s="687"/>
      <c r="AI148" s="687"/>
      <c r="AJ148" s="687"/>
    </row>
    <row r="149" spans="1:36" x14ac:dyDescent="0.2">
      <c r="A149" s="749"/>
      <c r="B149" s="752" t="s">
        <v>465</v>
      </c>
      <c r="C149" s="747">
        <v>1</v>
      </c>
      <c r="D149" s="747">
        <v>2</v>
      </c>
      <c r="E149" s="747">
        <v>3</v>
      </c>
      <c r="F149" s="747">
        <v>4</v>
      </c>
      <c r="G149" s="747">
        <v>5</v>
      </c>
      <c r="H149" s="747">
        <v>6</v>
      </c>
      <c r="I149" s="747">
        <v>7</v>
      </c>
      <c r="J149" s="747">
        <v>8</v>
      </c>
      <c r="K149" s="747">
        <v>9</v>
      </c>
      <c r="L149" s="747">
        <v>10</v>
      </c>
      <c r="M149" s="747">
        <v>11</v>
      </c>
      <c r="N149" s="747">
        <v>12</v>
      </c>
      <c r="O149" s="747">
        <v>13</v>
      </c>
      <c r="P149" s="747">
        <v>14</v>
      </c>
      <c r="Q149" s="747">
        <v>15</v>
      </c>
      <c r="R149" s="747">
        <v>16</v>
      </c>
      <c r="S149" s="747" t="s">
        <v>100</v>
      </c>
      <c r="T149" s="679" t="s">
        <v>94</v>
      </c>
      <c r="U149" s="749"/>
      <c r="V149" s="687"/>
      <c r="W149" s="687"/>
      <c r="X149" s="687"/>
      <c r="Y149" s="687"/>
      <c r="Z149" s="687"/>
      <c r="AA149" s="687"/>
      <c r="AB149" s="687"/>
      <c r="AC149" s="687"/>
      <c r="AD149" s="687"/>
      <c r="AE149" s="687"/>
      <c r="AF149" s="687"/>
      <c r="AG149" s="687"/>
      <c r="AH149" s="687"/>
      <c r="AI149" s="687"/>
      <c r="AJ149" s="687"/>
    </row>
    <row r="150" spans="1:36" x14ac:dyDescent="0.2">
      <c r="A150" s="775" t="s">
        <v>129</v>
      </c>
      <c r="B150" s="776">
        <f>+S150</f>
        <v>13</v>
      </c>
      <c r="C150" s="776">
        <v>2445</v>
      </c>
      <c r="D150" s="776">
        <v>2505</v>
      </c>
      <c r="E150" s="776">
        <v>2577</v>
      </c>
      <c r="F150" s="776">
        <v>2649</v>
      </c>
      <c r="G150" s="776">
        <v>2721</v>
      </c>
      <c r="H150" s="776">
        <v>2806</v>
      </c>
      <c r="I150" s="776">
        <v>2904</v>
      </c>
      <c r="J150" s="776">
        <v>3012</v>
      </c>
      <c r="K150" s="776">
        <v>3133</v>
      </c>
      <c r="L150" s="776">
        <v>3265</v>
      </c>
      <c r="M150" s="776">
        <v>3410</v>
      </c>
      <c r="N150" s="776">
        <v>3567</v>
      </c>
      <c r="O150" s="776">
        <v>3739</v>
      </c>
      <c r="P150" s="777"/>
      <c r="Q150" s="777"/>
      <c r="R150" s="777"/>
      <c r="S150" s="778">
        <f t="shared" ref="S150:S173" si="33">COUNTA(C150:R150)</f>
        <v>13</v>
      </c>
      <c r="T150" s="748" t="s">
        <v>129</v>
      </c>
      <c r="U150" s="753">
        <f>+O150/O$150</f>
        <v>1</v>
      </c>
      <c r="V150" s="687"/>
      <c r="W150" s="687"/>
      <c r="X150" s="687"/>
      <c r="Y150" s="687"/>
      <c r="Z150" s="687"/>
      <c r="AA150" s="687"/>
      <c r="AB150" s="687"/>
      <c r="AC150" s="687"/>
      <c r="AD150" s="687"/>
      <c r="AE150" s="687"/>
      <c r="AF150" s="687"/>
      <c r="AG150" s="687"/>
      <c r="AH150" s="687"/>
      <c r="AI150" s="687"/>
      <c r="AJ150" s="687"/>
    </row>
    <row r="151" spans="1:36" x14ac:dyDescent="0.2">
      <c r="A151" s="779" t="s">
        <v>130</v>
      </c>
      <c r="B151" s="780">
        <f t="shared" ref="B151:B174" si="34">+S151</f>
        <v>13</v>
      </c>
      <c r="C151" s="780">
        <v>2460</v>
      </c>
      <c r="D151" s="780">
        <v>2578</v>
      </c>
      <c r="E151" s="780">
        <v>2708</v>
      </c>
      <c r="F151" s="780">
        <v>2837</v>
      </c>
      <c r="G151" s="780">
        <v>2966</v>
      </c>
      <c r="H151" s="780">
        <v>3104</v>
      </c>
      <c r="I151" s="780">
        <v>3254</v>
      </c>
      <c r="J151" s="780">
        <v>3413</v>
      </c>
      <c r="K151" s="780">
        <v>3582</v>
      </c>
      <c r="L151" s="780">
        <v>3762</v>
      </c>
      <c r="M151" s="780">
        <v>3952</v>
      </c>
      <c r="N151" s="780">
        <v>4151</v>
      </c>
      <c r="O151" s="780">
        <v>4361</v>
      </c>
      <c r="P151" s="781"/>
      <c r="Q151" s="781"/>
      <c r="R151" s="781"/>
      <c r="S151" s="782">
        <f t="shared" si="33"/>
        <v>13</v>
      </c>
      <c r="T151" s="748" t="s">
        <v>130</v>
      </c>
      <c r="U151" s="753">
        <f>+O151/O$150</f>
        <v>1.1663546402781493</v>
      </c>
      <c r="V151" s="687"/>
      <c r="W151" s="687"/>
      <c r="X151" s="687"/>
      <c r="Y151" s="687"/>
      <c r="Z151" s="687"/>
      <c r="AA151" s="687"/>
      <c r="AB151" s="687"/>
      <c r="AC151" s="687"/>
      <c r="AD151" s="687"/>
      <c r="AE151" s="687"/>
      <c r="AF151" s="687"/>
      <c r="AG151" s="687"/>
      <c r="AH151" s="687"/>
      <c r="AI151" s="687"/>
      <c r="AJ151" s="687"/>
    </row>
    <row r="152" spans="1:36" x14ac:dyDescent="0.2">
      <c r="A152" s="779" t="s">
        <v>131</v>
      </c>
      <c r="B152" s="780">
        <f t="shared" si="34"/>
        <v>13</v>
      </c>
      <c r="C152" s="780">
        <v>2470</v>
      </c>
      <c r="D152" s="780">
        <v>2617</v>
      </c>
      <c r="E152" s="780">
        <v>2781</v>
      </c>
      <c r="F152" s="780">
        <v>2944</v>
      </c>
      <c r="G152" s="780">
        <v>3108</v>
      </c>
      <c r="H152" s="780">
        <v>3287</v>
      </c>
      <c r="I152" s="780">
        <v>3480</v>
      </c>
      <c r="J152" s="780">
        <v>3689</v>
      </c>
      <c r="K152" s="780">
        <v>3914</v>
      </c>
      <c r="L152" s="780">
        <v>4152</v>
      </c>
      <c r="M152" s="780">
        <v>4406</v>
      </c>
      <c r="N152" s="780">
        <v>4675</v>
      </c>
      <c r="O152" s="780">
        <v>4962</v>
      </c>
      <c r="P152" s="781"/>
      <c r="Q152" s="781"/>
      <c r="R152" s="781"/>
      <c r="S152" s="782">
        <f t="shared" si="33"/>
        <v>13</v>
      </c>
      <c r="T152" s="748" t="s">
        <v>131</v>
      </c>
      <c r="U152" s="753">
        <f>+O152/O$150</f>
        <v>1.3270928055629847</v>
      </c>
    </row>
    <row r="153" spans="1:36" x14ac:dyDescent="0.2">
      <c r="A153" s="779" t="s">
        <v>132</v>
      </c>
      <c r="B153" s="780">
        <f t="shared" si="34"/>
        <v>13</v>
      </c>
      <c r="C153" s="780">
        <v>3177</v>
      </c>
      <c r="D153" s="780">
        <v>3296</v>
      </c>
      <c r="E153" s="780">
        <v>3402</v>
      </c>
      <c r="F153" s="780">
        <v>3617</v>
      </c>
      <c r="G153" s="780">
        <v>3856</v>
      </c>
      <c r="H153" s="780">
        <v>4047</v>
      </c>
      <c r="I153" s="780">
        <v>4237</v>
      </c>
      <c r="J153" s="780">
        <v>4428</v>
      </c>
      <c r="K153" s="780">
        <v>4620</v>
      </c>
      <c r="L153" s="780">
        <v>4809</v>
      </c>
      <c r="M153" s="780">
        <v>5000</v>
      </c>
      <c r="N153" s="780">
        <v>5190</v>
      </c>
      <c r="O153" s="780">
        <v>5381</v>
      </c>
      <c r="P153" s="781"/>
      <c r="Q153" s="781"/>
      <c r="R153" s="781"/>
      <c r="S153" s="782">
        <f t="shared" si="33"/>
        <v>13</v>
      </c>
      <c r="T153" s="748" t="s">
        <v>132</v>
      </c>
      <c r="U153" s="753">
        <f>+O153/O$150</f>
        <v>1.4391548542391013</v>
      </c>
    </row>
    <row r="154" spans="1:36" x14ac:dyDescent="0.2">
      <c r="A154" s="779">
        <v>1</v>
      </c>
      <c r="B154" s="780">
        <f t="shared" si="34"/>
        <v>7</v>
      </c>
      <c r="C154" s="781">
        <v>1512</v>
      </c>
      <c r="D154" s="781">
        <v>1573</v>
      </c>
      <c r="E154" s="781">
        <v>1632</v>
      </c>
      <c r="F154" s="781">
        <v>1660</v>
      </c>
      <c r="G154" s="781">
        <v>1692</v>
      </c>
      <c r="H154" s="781">
        <v>1723</v>
      </c>
      <c r="I154" s="781">
        <v>1765</v>
      </c>
      <c r="J154" s="781"/>
      <c r="K154" s="781"/>
      <c r="L154" s="781"/>
      <c r="M154" s="781"/>
      <c r="N154" s="781"/>
      <c r="O154" s="781"/>
      <c r="P154" s="781"/>
      <c r="Q154" s="781"/>
      <c r="R154" s="781"/>
      <c r="S154" s="782">
        <f t="shared" si="33"/>
        <v>7</v>
      </c>
      <c r="T154" s="748">
        <v>1</v>
      </c>
      <c r="U154" s="753">
        <f>+I154/O$150</f>
        <v>0.47205135062851028</v>
      </c>
    </row>
    <row r="155" spans="1:36" x14ac:dyDescent="0.2">
      <c r="A155" s="779">
        <v>2</v>
      </c>
      <c r="B155" s="780">
        <f t="shared" si="34"/>
        <v>8</v>
      </c>
      <c r="C155" s="781">
        <v>1545</v>
      </c>
      <c r="D155" s="781">
        <v>1604</v>
      </c>
      <c r="E155" s="781">
        <v>1660</v>
      </c>
      <c r="F155" s="781">
        <v>1723</v>
      </c>
      <c r="G155" s="781">
        <v>1765</v>
      </c>
      <c r="H155" s="781">
        <v>1814</v>
      </c>
      <c r="I155" s="781">
        <v>1873</v>
      </c>
      <c r="J155" s="781">
        <v>1928</v>
      </c>
      <c r="K155" s="781"/>
      <c r="L155" s="781"/>
      <c r="M155" s="781"/>
      <c r="N155" s="781"/>
      <c r="O155" s="781"/>
      <c r="P155" s="781"/>
      <c r="Q155" s="781"/>
      <c r="R155" s="781"/>
      <c r="S155" s="782">
        <f t="shared" si="33"/>
        <v>8</v>
      </c>
      <c r="T155" s="748">
        <v>2</v>
      </c>
      <c r="U155" s="753">
        <f>+J155/O$150</f>
        <v>0.51564589462423105</v>
      </c>
    </row>
    <row r="156" spans="1:36" x14ac:dyDescent="0.2">
      <c r="A156" s="779">
        <v>3</v>
      </c>
      <c r="B156" s="780">
        <f t="shared" si="34"/>
        <v>9</v>
      </c>
      <c r="C156" s="781">
        <v>1545</v>
      </c>
      <c r="D156" s="781">
        <v>1660</v>
      </c>
      <c r="E156" s="781">
        <v>1723</v>
      </c>
      <c r="F156" s="781">
        <v>1814</v>
      </c>
      <c r="G156" s="781">
        <v>1873</v>
      </c>
      <c r="H156" s="781">
        <v>1928</v>
      </c>
      <c r="I156" s="781">
        <v>1983</v>
      </c>
      <c r="J156" s="781">
        <v>2036</v>
      </c>
      <c r="K156" s="781">
        <v>2089</v>
      </c>
      <c r="L156" s="781"/>
      <c r="M156" s="781"/>
      <c r="N156" s="781"/>
      <c r="O156" s="781"/>
      <c r="P156" s="781"/>
      <c r="Q156" s="781"/>
      <c r="R156" s="781"/>
      <c r="S156" s="782">
        <f t="shared" si="33"/>
        <v>9</v>
      </c>
      <c r="T156" s="748">
        <v>3</v>
      </c>
      <c r="U156" s="753">
        <f>+K156/O$150</f>
        <v>0.55870553623963626</v>
      </c>
    </row>
    <row r="157" spans="1:36" x14ac:dyDescent="0.2">
      <c r="A157" s="779">
        <v>4</v>
      </c>
      <c r="B157" s="780">
        <f t="shared" si="34"/>
        <v>11</v>
      </c>
      <c r="C157" s="781">
        <v>1573</v>
      </c>
      <c r="D157" s="781">
        <v>1632</v>
      </c>
      <c r="E157" s="781">
        <v>1692</v>
      </c>
      <c r="F157" s="781">
        <v>1765</v>
      </c>
      <c r="G157" s="781">
        <v>1873</v>
      </c>
      <c r="H157" s="781">
        <v>1928</v>
      </c>
      <c r="I157" s="781">
        <v>1983</v>
      </c>
      <c r="J157" s="781">
        <v>2036</v>
      </c>
      <c r="K157" s="781">
        <v>2089</v>
      </c>
      <c r="L157" s="781">
        <v>2140</v>
      </c>
      <c r="M157" s="781">
        <v>2191</v>
      </c>
      <c r="N157" s="781"/>
      <c r="O157" s="781"/>
      <c r="P157" s="781"/>
      <c r="Q157" s="781"/>
      <c r="R157" s="781"/>
      <c r="S157" s="782">
        <f t="shared" si="33"/>
        <v>11</v>
      </c>
      <c r="T157" s="748">
        <v>4</v>
      </c>
      <c r="U157" s="753">
        <f>+M157/O$150</f>
        <v>0.58598555763573146</v>
      </c>
    </row>
    <row r="158" spans="1:36" x14ac:dyDescent="0.2">
      <c r="A158" s="779">
        <v>5</v>
      </c>
      <c r="B158" s="780">
        <f t="shared" si="34"/>
        <v>12</v>
      </c>
      <c r="C158" s="781">
        <v>1604</v>
      </c>
      <c r="D158" s="781">
        <v>1632</v>
      </c>
      <c r="E158" s="781">
        <v>1723</v>
      </c>
      <c r="F158" s="781">
        <v>1814</v>
      </c>
      <c r="G158" s="781">
        <v>1928</v>
      </c>
      <c r="H158" s="781">
        <v>1983</v>
      </c>
      <c r="I158" s="781">
        <v>2036</v>
      </c>
      <c r="J158" s="781">
        <v>2089</v>
      </c>
      <c r="K158" s="781">
        <v>2140</v>
      </c>
      <c r="L158" s="781">
        <v>2191</v>
      </c>
      <c r="M158" s="781">
        <v>2243</v>
      </c>
      <c r="N158" s="781">
        <v>2302</v>
      </c>
      <c r="O158" s="781"/>
      <c r="P158" s="781"/>
      <c r="Q158" s="781"/>
      <c r="R158" s="781"/>
      <c r="S158" s="782">
        <f t="shared" si="33"/>
        <v>12</v>
      </c>
      <c r="T158" s="748">
        <v>5</v>
      </c>
      <c r="U158" s="753">
        <f>+N158/O$150</f>
        <v>0.61567263974324682</v>
      </c>
    </row>
    <row r="159" spans="1:36" x14ac:dyDescent="0.2">
      <c r="A159" s="779">
        <v>6</v>
      </c>
      <c r="B159" s="780">
        <f t="shared" si="34"/>
        <v>11</v>
      </c>
      <c r="C159" s="781">
        <v>1660</v>
      </c>
      <c r="D159" s="781">
        <v>1723</v>
      </c>
      <c r="E159" s="781">
        <v>1928</v>
      </c>
      <c r="F159" s="781">
        <v>2036</v>
      </c>
      <c r="G159" s="781">
        <v>2089</v>
      </c>
      <c r="H159" s="781">
        <v>2140</v>
      </c>
      <c r="I159" s="781">
        <v>2191</v>
      </c>
      <c r="J159" s="781">
        <v>2243</v>
      </c>
      <c r="K159" s="781">
        <v>2302</v>
      </c>
      <c r="L159" s="781">
        <v>2359</v>
      </c>
      <c r="M159" s="781">
        <v>2412</v>
      </c>
      <c r="N159" s="781"/>
      <c r="O159" s="781"/>
      <c r="P159" s="781"/>
      <c r="Q159" s="781"/>
      <c r="R159" s="781"/>
      <c r="S159" s="782">
        <f t="shared" si="33"/>
        <v>11</v>
      </c>
      <c r="T159" s="748">
        <v>6</v>
      </c>
      <c r="U159" s="753">
        <f>+M159/O$150</f>
        <v>0.64509227066060448</v>
      </c>
    </row>
    <row r="160" spans="1:36" x14ac:dyDescent="0.2">
      <c r="A160" s="779">
        <v>7</v>
      </c>
      <c r="B160" s="780">
        <f t="shared" si="34"/>
        <v>12</v>
      </c>
      <c r="C160" s="781">
        <v>1765</v>
      </c>
      <c r="D160" s="781">
        <v>1814</v>
      </c>
      <c r="E160" s="781">
        <v>1928</v>
      </c>
      <c r="F160" s="781">
        <v>2140</v>
      </c>
      <c r="G160" s="781">
        <v>2243</v>
      </c>
      <c r="H160" s="781">
        <v>2302</v>
      </c>
      <c r="I160" s="781">
        <v>2359</v>
      </c>
      <c r="J160" s="781">
        <v>2412</v>
      </c>
      <c r="K160" s="781">
        <v>2470</v>
      </c>
      <c r="L160" s="781">
        <v>2530</v>
      </c>
      <c r="M160" s="781">
        <v>2590</v>
      </c>
      <c r="N160" s="781">
        <v>2660</v>
      </c>
      <c r="O160" s="781"/>
      <c r="P160" s="781"/>
      <c r="Q160" s="781"/>
      <c r="R160" s="781"/>
      <c r="S160" s="782">
        <f t="shared" si="33"/>
        <v>12</v>
      </c>
      <c r="T160" s="748">
        <v>7</v>
      </c>
      <c r="U160" s="753">
        <f>+N160/O$150</f>
        <v>0.71142016581973788</v>
      </c>
    </row>
    <row r="161" spans="1:21" x14ac:dyDescent="0.2">
      <c r="A161" s="779">
        <v>8</v>
      </c>
      <c r="B161" s="780">
        <f t="shared" si="34"/>
        <v>13</v>
      </c>
      <c r="C161" s="781">
        <v>1983</v>
      </c>
      <c r="D161" s="781">
        <v>2036</v>
      </c>
      <c r="E161" s="781">
        <v>2140</v>
      </c>
      <c r="F161" s="781">
        <v>2359</v>
      </c>
      <c r="G161" s="781">
        <v>2470</v>
      </c>
      <c r="H161" s="781">
        <v>2590</v>
      </c>
      <c r="I161" s="781">
        <v>2660</v>
      </c>
      <c r="J161" s="781">
        <v>2723</v>
      </c>
      <c r="K161" s="781">
        <v>2779</v>
      </c>
      <c r="L161" s="781">
        <v>2840</v>
      </c>
      <c r="M161" s="781">
        <v>2900</v>
      </c>
      <c r="N161" s="781">
        <v>2956</v>
      </c>
      <c r="O161" s="781">
        <v>3009</v>
      </c>
      <c r="P161" s="781"/>
      <c r="Q161" s="781"/>
      <c r="R161" s="781"/>
      <c r="S161" s="782">
        <f t="shared" si="33"/>
        <v>13</v>
      </c>
      <c r="T161" s="748">
        <v>8</v>
      </c>
      <c r="U161" s="753">
        <f>+O161/O$150</f>
        <v>0.80476063118480878</v>
      </c>
    </row>
    <row r="162" spans="1:21" x14ac:dyDescent="0.2">
      <c r="A162" s="779">
        <v>9</v>
      </c>
      <c r="B162" s="780">
        <f t="shared" si="34"/>
        <v>10</v>
      </c>
      <c r="C162" s="781">
        <v>2243</v>
      </c>
      <c r="D162" s="781">
        <v>2359</v>
      </c>
      <c r="E162" s="781">
        <v>2590</v>
      </c>
      <c r="F162" s="781">
        <v>2723</v>
      </c>
      <c r="G162" s="781">
        <v>2840</v>
      </c>
      <c r="H162" s="781">
        <v>2956</v>
      </c>
      <c r="I162" s="781">
        <v>3067</v>
      </c>
      <c r="J162" s="781">
        <v>3177</v>
      </c>
      <c r="K162" s="781">
        <v>3296</v>
      </c>
      <c r="L162" s="781">
        <v>3402</v>
      </c>
      <c r="M162" s="781"/>
      <c r="N162" s="781"/>
      <c r="O162" s="781"/>
      <c r="P162" s="781"/>
      <c r="Q162" s="781"/>
      <c r="R162" s="781"/>
      <c r="S162" s="782">
        <f t="shared" si="33"/>
        <v>10</v>
      </c>
      <c r="T162" s="748">
        <v>9</v>
      </c>
      <c r="U162" s="753">
        <f>+L162/O$150</f>
        <v>0.90986894891682268</v>
      </c>
    </row>
    <row r="163" spans="1:21" x14ac:dyDescent="0.2">
      <c r="A163" s="779">
        <v>10</v>
      </c>
      <c r="B163" s="780">
        <f t="shared" si="34"/>
        <v>13</v>
      </c>
      <c r="C163" s="781">
        <v>2243</v>
      </c>
      <c r="D163" s="781">
        <v>2470</v>
      </c>
      <c r="E163" s="781">
        <v>2590</v>
      </c>
      <c r="F163" s="781">
        <v>2723</v>
      </c>
      <c r="G163" s="781">
        <v>2840</v>
      </c>
      <c r="H163" s="781">
        <v>2956</v>
      </c>
      <c r="I163" s="781">
        <v>3067</v>
      </c>
      <c r="J163" s="781">
        <v>3177</v>
      </c>
      <c r="K163" s="781">
        <v>3296</v>
      </c>
      <c r="L163" s="781">
        <v>3402</v>
      </c>
      <c r="M163" s="781">
        <v>3511</v>
      </c>
      <c r="N163" s="781">
        <v>3617</v>
      </c>
      <c r="O163" s="781">
        <v>3739</v>
      </c>
      <c r="P163" s="781"/>
      <c r="Q163" s="781"/>
      <c r="R163" s="781"/>
      <c r="S163" s="782">
        <f t="shared" si="33"/>
        <v>13</v>
      </c>
      <c r="T163" s="748">
        <v>10</v>
      </c>
      <c r="U163" s="753">
        <f>+O163/O$150</f>
        <v>1</v>
      </c>
    </row>
    <row r="164" spans="1:21" x14ac:dyDescent="0.2">
      <c r="A164" s="779">
        <v>11</v>
      </c>
      <c r="B164" s="780">
        <f t="shared" si="34"/>
        <v>16</v>
      </c>
      <c r="C164" s="781">
        <v>2359</v>
      </c>
      <c r="D164" s="781">
        <v>2470</v>
      </c>
      <c r="E164" s="781">
        <v>2590</v>
      </c>
      <c r="F164" s="781">
        <v>2723</v>
      </c>
      <c r="G164" s="781">
        <v>2848</v>
      </c>
      <c r="H164" s="781">
        <v>2972</v>
      </c>
      <c r="I164" s="781">
        <v>3097</v>
      </c>
      <c r="J164" s="781">
        <v>3296</v>
      </c>
      <c r="K164" s="781">
        <v>3429</v>
      </c>
      <c r="L164" s="781">
        <v>3562</v>
      </c>
      <c r="M164" s="781">
        <v>3695</v>
      </c>
      <c r="N164" s="781">
        <v>3829</v>
      </c>
      <c r="O164" s="781">
        <v>3962</v>
      </c>
      <c r="P164" s="781">
        <v>4095</v>
      </c>
      <c r="Q164" s="781">
        <v>4229</v>
      </c>
      <c r="R164" s="781">
        <v>4361</v>
      </c>
      <c r="S164" s="782">
        <f t="shared" si="33"/>
        <v>16</v>
      </c>
      <c r="T164" s="748">
        <v>11</v>
      </c>
      <c r="U164" s="753">
        <f>+R164/O$150</f>
        <v>1.1663546402781493</v>
      </c>
    </row>
    <row r="165" spans="1:21" x14ac:dyDescent="0.2">
      <c r="A165" s="779">
        <v>12</v>
      </c>
      <c r="B165" s="780">
        <f t="shared" si="34"/>
        <v>16</v>
      </c>
      <c r="C165" s="781">
        <v>3177</v>
      </c>
      <c r="D165" s="781">
        <v>3296</v>
      </c>
      <c r="E165" s="781">
        <v>3402</v>
      </c>
      <c r="F165" s="781">
        <v>3511</v>
      </c>
      <c r="G165" s="781">
        <v>3617</v>
      </c>
      <c r="H165" s="781">
        <v>3739</v>
      </c>
      <c r="I165" s="781">
        <v>3973</v>
      </c>
      <c r="J165" s="781">
        <v>4083</v>
      </c>
      <c r="K165" s="781">
        <v>4196</v>
      </c>
      <c r="L165" s="781">
        <v>4304</v>
      </c>
      <c r="M165" s="781">
        <v>4419</v>
      </c>
      <c r="N165" s="781">
        <v>4531</v>
      </c>
      <c r="O165" s="781">
        <v>4640</v>
      </c>
      <c r="P165" s="781">
        <v>4751</v>
      </c>
      <c r="Q165" s="781">
        <v>4891</v>
      </c>
      <c r="R165" s="781">
        <v>4962</v>
      </c>
      <c r="S165" s="782">
        <f t="shared" si="33"/>
        <v>16</v>
      </c>
      <c r="T165" s="748">
        <v>12</v>
      </c>
      <c r="U165" s="753">
        <f>+R165/O$150</f>
        <v>1.3270928055629847</v>
      </c>
    </row>
    <row r="166" spans="1:21" x14ac:dyDescent="0.2">
      <c r="A166" s="779">
        <v>13</v>
      </c>
      <c r="B166" s="780">
        <f t="shared" si="34"/>
        <v>13</v>
      </c>
      <c r="C166" s="781">
        <v>3856</v>
      </c>
      <c r="D166" s="781">
        <v>3973</v>
      </c>
      <c r="E166" s="781">
        <v>4083</v>
      </c>
      <c r="F166" s="781">
        <v>4196</v>
      </c>
      <c r="G166" s="781">
        <v>4304</v>
      </c>
      <c r="H166" s="781">
        <v>4531</v>
      </c>
      <c r="I166" s="781">
        <v>4640</v>
      </c>
      <c r="J166" s="781">
        <v>4751</v>
      </c>
      <c r="K166" s="781">
        <v>4891</v>
      </c>
      <c r="L166" s="781">
        <v>5032</v>
      </c>
      <c r="M166" s="781">
        <v>5172</v>
      </c>
      <c r="N166" s="781">
        <v>5313</v>
      </c>
      <c r="O166" s="781">
        <v>5381</v>
      </c>
      <c r="P166" s="781"/>
      <c r="Q166" s="781"/>
      <c r="R166" s="781"/>
      <c r="S166" s="782">
        <f t="shared" si="33"/>
        <v>13</v>
      </c>
      <c r="T166" s="748">
        <v>13</v>
      </c>
      <c r="U166" s="753">
        <f>+O166/O$150</f>
        <v>1.4391548542391013</v>
      </c>
    </row>
    <row r="167" spans="1:21" x14ac:dyDescent="0.2">
      <c r="A167" s="779">
        <v>14</v>
      </c>
      <c r="B167" s="780">
        <f t="shared" si="34"/>
        <v>11</v>
      </c>
      <c r="C167" s="781">
        <v>4419</v>
      </c>
      <c r="D167" s="781">
        <v>4531</v>
      </c>
      <c r="E167" s="781">
        <v>4751</v>
      </c>
      <c r="F167" s="781">
        <v>4891</v>
      </c>
      <c r="G167" s="781">
        <v>5032</v>
      </c>
      <c r="H167" s="781">
        <v>5172</v>
      </c>
      <c r="I167" s="781">
        <v>5313</v>
      </c>
      <c r="J167" s="781">
        <v>5455</v>
      </c>
      <c r="K167" s="781">
        <v>5603</v>
      </c>
      <c r="L167" s="781">
        <v>5756</v>
      </c>
      <c r="M167" s="781">
        <v>5913</v>
      </c>
      <c r="N167" s="781"/>
      <c r="O167" s="781"/>
      <c r="P167" s="781"/>
      <c r="Q167" s="781"/>
      <c r="R167" s="781"/>
      <c r="S167" s="782">
        <f t="shared" si="33"/>
        <v>11</v>
      </c>
      <c r="T167" s="748">
        <v>14</v>
      </c>
      <c r="U167" s="753">
        <f>+M167/O$150</f>
        <v>1.5814388874030489</v>
      </c>
    </row>
    <row r="168" spans="1:21" x14ac:dyDescent="0.2">
      <c r="A168" s="779">
        <v>15</v>
      </c>
      <c r="B168" s="780">
        <f t="shared" si="34"/>
        <v>12</v>
      </c>
      <c r="C168" s="781">
        <v>4640</v>
      </c>
      <c r="D168" s="781">
        <v>4751</v>
      </c>
      <c r="E168" s="781">
        <v>4891</v>
      </c>
      <c r="F168" s="781">
        <v>5172</v>
      </c>
      <c r="G168" s="781">
        <v>5313</v>
      </c>
      <c r="H168" s="781">
        <v>5455</v>
      </c>
      <c r="I168" s="781">
        <v>5603</v>
      </c>
      <c r="J168" s="781">
        <v>5756</v>
      </c>
      <c r="K168" s="781">
        <v>5913</v>
      </c>
      <c r="L168" s="781">
        <v>6101</v>
      </c>
      <c r="M168" s="781">
        <v>6296</v>
      </c>
      <c r="N168" s="781">
        <v>6495</v>
      </c>
      <c r="O168" s="781"/>
      <c r="P168" s="781"/>
      <c r="Q168" s="781"/>
      <c r="R168" s="781"/>
      <c r="S168" s="782">
        <f t="shared" si="33"/>
        <v>12</v>
      </c>
      <c r="T168" s="748">
        <v>15</v>
      </c>
      <c r="U168" s="753">
        <f>+N168/O$150</f>
        <v>1.7370954800748863</v>
      </c>
    </row>
    <row r="169" spans="1:21" x14ac:dyDescent="0.2">
      <c r="A169" s="779">
        <v>16</v>
      </c>
      <c r="B169" s="780">
        <f t="shared" si="34"/>
        <v>12</v>
      </c>
      <c r="C169" s="781">
        <v>5032</v>
      </c>
      <c r="D169" s="781">
        <v>5172</v>
      </c>
      <c r="E169" s="781">
        <v>5313</v>
      </c>
      <c r="F169" s="781">
        <v>5603</v>
      </c>
      <c r="G169" s="781">
        <v>5756</v>
      </c>
      <c r="H169" s="781">
        <v>5913</v>
      </c>
      <c r="I169" s="781">
        <v>6101</v>
      </c>
      <c r="J169" s="781">
        <v>6296</v>
      </c>
      <c r="K169" s="781">
        <v>6495</v>
      </c>
      <c r="L169" s="781">
        <v>6704</v>
      </c>
      <c r="M169" s="781">
        <v>6916</v>
      </c>
      <c r="N169" s="781">
        <v>7137</v>
      </c>
      <c r="O169" s="781"/>
      <c r="P169" s="781"/>
      <c r="Q169" s="781"/>
      <c r="R169" s="781"/>
      <c r="S169" s="782">
        <f t="shared" si="33"/>
        <v>12</v>
      </c>
      <c r="T169" s="748">
        <v>16</v>
      </c>
      <c r="U169" s="753">
        <f>+N169/O$150</f>
        <v>1.9087991441561916</v>
      </c>
    </row>
    <row r="170" spans="1:21" x14ac:dyDescent="0.2">
      <c r="A170" s="779">
        <v>17</v>
      </c>
      <c r="B170" s="780">
        <f t="shared" si="34"/>
        <v>12</v>
      </c>
      <c r="C170" s="781">
        <v>5455</v>
      </c>
      <c r="D170" s="781">
        <v>5603</v>
      </c>
      <c r="E170" s="781">
        <v>5756</v>
      </c>
      <c r="F170" s="781">
        <v>6101</v>
      </c>
      <c r="G170" s="781">
        <v>6296</v>
      </c>
      <c r="H170" s="781">
        <v>6495</v>
      </c>
      <c r="I170" s="781">
        <v>6704</v>
      </c>
      <c r="J170" s="781">
        <v>6916</v>
      </c>
      <c r="K170" s="781">
        <v>7137</v>
      </c>
      <c r="L170" s="781">
        <v>7366</v>
      </c>
      <c r="M170" s="781">
        <v>7600</v>
      </c>
      <c r="N170" s="781">
        <v>7842</v>
      </c>
      <c r="O170" s="781"/>
      <c r="P170" s="781"/>
      <c r="Q170" s="781"/>
      <c r="R170" s="781"/>
      <c r="S170" s="782">
        <f t="shared" si="33"/>
        <v>12</v>
      </c>
      <c r="T170" s="748">
        <v>17</v>
      </c>
      <c r="U170" s="753">
        <f>+N170/O$150</f>
        <v>2.0973522332174377</v>
      </c>
    </row>
    <row r="171" spans="1:21" x14ac:dyDescent="0.2">
      <c r="A171" s="779" t="s">
        <v>162</v>
      </c>
      <c r="B171" s="780">
        <f t="shared" si="34"/>
        <v>9</v>
      </c>
      <c r="C171" s="1445">
        <v>1477.8</v>
      </c>
      <c r="D171" s="1445">
        <f>+(C171+C154)/2</f>
        <v>1494.9</v>
      </c>
      <c r="E171" s="781">
        <v>1512</v>
      </c>
      <c r="F171" s="781">
        <v>1573</v>
      </c>
      <c r="G171" s="781">
        <v>1632</v>
      </c>
      <c r="H171" s="781">
        <v>1660</v>
      </c>
      <c r="I171" s="781">
        <v>1692</v>
      </c>
      <c r="J171" s="781">
        <v>1723</v>
      </c>
      <c r="K171" s="781">
        <v>1765</v>
      </c>
      <c r="L171" s="781"/>
      <c r="M171" s="781"/>
      <c r="N171" s="781"/>
      <c r="O171" s="781"/>
      <c r="P171" s="781"/>
      <c r="Q171" s="781"/>
      <c r="R171" s="781"/>
      <c r="S171" s="782">
        <f t="shared" si="33"/>
        <v>9</v>
      </c>
      <c r="T171" s="748" t="s">
        <v>162</v>
      </c>
      <c r="U171" s="753">
        <f>+K171/O$150</f>
        <v>0.47205135062851028</v>
      </c>
    </row>
    <row r="172" spans="1:21" x14ac:dyDescent="0.2">
      <c r="A172" s="779" t="s">
        <v>163</v>
      </c>
      <c r="B172" s="780">
        <f t="shared" si="34"/>
        <v>8</v>
      </c>
      <c r="C172" s="781">
        <v>1545</v>
      </c>
      <c r="D172" s="781">
        <v>1604</v>
      </c>
      <c r="E172" s="781">
        <v>1660</v>
      </c>
      <c r="F172" s="781">
        <v>1723</v>
      </c>
      <c r="G172" s="781">
        <v>1765</v>
      </c>
      <c r="H172" s="781">
        <v>1814</v>
      </c>
      <c r="I172" s="781">
        <v>1873</v>
      </c>
      <c r="J172" s="781">
        <v>1928</v>
      </c>
      <c r="K172" s="781"/>
      <c r="L172" s="781"/>
      <c r="M172" s="781"/>
      <c r="N172" s="781"/>
      <c r="O172" s="781"/>
      <c r="P172" s="781"/>
      <c r="Q172" s="781"/>
      <c r="R172" s="781"/>
      <c r="S172" s="782">
        <f t="shared" si="33"/>
        <v>8</v>
      </c>
      <c r="T172" s="748" t="s">
        <v>163</v>
      </c>
      <c r="U172" s="753">
        <f>+J172/O$150</f>
        <v>0.51564589462423105</v>
      </c>
    </row>
    <row r="173" spans="1:21" x14ac:dyDescent="0.2">
      <c r="A173" s="779" t="s">
        <v>164</v>
      </c>
      <c r="B173" s="780">
        <f t="shared" si="34"/>
        <v>7</v>
      </c>
      <c r="C173" s="781">
        <v>1545</v>
      </c>
      <c r="D173" s="781">
        <v>1660</v>
      </c>
      <c r="E173" s="781">
        <v>1723</v>
      </c>
      <c r="F173" s="781">
        <v>1814</v>
      </c>
      <c r="G173" s="781">
        <v>1873</v>
      </c>
      <c r="H173" s="781">
        <v>1928</v>
      </c>
      <c r="I173" s="781">
        <v>1983</v>
      </c>
      <c r="J173" s="781"/>
      <c r="K173" s="781"/>
      <c r="L173" s="781"/>
      <c r="M173" s="781"/>
      <c r="N173" s="781"/>
      <c r="O173" s="781"/>
      <c r="P173" s="781"/>
      <c r="Q173" s="781"/>
      <c r="R173" s="781"/>
      <c r="S173" s="782">
        <f t="shared" si="33"/>
        <v>7</v>
      </c>
      <c r="T173" s="748" t="s">
        <v>164</v>
      </c>
      <c r="U173" s="753">
        <f>+I173/O$150</f>
        <v>0.53035571008290983</v>
      </c>
    </row>
    <row r="174" spans="1:21" x14ac:dyDescent="0.2">
      <c r="A174" s="783" t="s">
        <v>463</v>
      </c>
      <c r="B174" s="784">
        <f t="shared" si="34"/>
        <v>1</v>
      </c>
      <c r="C174" s="785">
        <v>1235</v>
      </c>
      <c r="D174" s="785"/>
      <c r="E174" s="785"/>
      <c r="F174" s="785"/>
      <c r="G174" s="785"/>
      <c r="H174" s="785"/>
      <c r="I174" s="785"/>
      <c r="J174" s="785"/>
      <c r="K174" s="785"/>
      <c r="L174" s="785"/>
      <c r="M174" s="785"/>
      <c r="N174" s="785"/>
      <c r="O174" s="785"/>
      <c r="P174" s="785"/>
      <c r="Q174" s="785"/>
      <c r="R174" s="785"/>
      <c r="S174" s="786">
        <f>COUNTA(C174:R174)</f>
        <v>1</v>
      </c>
      <c r="T174" s="748" t="s">
        <v>463</v>
      </c>
      <c r="U174" s="753">
        <f>+C174/O$150</f>
        <v>0.33030221984487829</v>
      </c>
    </row>
    <row r="175" spans="1:21" x14ac:dyDescent="0.2">
      <c r="O175" s="697"/>
      <c r="P175" s="698"/>
      <c r="Q175" s="672"/>
      <c r="R175" s="699"/>
    </row>
    <row r="176" spans="1:21" x14ac:dyDescent="0.2">
      <c r="O176" s="697"/>
      <c r="P176" s="698"/>
      <c r="Q176" s="672"/>
      <c r="R176" s="699"/>
    </row>
    <row r="177" spans="1:21" x14ac:dyDescent="0.2">
      <c r="A177" s="1142" t="s">
        <v>461</v>
      </c>
      <c r="B177" s="1142"/>
      <c r="C177" s="1147">
        <v>41640</v>
      </c>
      <c r="D177" s="743" t="s">
        <v>747</v>
      </c>
      <c r="E177" s="1143"/>
      <c r="F177" s="1144"/>
      <c r="G177" s="1143"/>
      <c r="H177" s="1024"/>
      <c r="I177" s="1024"/>
      <c r="J177" s="1024"/>
      <c r="K177" s="1143"/>
      <c r="L177" s="1143"/>
      <c r="M177" s="1143"/>
      <c r="N177" s="1143"/>
      <c r="O177" s="1143"/>
      <c r="P177" s="1145"/>
      <c r="Q177" s="1145"/>
      <c r="R177" s="1145"/>
      <c r="S177" s="1145"/>
      <c r="T177" s="679" t="s">
        <v>93</v>
      </c>
      <c r="U177" s="750"/>
    </row>
    <row r="178" spans="1:21" x14ac:dyDescent="0.2">
      <c r="A178" s="1146" t="s">
        <v>745</v>
      </c>
      <c r="B178" s="1146"/>
      <c r="C178" s="747">
        <v>1</v>
      </c>
      <c r="D178" s="747">
        <v>2</v>
      </c>
      <c r="E178" s="747">
        <v>3</v>
      </c>
      <c r="F178" s="747">
        <v>4</v>
      </c>
      <c r="G178" s="747">
        <v>5</v>
      </c>
      <c r="H178" s="747">
        <v>6</v>
      </c>
      <c r="I178" s="747">
        <v>7</v>
      </c>
      <c r="J178" s="747">
        <v>8</v>
      </c>
      <c r="K178" s="747">
        <v>9</v>
      </c>
      <c r="L178" s="747">
        <v>10</v>
      </c>
      <c r="M178" s="747">
        <v>11</v>
      </c>
      <c r="N178" s="747">
        <v>12</v>
      </c>
      <c r="O178" s="747">
        <v>13</v>
      </c>
      <c r="P178" s="747">
        <v>14</v>
      </c>
      <c r="Q178" s="747">
        <v>15</v>
      </c>
      <c r="R178" s="747">
        <v>16</v>
      </c>
      <c r="S178" s="747" t="s">
        <v>746</v>
      </c>
      <c r="T178" s="679" t="s">
        <v>94</v>
      </c>
      <c r="U178" s="749"/>
    </row>
    <row r="179" spans="1:21" x14ac:dyDescent="0.2">
      <c r="A179" s="1433" t="s">
        <v>129</v>
      </c>
      <c r="B179" s="1434">
        <f>S179</f>
        <v>12</v>
      </c>
      <c r="C179" s="1446">
        <v>2445</v>
      </c>
      <c r="D179" s="1446">
        <v>2505</v>
      </c>
      <c r="E179" s="1446">
        <v>2581</v>
      </c>
      <c r="F179" s="1446">
        <v>2657</v>
      </c>
      <c r="G179" s="1446">
        <v>2734</v>
      </c>
      <c r="H179" s="1446">
        <v>2829</v>
      </c>
      <c r="I179" s="1446">
        <v>2940</v>
      </c>
      <c r="J179" s="1446">
        <v>3066</v>
      </c>
      <c r="K179" s="1446">
        <v>3209</v>
      </c>
      <c r="L179" s="1446">
        <v>3368</v>
      </c>
      <c r="M179" s="1446">
        <v>3544</v>
      </c>
      <c r="N179" s="1446">
        <v>3739</v>
      </c>
      <c r="O179" s="1435"/>
      <c r="P179" s="1435"/>
      <c r="Q179" s="1435"/>
      <c r="R179" s="1435"/>
      <c r="S179" s="1148">
        <f t="shared" ref="S179:S203" si="35">COUNTA(C179:R179)</f>
        <v>12</v>
      </c>
      <c r="T179" s="748" t="s">
        <v>129</v>
      </c>
      <c r="U179" s="753">
        <f>+N179/N$179</f>
        <v>1</v>
      </c>
    </row>
    <row r="180" spans="1:21" x14ac:dyDescent="0.2">
      <c r="A180" s="1436" t="s">
        <v>130</v>
      </c>
      <c r="B180" s="1437">
        <f t="shared" ref="B180:B203" si="36">S180</f>
        <v>12</v>
      </c>
      <c r="C180" s="1447">
        <v>2460</v>
      </c>
      <c r="D180" s="1447">
        <v>2578</v>
      </c>
      <c r="E180" s="1447">
        <v>2713</v>
      </c>
      <c r="F180" s="1447">
        <v>2848</v>
      </c>
      <c r="G180" s="1447">
        <v>2982</v>
      </c>
      <c r="H180" s="1447">
        <v>3132</v>
      </c>
      <c r="I180" s="1447">
        <v>3298</v>
      </c>
      <c r="J180" s="1447">
        <v>3479</v>
      </c>
      <c r="K180" s="1447">
        <v>3676</v>
      </c>
      <c r="L180" s="1447">
        <v>3889</v>
      </c>
      <c r="M180" s="1447">
        <v>4117</v>
      </c>
      <c r="N180" s="1447">
        <v>4361</v>
      </c>
      <c r="O180" s="1438"/>
      <c r="P180" s="1438"/>
      <c r="Q180" s="1438"/>
      <c r="R180" s="1438"/>
      <c r="S180" s="1149">
        <f t="shared" si="35"/>
        <v>12</v>
      </c>
      <c r="T180" s="748" t="s">
        <v>130</v>
      </c>
      <c r="U180" s="753">
        <f t="shared" ref="U180:U182" si="37">+N180/N$179</f>
        <v>1.1663546402781493</v>
      </c>
    </row>
    <row r="181" spans="1:21" x14ac:dyDescent="0.2">
      <c r="A181" s="1436" t="s">
        <v>131</v>
      </c>
      <c r="B181" s="1437">
        <f t="shared" si="36"/>
        <v>12</v>
      </c>
      <c r="C181" s="1447">
        <v>2470</v>
      </c>
      <c r="D181" s="1447">
        <v>2617</v>
      </c>
      <c r="E181" s="1447">
        <v>2788</v>
      </c>
      <c r="F181" s="1447">
        <v>2959</v>
      </c>
      <c r="G181" s="1447">
        <v>3130</v>
      </c>
      <c r="H181" s="1447">
        <v>3323</v>
      </c>
      <c r="I181" s="1447">
        <v>3538</v>
      </c>
      <c r="J181" s="1447">
        <v>3778</v>
      </c>
      <c r="K181" s="1447">
        <v>4039</v>
      </c>
      <c r="L181" s="1447">
        <v>4324</v>
      </c>
      <c r="M181" s="1447">
        <v>4631</v>
      </c>
      <c r="N181" s="1447">
        <v>4962</v>
      </c>
      <c r="O181" s="1438"/>
      <c r="P181" s="1438"/>
      <c r="Q181" s="1438"/>
      <c r="R181" s="1438"/>
      <c r="S181" s="1149">
        <f t="shared" si="35"/>
        <v>12</v>
      </c>
      <c r="T181" s="748" t="s">
        <v>131</v>
      </c>
      <c r="U181" s="753">
        <f t="shared" si="37"/>
        <v>1.3270928055629847</v>
      </c>
    </row>
    <row r="182" spans="1:21" x14ac:dyDescent="0.2">
      <c r="A182" s="1436" t="s">
        <v>132</v>
      </c>
      <c r="B182" s="1437">
        <f t="shared" si="36"/>
        <v>12</v>
      </c>
      <c r="C182" s="1447">
        <v>3177</v>
      </c>
      <c r="D182" s="1447">
        <v>3296</v>
      </c>
      <c r="E182" s="1447">
        <v>3402</v>
      </c>
      <c r="F182" s="1447">
        <v>3617</v>
      </c>
      <c r="G182" s="1447">
        <v>3856</v>
      </c>
      <c r="H182" s="1447">
        <v>4074</v>
      </c>
      <c r="I182" s="1447">
        <v>4291</v>
      </c>
      <c r="J182" s="1447">
        <v>4509</v>
      </c>
      <c r="K182" s="1447">
        <v>4727</v>
      </c>
      <c r="L182" s="1447">
        <v>4944</v>
      </c>
      <c r="M182" s="1447">
        <v>5161</v>
      </c>
      <c r="N182" s="1447">
        <v>5381</v>
      </c>
      <c r="O182" s="1438"/>
      <c r="P182" s="1438"/>
      <c r="Q182" s="1438"/>
      <c r="R182" s="1438"/>
      <c r="S182" s="1149">
        <f t="shared" si="35"/>
        <v>12</v>
      </c>
      <c r="T182" s="748" t="s">
        <v>132</v>
      </c>
      <c r="U182" s="753">
        <f t="shared" si="37"/>
        <v>1.4391548542391013</v>
      </c>
    </row>
    <row r="183" spans="1:21" x14ac:dyDescent="0.2">
      <c r="A183" s="1436">
        <v>1</v>
      </c>
      <c r="B183" s="1437">
        <f t="shared" si="36"/>
        <v>7</v>
      </c>
      <c r="C183" s="1447">
        <v>1512</v>
      </c>
      <c r="D183" s="1447">
        <v>1573</v>
      </c>
      <c r="E183" s="1447">
        <v>1632</v>
      </c>
      <c r="F183" s="1447">
        <v>1660</v>
      </c>
      <c r="G183" s="1447">
        <v>1692</v>
      </c>
      <c r="H183" s="1447">
        <v>1723</v>
      </c>
      <c r="I183" s="1447">
        <v>1765</v>
      </c>
      <c r="J183" s="1438"/>
      <c r="K183" s="1438"/>
      <c r="L183" s="1438"/>
      <c r="M183" s="1438"/>
      <c r="N183" s="1438"/>
      <c r="O183" s="1438"/>
      <c r="P183" s="1438"/>
      <c r="Q183" s="1438"/>
      <c r="R183" s="1438"/>
      <c r="S183" s="1149">
        <f t="shared" si="35"/>
        <v>7</v>
      </c>
      <c r="T183" s="748">
        <v>1</v>
      </c>
      <c r="U183" s="753">
        <f>+I183/N$179</f>
        <v>0.47205135062851028</v>
      </c>
    </row>
    <row r="184" spans="1:21" x14ac:dyDescent="0.2">
      <c r="A184" s="1436">
        <v>2</v>
      </c>
      <c r="B184" s="1437">
        <f t="shared" si="36"/>
        <v>8</v>
      </c>
      <c r="C184" s="1447">
        <v>1545</v>
      </c>
      <c r="D184" s="1447">
        <v>1604</v>
      </c>
      <c r="E184" s="1447">
        <v>1660</v>
      </c>
      <c r="F184" s="1447">
        <v>1723</v>
      </c>
      <c r="G184" s="1447">
        <v>1765</v>
      </c>
      <c r="H184" s="1447">
        <v>1814</v>
      </c>
      <c r="I184" s="1447">
        <v>1873</v>
      </c>
      <c r="J184" s="1447">
        <v>1928</v>
      </c>
      <c r="K184" s="1438"/>
      <c r="L184" s="1438"/>
      <c r="M184" s="1438"/>
      <c r="N184" s="1438"/>
      <c r="O184" s="1438"/>
      <c r="P184" s="1438"/>
      <c r="Q184" s="1438"/>
      <c r="R184" s="1438"/>
      <c r="S184" s="1149">
        <f t="shared" si="35"/>
        <v>8</v>
      </c>
      <c r="T184" s="748">
        <v>2</v>
      </c>
      <c r="U184" s="753">
        <f>+J184/N$179</f>
        <v>0.51564589462423105</v>
      </c>
    </row>
    <row r="185" spans="1:21" x14ac:dyDescent="0.2">
      <c r="A185" s="1436">
        <v>3</v>
      </c>
      <c r="B185" s="1437">
        <f t="shared" si="36"/>
        <v>9</v>
      </c>
      <c r="C185" s="1447">
        <v>1545</v>
      </c>
      <c r="D185" s="1447">
        <v>1660</v>
      </c>
      <c r="E185" s="1447">
        <v>1723</v>
      </c>
      <c r="F185" s="1447">
        <v>1814</v>
      </c>
      <c r="G185" s="1447">
        <v>1873</v>
      </c>
      <c r="H185" s="1447">
        <v>1928</v>
      </c>
      <c r="I185" s="1447">
        <v>1983</v>
      </c>
      <c r="J185" s="1447">
        <v>2036</v>
      </c>
      <c r="K185" s="1447">
        <v>2089</v>
      </c>
      <c r="L185" s="1438"/>
      <c r="M185" s="1438"/>
      <c r="N185" s="1438"/>
      <c r="O185" s="1438"/>
      <c r="P185" s="1438"/>
      <c r="Q185" s="1438"/>
      <c r="R185" s="1438"/>
      <c r="S185" s="1149">
        <f t="shared" si="35"/>
        <v>9</v>
      </c>
      <c r="T185" s="748">
        <v>3</v>
      </c>
      <c r="U185" s="753">
        <f>+K185/N$179</f>
        <v>0.55870553623963626</v>
      </c>
    </row>
    <row r="186" spans="1:21" x14ac:dyDescent="0.2">
      <c r="A186" s="1436">
        <v>4</v>
      </c>
      <c r="B186" s="1437">
        <f t="shared" si="36"/>
        <v>11</v>
      </c>
      <c r="C186" s="1447">
        <v>1573</v>
      </c>
      <c r="D186" s="1447">
        <v>1632</v>
      </c>
      <c r="E186" s="1447">
        <v>1692</v>
      </c>
      <c r="F186" s="1447">
        <v>1765</v>
      </c>
      <c r="G186" s="1447">
        <v>1873</v>
      </c>
      <c r="H186" s="1447">
        <v>1928</v>
      </c>
      <c r="I186" s="1447">
        <v>1983</v>
      </c>
      <c r="J186" s="1447">
        <v>2036</v>
      </c>
      <c r="K186" s="1447">
        <v>2089</v>
      </c>
      <c r="L186" s="1447">
        <v>2140</v>
      </c>
      <c r="M186" s="1447">
        <v>2191</v>
      </c>
      <c r="N186" s="1438"/>
      <c r="O186" s="1438"/>
      <c r="P186" s="1438"/>
      <c r="Q186" s="1438"/>
      <c r="R186" s="1438"/>
      <c r="S186" s="1149">
        <f t="shared" si="35"/>
        <v>11</v>
      </c>
      <c r="T186" s="748">
        <v>4</v>
      </c>
      <c r="U186" s="753">
        <f>+M186/N$179</f>
        <v>0.58598555763573146</v>
      </c>
    </row>
    <row r="187" spans="1:21" x14ac:dyDescent="0.2">
      <c r="A187" s="1436">
        <v>5</v>
      </c>
      <c r="B187" s="1437">
        <f t="shared" si="36"/>
        <v>12</v>
      </c>
      <c r="C187" s="1447">
        <v>1604</v>
      </c>
      <c r="D187" s="1447">
        <v>1632</v>
      </c>
      <c r="E187" s="1447">
        <v>1723</v>
      </c>
      <c r="F187" s="1447">
        <v>1814</v>
      </c>
      <c r="G187" s="1447">
        <v>1928</v>
      </c>
      <c r="H187" s="1447">
        <v>1983</v>
      </c>
      <c r="I187" s="1447">
        <v>2036</v>
      </c>
      <c r="J187" s="1447">
        <v>2089</v>
      </c>
      <c r="K187" s="1447">
        <v>2140</v>
      </c>
      <c r="L187" s="1447">
        <v>2191</v>
      </c>
      <c r="M187" s="1447">
        <v>2243</v>
      </c>
      <c r="N187" s="1447">
        <v>2302</v>
      </c>
      <c r="O187" s="1438"/>
      <c r="P187" s="1438"/>
      <c r="Q187" s="1438"/>
      <c r="R187" s="1438"/>
      <c r="S187" s="1149">
        <f t="shared" si="35"/>
        <v>12</v>
      </c>
      <c r="T187" s="748">
        <v>5</v>
      </c>
      <c r="U187" s="753">
        <f>+N187/N$179</f>
        <v>0.61567263974324682</v>
      </c>
    </row>
    <row r="188" spans="1:21" x14ac:dyDescent="0.2">
      <c r="A188" s="1436">
        <v>6</v>
      </c>
      <c r="B188" s="1437">
        <f t="shared" si="36"/>
        <v>11</v>
      </c>
      <c r="C188" s="1447">
        <v>1660</v>
      </c>
      <c r="D188" s="1447">
        <v>1723</v>
      </c>
      <c r="E188" s="1447">
        <v>1928</v>
      </c>
      <c r="F188" s="1447">
        <v>2036</v>
      </c>
      <c r="G188" s="1447">
        <v>2089</v>
      </c>
      <c r="H188" s="1447">
        <v>2140</v>
      </c>
      <c r="I188" s="1447">
        <v>2191</v>
      </c>
      <c r="J188" s="1447">
        <v>2243</v>
      </c>
      <c r="K188" s="1447">
        <v>2302</v>
      </c>
      <c r="L188" s="1447">
        <v>2359</v>
      </c>
      <c r="M188" s="1447">
        <v>2412</v>
      </c>
      <c r="N188" s="1438"/>
      <c r="O188" s="1438"/>
      <c r="P188" s="1438"/>
      <c r="Q188" s="1438"/>
      <c r="R188" s="1438"/>
      <c r="S188" s="1149">
        <f t="shared" si="35"/>
        <v>11</v>
      </c>
      <c r="T188" s="748">
        <v>6</v>
      </c>
      <c r="U188" s="753">
        <f>+M188/N$179</f>
        <v>0.64509227066060448</v>
      </c>
    </row>
    <row r="189" spans="1:21" x14ac:dyDescent="0.2">
      <c r="A189" s="1436">
        <v>7</v>
      </c>
      <c r="B189" s="1437">
        <f t="shared" si="36"/>
        <v>12</v>
      </c>
      <c r="C189" s="1447">
        <v>1765</v>
      </c>
      <c r="D189" s="1447">
        <v>1814</v>
      </c>
      <c r="E189" s="1447">
        <v>1928</v>
      </c>
      <c r="F189" s="1447">
        <v>2140</v>
      </c>
      <c r="G189" s="1447">
        <v>2243</v>
      </c>
      <c r="H189" s="1447">
        <v>2302</v>
      </c>
      <c r="I189" s="1447">
        <v>2359</v>
      </c>
      <c r="J189" s="1447">
        <v>2412</v>
      </c>
      <c r="K189" s="1447">
        <v>2470</v>
      </c>
      <c r="L189" s="1447">
        <v>2530</v>
      </c>
      <c r="M189" s="1447">
        <v>2590</v>
      </c>
      <c r="N189" s="1447">
        <v>2660</v>
      </c>
      <c r="O189" s="1438"/>
      <c r="P189" s="1438"/>
      <c r="Q189" s="1438"/>
      <c r="R189" s="1438"/>
      <c r="S189" s="1149">
        <f t="shared" si="35"/>
        <v>12</v>
      </c>
      <c r="T189" s="748">
        <v>7</v>
      </c>
      <c r="U189" s="753">
        <f>+N189/N$179</f>
        <v>0.71142016581973788</v>
      </c>
    </row>
    <row r="190" spans="1:21" x14ac:dyDescent="0.2">
      <c r="A190" s="1436">
        <v>8</v>
      </c>
      <c r="B190" s="1437">
        <f t="shared" si="36"/>
        <v>13</v>
      </c>
      <c r="C190" s="1447">
        <v>1983</v>
      </c>
      <c r="D190" s="1447">
        <v>2036</v>
      </c>
      <c r="E190" s="1447">
        <v>2140</v>
      </c>
      <c r="F190" s="1447">
        <v>2359</v>
      </c>
      <c r="G190" s="1447">
        <v>2470</v>
      </c>
      <c r="H190" s="1447">
        <v>2590</v>
      </c>
      <c r="I190" s="1447">
        <v>2660</v>
      </c>
      <c r="J190" s="1447">
        <v>2723</v>
      </c>
      <c r="K190" s="1447">
        <v>2779</v>
      </c>
      <c r="L190" s="1447">
        <v>2840</v>
      </c>
      <c r="M190" s="1447">
        <v>2900</v>
      </c>
      <c r="N190" s="1447">
        <v>2956</v>
      </c>
      <c r="O190" s="1447">
        <v>3009</v>
      </c>
      <c r="P190" s="1438"/>
      <c r="Q190" s="1438"/>
      <c r="R190" s="1438"/>
      <c r="S190" s="1149">
        <f t="shared" si="35"/>
        <v>13</v>
      </c>
      <c r="T190" s="748">
        <v>8</v>
      </c>
      <c r="U190" s="753">
        <f>+O190/N$179</f>
        <v>0.80476063118480878</v>
      </c>
    </row>
    <row r="191" spans="1:21" x14ac:dyDescent="0.2">
      <c r="A191" s="1436">
        <v>9</v>
      </c>
      <c r="B191" s="1437">
        <f t="shared" si="36"/>
        <v>10</v>
      </c>
      <c r="C191" s="1447">
        <v>2243</v>
      </c>
      <c r="D191" s="1447">
        <v>2359</v>
      </c>
      <c r="E191" s="1447">
        <v>2590</v>
      </c>
      <c r="F191" s="1447">
        <v>2723</v>
      </c>
      <c r="G191" s="1447">
        <v>2840</v>
      </c>
      <c r="H191" s="1447">
        <v>2956</v>
      </c>
      <c r="I191" s="1447">
        <v>3067</v>
      </c>
      <c r="J191" s="1447">
        <v>3177</v>
      </c>
      <c r="K191" s="1447">
        <v>3296</v>
      </c>
      <c r="L191" s="1447">
        <v>3402</v>
      </c>
      <c r="M191" s="1438"/>
      <c r="N191" s="1438"/>
      <c r="O191" s="1438"/>
      <c r="P191" s="1438"/>
      <c r="Q191" s="1438"/>
      <c r="R191" s="1438"/>
      <c r="S191" s="1149">
        <f t="shared" si="35"/>
        <v>10</v>
      </c>
      <c r="T191" s="748">
        <v>9</v>
      </c>
      <c r="U191" s="753">
        <f>+L191/N$179</f>
        <v>0.90986894891682268</v>
      </c>
    </row>
    <row r="192" spans="1:21" x14ac:dyDescent="0.2">
      <c r="A192" s="1436">
        <v>10</v>
      </c>
      <c r="B192" s="1437">
        <f t="shared" si="36"/>
        <v>13</v>
      </c>
      <c r="C192" s="1447">
        <v>2243</v>
      </c>
      <c r="D192" s="1447">
        <v>2470</v>
      </c>
      <c r="E192" s="1447">
        <v>2590</v>
      </c>
      <c r="F192" s="1447">
        <v>2723</v>
      </c>
      <c r="G192" s="1447">
        <v>2840</v>
      </c>
      <c r="H192" s="1447">
        <v>2956</v>
      </c>
      <c r="I192" s="1447">
        <v>3067</v>
      </c>
      <c r="J192" s="1447">
        <v>3177</v>
      </c>
      <c r="K192" s="1447">
        <v>3296</v>
      </c>
      <c r="L192" s="1447">
        <v>3402</v>
      </c>
      <c r="M192" s="1447">
        <v>3511</v>
      </c>
      <c r="N192" s="1447">
        <v>3617</v>
      </c>
      <c r="O192" s="1447">
        <v>3739</v>
      </c>
      <c r="P192" s="1438"/>
      <c r="Q192" s="1438"/>
      <c r="R192" s="1438"/>
      <c r="S192" s="1149">
        <f t="shared" si="35"/>
        <v>13</v>
      </c>
      <c r="T192" s="748">
        <v>10</v>
      </c>
      <c r="U192" s="753">
        <f>+O192/N$179</f>
        <v>1</v>
      </c>
    </row>
    <row r="193" spans="1:21" x14ac:dyDescent="0.2">
      <c r="A193" s="1436">
        <v>11</v>
      </c>
      <c r="B193" s="1437">
        <f t="shared" si="36"/>
        <v>16</v>
      </c>
      <c r="C193" s="1447">
        <v>2359</v>
      </c>
      <c r="D193" s="1447">
        <v>2470</v>
      </c>
      <c r="E193" s="1447">
        <v>2590</v>
      </c>
      <c r="F193" s="1447">
        <v>2723</v>
      </c>
      <c r="G193" s="1447">
        <v>2848</v>
      </c>
      <c r="H193" s="1447">
        <v>2972</v>
      </c>
      <c r="I193" s="1447">
        <v>3097</v>
      </c>
      <c r="J193" s="1447">
        <v>3296</v>
      </c>
      <c r="K193" s="1447">
        <v>3429</v>
      </c>
      <c r="L193" s="1447">
        <v>3562</v>
      </c>
      <c r="M193" s="1447">
        <v>3695</v>
      </c>
      <c r="N193" s="1447">
        <v>3829</v>
      </c>
      <c r="O193" s="1447">
        <v>3962</v>
      </c>
      <c r="P193" s="1447">
        <v>4095</v>
      </c>
      <c r="Q193" s="1447">
        <v>4229</v>
      </c>
      <c r="R193" s="1447">
        <v>4361</v>
      </c>
      <c r="S193" s="1149">
        <f t="shared" si="35"/>
        <v>16</v>
      </c>
      <c r="T193" s="748">
        <v>11</v>
      </c>
      <c r="U193" s="753">
        <f>+R193/N$179</f>
        <v>1.1663546402781493</v>
      </c>
    </row>
    <row r="194" spans="1:21" x14ac:dyDescent="0.2">
      <c r="A194" s="1436">
        <v>12</v>
      </c>
      <c r="B194" s="1437">
        <f t="shared" si="36"/>
        <v>16</v>
      </c>
      <c r="C194" s="1447">
        <v>3177</v>
      </c>
      <c r="D194" s="1447">
        <v>3296</v>
      </c>
      <c r="E194" s="1447">
        <v>3402</v>
      </c>
      <c r="F194" s="1447">
        <v>3511</v>
      </c>
      <c r="G194" s="1447">
        <v>3617</v>
      </c>
      <c r="H194" s="1447">
        <v>3739</v>
      </c>
      <c r="I194" s="1447">
        <v>3973</v>
      </c>
      <c r="J194" s="1447">
        <v>4083</v>
      </c>
      <c r="K194" s="1447">
        <v>4196</v>
      </c>
      <c r="L194" s="1447">
        <v>4304</v>
      </c>
      <c r="M194" s="1447">
        <v>4419</v>
      </c>
      <c r="N194" s="1447">
        <v>4531</v>
      </c>
      <c r="O194" s="1447">
        <v>4640</v>
      </c>
      <c r="P194" s="1447">
        <v>4751</v>
      </c>
      <c r="Q194" s="1447">
        <v>4891</v>
      </c>
      <c r="R194" s="1447">
        <v>4962</v>
      </c>
      <c r="S194" s="1149">
        <f t="shared" si="35"/>
        <v>16</v>
      </c>
      <c r="T194" s="748">
        <v>12</v>
      </c>
      <c r="U194" s="753">
        <f>+R194/N$179</f>
        <v>1.3270928055629847</v>
      </c>
    </row>
    <row r="195" spans="1:21" x14ac:dyDescent="0.2">
      <c r="A195" s="1436">
        <v>13</v>
      </c>
      <c r="B195" s="1437">
        <f t="shared" si="36"/>
        <v>13</v>
      </c>
      <c r="C195" s="1447">
        <v>3856</v>
      </c>
      <c r="D195" s="1447">
        <v>3973</v>
      </c>
      <c r="E195" s="1447">
        <v>4083</v>
      </c>
      <c r="F195" s="1447">
        <v>4196</v>
      </c>
      <c r="G195" s="1447">
        <v>4304</v>
      </c>
      <c r="H195" s="1447">
        <v>4531</v>
      </c>
      <c r="I195" s="1447">
        <v>4640</v>
      </c>
      <c r="J195" s="1447">
        <v>4751</v>
      </c>
      <c r="K195" s="1447">
        <v>4891</v>
      </c>
      <c r="L195" s="1447">
        <v>5032</v>
      </c>
      <c r="M195" s="1447">
        <v>5172</v>
      </c>
      <c r="N195" s="1447">
        <v>5313</v>
      </c>
      <c r="O195" s="1447">
        <v>5381</v>
      </c>
      <c r="P195" s="1438"/>
      <c r="Q195" s="1438"/>
      <c r="R195" s="1438"/>
      <c r="S195" s="1149">
        <f t="shared" si="35"/>
        <v>13</v>
      </c>
      <c r="T195" s="748">
        <v>13</v>
      </c>
      <c r="U195" s="753">
        <f>+O195/N$179</f>
        <v>1.4391548542391013</v>
      </c>
    </row>
    <row r="196" spans="1:21" x14ac:dyDescent="0.2">
      <c r="A196" s="1436">
        <v>14</v>
      </c>
      <c r="B196" s="1437">
        <f t="shared" si="36"/>
        <v>11</v>
      </c>
      <c r="C196" s="1447">
        <v>4419</v>
      </c>
      <c r="D196" s="1447">
        <v>4531</v>
      </c>
      <c r="E196" s="1447">
        <v>4751</v>
      </c>
      <c r="F196" s="1447">
        <v>4891</v>
      </c>
      <c r="G196" s="1447">
        <v>5032</v>
      </c>
      <c r="H196" s="1447">
        <v>5172</v>
      </c>
      <c r="I196" s="1447">
        <v>5313</v>
      </c>
      <c r="J196" s="1447">
        <v>5455</v>
      </c>
      <c r="K196" s="1447">
        <v>5603</v>
      </c>
      <c r="L196" s="1447">
        <v>5756</v>
      </c>
      <c r="M196" s="1447">
        <v>5913</v>
      </c>
      <c r="N196" s="1438"/>
      <c r="O196" s="1438"/>
      <c r="P196" s="1438"/>
      <c r="Q196" s="1438"/>
      <c r="R196" s="1438"/>
      <c r="S196" s="1149">
        <f t="shared" si="35"/>
        <v>11</v>
      </c>
      <c r="T196" s="748">
        <v>14</v>
      </c>
      <c r="U196" s="753">
        <f>+M196/O$150</f>
        <v>1.5814388874030489</v>
      </c>
    </row>
    <row r="197" spans="1:21" x14ac:dyDescent="0.2">
      <c r="A197" s="1436">
        <v>15</v>
      </c>
      <c r="B197" s="1437">
        <f t="shared" si="36"/>
        <v>12</v>
      </c>
      <c r="C197" s="1447">
        <v>4640</v>
      </c>
      <c r="D197" s="1447">
        <v>4751</v>
      </c>
      <c r="E197" s="1447">
        <v>4891</v>
      </c>
      <c r="F197" s="1447">
        <v>5172</v>
      </c>
      <c r="G197" s="1447">
        <v>5313</v>
      </c>
      <c r="H197" s="1447">
        <v>5455</v>
      </c>
      <c r="I197" s="1447">
        <v>5603</v>
      </c>
      <c r="J197" s="1447">
        <v>5756</v>
      </c>
      <c r="K197" s="1447">
        <v>5913</v>
      </c>
      <c r="L197" s="1447">
        <v>6101</v>
      </c>
      <c r="M197" s="1447">
        <v>6296</v>
      </c>
      <c r="N197" s="1447">
        <v>6495</v>
      </c>
      <c r="O197" s="1438"/>
      <c r="P197" s="1438"/>
      <c r="Q197" s="1438"/>
      <c r="R197" s="1438"/>
      <c r="S197" s="1149">
        <f t="shared" si="35"/>
        <v>12</v>
      </c>
      <c r="T197" s="748">
        <v>15</v>
      </c>
      <c r="U197" s="753">
        <f>+N197/O$150</f>
        <v>1.7370954800748863</v>
      </c>
    </row>
    <row r="198" spans="1:21" x14ac:dyDescent="0.2">
      <c r="A198" s="1436">
        <v>16</v>
      </c>
      <c r="B198" s="1437">
        <f t="shared" si="36"/>
        <v>12</v>
      </c>
      <c r="C198" s="1447">
        <v>5032</v>
      </c>
      <c r="D198" s="1447">
        <v>5172</v>
      </c>
      <c r="E198" s="1447">
        <v>5313</v>
      </c>
      <c r="F198" s="1447">
        <v>5603</v>
      </c>
      <c r="G198" s="1447">
        <v>5756</v>
      </c>
      <c r="H198" s="1447">
        <v>5913</v>
      </c>
      <c r="I198" s="1447">
        <v>6101</v>
      </c>
      <c r="J198" s="1447">
        <v>6296</v>
      </c>
      <c r="K198" s="1447">
        <v>6495</v>
      </c>
      <c r="L198" s="1447">
        <v>6704</v>
      </c>
      <c r="M198" s="1447">
        <v>6916</v>
      </c>
      <c r="N198" s="1447">
        <v>7137</v>
      </c>
      <c r="O198" s="1438"/>
      <c r="P198" s="1438"/>
      <c r="Q198" s="1438"/>
      <c r="R198" s="1438"/>
      <c r="S198" s="1149">
        <f t="shared" si="35"/>
        <v>12</v>
      </c>
      <c r="T198" s="748">
        <v>16</v>
      </c>
      <c r="U198" s="753">
        <f>+N198/O$150</f>
        <v>1.9087991441561916</v>
      </c>
    </row>
    <row r="199" spans="1:21" x14ac:dyDescent="0.2">
      <c r="A199" s="1436">
        <v>17</v>
      </c>
      <c r="B199" s="1437">
        <f t="shared" si="36"/>
        <v>12</v>
      </c>
      <c r="C199" s="1447">
        <v>5455</v>
      </c>
      <c r="D199" s="1447">
        <v>5603</v>
      </c>
      <c r="E199" s="1447">
        <v>5756</v>
      </c>
      <c r="F199" s="1447">
        <v>6101</v>
      </c>
      <c r="G199" s="1447">
        <v>6296</v>
      </c>
      <c r="H199" s="1447">
        <v>6495</v>
      </c>
      <c r="I199" s="1447">
        <v>6704</v>
      </c>
      <c r="J199" s="1447">
        <v>6916</v>
      </c>
      <c r="K199" s="1447">
        <v>7137</v>
      </c>
      <c r="L199" s="1447">
        <v>7366</v>
      </c>
      <c r="M199" s="1447">
        <v>7600</v>
      </c>
      <c r="N199" s="1447">
        <v>7842</v>
      </c>
      <c r="O199" s="1438"/>
      <c r="P199" s="1438"/>
      <c r="Q199" s="1438"/>
      <c r="R199" s="1438"/>
      <c r="S199" s="1149">
        <f t="shared" si="35"/>
        <v>12</v>
      </c>
      <c r="T199" s="748">
        <v>17</v>
      </c>
      <c r="U199" s="753">
        <f>+N199/O$150</f>
        <v>2.0973522332174377</v>
      </c>
    </row>
    <row r="200" spans="1:21" x14ac:dyDescent="0.2">
      <c r="A200" s="1436" t="s">
        <v>162</v>
      </c>
      <c r="B200" s="1437">
        <f t="shared" si="36"/>
        <v>9</v>
      </c>
      <c r="C200" s="1448">
        <v>1485.65</v>
      </c>
      <c r="D200" s="1448">
        <f>+(C200+C183)/2</f>
        <v>1498.825</v>
      </c>
      <c r="E200" s="1447">
        <v>1512</v>
      </c>
      <c r="F200" s="1447">
        <v>1573</v>
      </c>
      <c r="G200" s="1447">
        <v>1632</v>
      </c>
      <c r="H200" s="1447">
        <v>1660</v>
      </c>
      <c r="I200" s="1447">
        <v>1692</v>
      </c>
      <c r="J200" s="1447">
        <v>1723</v>
      </c>
      <c r="K200" s="1447">
        <v>1765</v>
      </c>
      <c r="L200" s="1438"/>
      <c r="M200" s="1438"/>
      <c r="N200" s="1438"/>
      <c r="O200" s="1438"/>
      <c r="P200" s="1438"/>
      <c r="Q200" s="1438"/>
      <c r="R200" s="1438"/>
      <c r="S200" s="1149">
        <f t="shared" si="35"/>
        <v>9</v>
      </c>
      <c r="T200" s="748" t="s">
        <v>162</v>
      </c>
      <c r="U200" s="753">
        <f>+K200/O$150</f>
        <v>0.47205135062851028</v>
      </c>
    </row>
    <row r="201" spans="1:21" x14ac:dyDescent="0.2">
      <c r="A201" s="1436" t="s">
        <v>163</v>
      </c>
      <c r="B201" s="1437">
        <f t="shared" si="36"/>
        <v>8</v>
      </c>
      <c r="C201" s="1447">
        <v>1545</v>
      </c>
      <c r="D201" s="1447">
        <v>1604</v>
      </c>
      <c r="E201" s="1447">
        <v>1660</v>
      </c>
      <c r="F201" s="1447">
        <v>1723</v>
      </c>
      <c r="G201" s="1447">
        <v>1765</v>
      </c>
      <c r="H201" s="1447">
        <v>1814</v>
      </c>
      <c r="I201" s="1447">
        <v>1873</v>
      </c>
      <c r="J201" s="1447">
        <v>1928</v>
      </c>
      <c r="K201" s="1438"/>
      <c r="L201" s="1438"/>
      <c r="M201" s="1438"/>
      <c r="N201" s="1438"/>
      <c r="O201" s="1438"/>
      <c r="P201" s="1438"/>
      <c r="Q201" s="1438"/>
      <c r="R201" s="1438"/>
      <c r="S201" s="1149">
        <f t="shared" si="35"/>
        <v>8</v>
      </c>
      <c r="T201" s="748" t="s">
        <v>163</v>
      </c>
      <c r="U201" s="753">
        <f>+J201/O$150</f>
        <v>0.51564589462423105</v>
      </c>
    </row>
    <row r="202" spans="1:21" x14ac:dyDescent="0.2">
      <c r="A202" s="1436" t="s">
        <v>164</v>
      </c>
      <c r="B202" s="1437">
        <f t="shared" si="36"/>
        <v>7</v>
      </c>
      <c r="C202" s="1447">
        <v>1545</v>
      </c>
      <c r="D202" s="1447">
        <v>1660</v>
      </c>
      <c r="E202" s="1447">
        <v>1723</v>
      </c>
      <c r="F202" s="1447">
        <v>1814</v>
      </c>
      <c r="G202" s="1447">
        <v>1873</v>
      </c>
      <c r="H202" s="1447">
        <v>1928</v>
      </c>
      <c r="I202" s="1447">
        <v>1983</v>
      </c>
      <c r="J202" s="1438"/>
      <c r="K202" s="1438"/>
      <c r="L202" s="1438"/>
      <c r="M202" s="1438"/>
      <c r="N202" s="1438"/>
      <c r="O202" s="1438"/>
      <c r="P202" s="1438"/>
      <c r="Q202" s="1438"/>
      <c r="R202" s="1438"/>
      <c r="S202" s="1149">
        <f t="shared" si="35"/>
        <v>7</v>
      </c>
      <c r="T202" s="748" t="s">
        <v>164</v>
      </c>
      <c r="U202" s="753">
        <f>+I202/O$150</f>
        <v>0.53035571008290983</v>
      </c>
    </row>
    <row r="203" spans="1:21" x14ac:dyDescent="0.2">
      <c r="A203" s="1439" t="s">
        <v>463</v>
      </c>
      <c r="B203" s="1440">
        <f t="shared" si="36"/>
        <v>1</v>
      </c>
      <c r="C203" s="1449">
        <v>1235</v>
      </c>
      <c r="D203" s="1441"/>
      <c r="E203" s="1441"/>
      <c r="F203" s="1441"/>
      <c r="G203" s="1441"/>
      <c r="H203" s="1441"/>
      <c r="I203" s="1441"/>
      <c r="J203" s="1441"/>
      <c r="K203" s="1441"/>
      <c r="L203" s="1441"/>
      <c r="M203" s="1441"/>
      <c r="N203" s="1441"/>
      <c r="O203" s="1441"/>
      <c r="P203" s="1441"/>
      <c r="Q203" s="1441"/>
      <c r="R203" s="1441"/>
      <c r="S203" s="1150">
        <f t="shared" si="35"/>
        <v>1</v>
      </c>
      <c r="T203" s="748" t="s">
        <v>463</v>
      </c>
      <c r="U203" s="753">
        <f>+C203/O$150</f>
        <v>0.33030221984487829</v>
      </c>
    </row>
  </sheetData>
  <sheetProtection password="DFBD" sheet="1" objects="1" scenarios="1"/>
  <phoneticPr fontId="0" type="noConversion"/>
  <printOptions gridLines="1"/>
  <pageMargins left="0.75" right="0.75" top="1" bottom="1" header="0.5" footer="0.5"/>
  <pageSetup paperSize="9" scale="44"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G218"/>
  <sheetViews>
    <sheetView zoomScale="85" zoomScaleNormal="85" workbookViewId="0">
      <selection activeCell="B2" sqref="B2"/>
    </sheetView>
  </sheetViews>
  <sheetFormatPr defaultRowHeight="12.75" x14ac:dyDescent="0.2"/>
  <cols>
    <col min="1" max="1" width="3.7109375" style="111" customWidth="1"/>
    <col min="2" max="3" width="2.7109375" style="111" customWidth="1"/>
    <col min="4" max="4" width="4.5703125" style="112" customWidth="1"/>
    <col min="5" max="5" width="25.7109375" style="112" customWidth="1"/>
    <col min="6" max="6" width="7.7109375" style="113" customWidth="1"/>
    <col min="7" max="8" width="8.85546875" style="113" customWidth="1"/>
    <col min="9" max="9" width="8.7109375" style="114" customWidth="1"/>
    <col min="10" max="10" width="2" style="114" customWidth="1"/>
    <col min="11" max="17" width="8.7109375" style="114" customWidth="1"/>
    <col min="18" max="18" width="1.7109375" style="114" customWidth="1"/>
    <col min="19" max="20" width="12.7109375" style="114" customWidth="1"/>
    <col min="21" max="27" width="12.7109375" style="111" customWidth="1"/>
    <col min="28" max="28" width="1.7109375" style="114" customWidth="1"/>
    <col min="29" max="30" width="12.7109375" style="114" customWidth="1"/>
    <col min="31" max="37" width="12.7109375" style="111" customWidth="1"/>
    <col min="38" max="38" width="1.7109375" style="114" customWidth="1"/>
    <col min="39" max="40" width="12.7109375" style="114" customWidth="1"/>
    <col min="41" max="41" width="13" style="114" customWidth="1"/>
    <col min="42" max="47" width="12.7109375" style="111" customWidth="1"/>
    <col min="48" max="48" width="1.7109375" style="114" customWidth="1"/>
    <col min="49" max="51" width="12.7109375" style="114" customWidth="1"/>
    <col min="52" max="57" width="12.7109375" style="111" customWidth="1"/>
    <col min="58" max="59" width="2.7109375" style="111" customWidth="1"/>
    <col min="60" max="16384" width="9.140625" style="111"/>
  </cols>
  <sheetData>
    <row r="2" spans="2:59" x14ac:dyDescent="0.2">
      <c r="B2" s="73"/>
      <c r="C2" s="1312"/>
      <c r="D2" s="1313"/>
      <c r="E2" s="1313"/>
      <c r="F2" s="1314"/>
      <c r="G2" s="1314"/>
      <c r="H2" s="1314"/>
      <c r="I2" s="1315"/>
      <c r="J2" s="1315"/>
      <c r="K2" s="1315"/>
      <c r="L2" s="1315"/>
      <c r="M2" s="1315"/>
      <c r="N2" s="1315"/>
      <c r="O2" s="1315"/>
      <c r="P2" s="1315"/>
      <c r="Q2" s="1315"/>
      <c r="R2" s="1315"/>
      <c r="S2" s="1315"/>
      <c r="T2" s="1315"/>
      <c r="U2" s="1312"/>
      <c r="V2" s="1312"/>
      <c r="W2" s="1312"/>
      <c r="X2" s="1312"/>
      <c r="Y2" s="1312"/>
      <c r="Z2" s="1312"/>
      <c r="AA2" s="1312"/>
      <c r="AB2" s="1315"/>
      <c r="AC2" s="1315"/>
      <c r="AD2" s="1315"/>
      <c r="AE2" s="1316"/>
      <c r="AF2" s="1312"/>
      <c r="AG2" s="1312"/>
      <c r="AH2" s="1312"/>
      <c r="AI2" s="1312"/>
      <c r="AJ2" s="1312"/>
      <c r="AK2" s="1312"/>
      <c r="AL2" s="1315"/>
      <c r="AM2" s="1315"/>
      <c r="AN2" s="1315"/>
      <c r="AO2" s="1315"/>
      <c r="AP2" s="1312"/>
      <c r="AQ2" s="1312"/>
      <c r="AR2" s="1312"/>
      <c r="AS2" s="1312"/>
      <c r="AT2" s="1312"/>
      <c r="AU2" s="1312"/>
      <c r="AV2" s="1315"/>
      <c r="AW2" s="1315"/>
      <c r="AX2" s="1315"/>
      <c r="AY2" s="1315"/>
      <c r="AZ2" s="1312"/>
      <c r="BA2" s="1312"/>
      <c r="BB2" s="1312"/>
      <c r="BC2" s="1312"/>
      <c r="BD2" s="1312"/>
      <c r="BE2" s="1312"/>
      <c r="BF2" s="1312"/>
      <c r="BG2" s="76"/>
    </row>
    <row r="3" spans="2:59" x14ac:dyDescent="0.2">
      <c r="B3" s="1228"/>
      <c r="C3" s="78"/>
      <c r="D3" s="122"/>
      <c r="E3" s="122"/>
      <c r="F3" s="123"/>
      <c r="G3" s="123"/>
      <c r="H3" s="123"/>
      <c r="I3" s="71"/>
      <c r="J3" s="71"/>
      <c r="K3" s="71"/>
      <c r="L3" s="71"/>
      <c r="M3" s="71"/>
      <c r="N3" s="71"/>
      <c r="O3" s="71"/>
      <c r="P3" s="71"/>
      <c r="Q3" s="71"/>
      <c r="R3" s="71"/>
      <c r="S3" s="71"/>
      <c r="T3" s="71"/>
      <c r="U3" s="78"/>
      <c r="V3" s="78"/>
      <c r="W3" s="78"/>
      <c r="X3" s="78"/>
      <c r="Y3" s="78"/>
      <c r="Z3" s="78"/>
      <c r="AA3" s="78"/>
      <c r="AB3" s="71"/>
      <c r="AC3" s="71"/>
      <c r="AD3" s="71"/>
      <c r="AE3" s="58"/>
      <c r="AF3" s="78"/>
      <c r="AG3" s="78"/>
      <c r="AH3" s="78"/>
      <c r="AI3" s="78"/>
      <c r="AJ3" s="78"/>
      <c r="AK3" s="78"/>
      <c r="AL3" s="71"/>
      <c r="AM3" s="71"/>
      <c r="AN3" s="71"/>
      <c r="AO3" s="71"/>
      <c r="AP3" s="78"/>
      <c r="AQ3" s="78"/>
      <c r="AR3" s="78"/>
      <c r="AS3" s="78"/>
      <c r="AT3" s="78"/>
      <c r="AU3" s="78"/>
      <c r="AV3" s="71"/>
      <c r="AW3" s="71"/>
      <c r="AX3" s="71"/>
      <c r="AY3" s="71"/>
      <c r="AZ3" s="78"/>
      <c r="BA3" s="78"/>
      <c r="BB3" s="78"/>
      <c r="BC3" s="78"/>
      <c r="BD3" s="78"/>
      <c r="BE3" s="78"/>
      <c r="BF3" s="78"/>
      <c r="BG3" s="79"/>
    </row>
    <row r="4" spans="2:59" s="10" customFormat="1" ht="18.75" x14ac:dyDescent="0.3">
      <c r="B4" s="1317"/>
      <c r="C4" s="56" t="s">
        <v>467</v>
      </c>
      <c r="D4" s="89"/>
      <c r="E4" s="59"/>
      <c r="F4" s="124"/>
      <c r="G4" s="124"/>
      <c r="H4" s="124"/>
      <c r="I4" s="88"/>
      <c r="J4" s="88"/>
      <c r="K4" s="88"/>
      <c r="L4" s="88"/>
      <c r="M4" s="88"/>
      <c r="N4" s="88"/>
      <c r="O4" s="88"/>
      <c r="P4" s="88"/>
      <c r="Q4" s="88"/>
      <c r="R4" s="88"/>
      <c r="S4" s="88"/>
      <c r="T4" s="88"/>
      <c r="U4" s="59"/>
      <c r="V4" s="59"/>
      <c r="W4" s="59"/>
      <c r="X4" s="59"/>
      <c r="Y4" s="59"/>
      <c r="Z4" s="59"/>
      <c r="AA4" s="59"/>
      <c r="AB4" s="88"/>
      <c r="AC4" s="88"/>
      <c r="AD4" s="88"/>
      <c r="AE4" s="59"/>
      <c r="AF4" s="59"/>
      <c r="AG4" s="59"/>
      <c r="AH4" s="59"/>
      <c r="AI4" s="59"/>
      <c r="AJ4" s="59"/>
      <c r="AK4" s="59"/>
      <c r="AL4" s="88"/>
      <c r="AM4" s="88"/>
      <c r="AN4" s="88"/>
      <c r="AO4" s="88"/>
      <c r="AP4" s="59"/>
      <c r="AQ4" s="59"/>
      <c r="AR4" s="59"/>
      <c r="AS4" s="59"/>
      <c r="AT4" s="59"/>
      <c r="AU4" s="59"/>
      <c r="AV4" s="88"/>
      <c r="AW4" s="88"/>
      <c r="AX4" s="88"/>
      <c r="AY4" s="88"/>
      <c r="AZ4" s="59"/>
      <c r="BA4" s="59"/>
      <c r="BB4" s="59"/>
      <c r="BC4" s="59"/>
      <c r="BD4" s="59"/>
      <c r="BE4" s="59"/>
      <c r="BF4" s="59"/>
      <c r="BG4" s="90"/>
    </row>
    <row r="5" spans="2:59" s="115" customFormat="1" x14ac:dyDescent="0.2">
      <c r="B5" s="1318"/>
      <c r="C5" s="65" t="s">
        <v>342</v>
      </c>
      <c r="D5" s="125"/>
      <c r="E5" s="58"/>
      <c r="F5" s="126"/>
      <c r="G5" s="126"/>
      <c r="H5" s="126"/>
      <c r="I5" s="127"/>
      <c r="J5" s="127"/>
      <c r="K5" s="127"/>
      <c r="L5" s="127"/>
      <c r="M5" s="127"/>
      <c r="N5" s="127"/>
      <c r="O5" s="127"/>
      <c r="P5" s="127"/>
      <c r="Q5" s="127"/>
      <c r="R5" s="127"/>
      <c r="S5" s="127"/>
      <c r="T5" s="127"/>
      <c r="U5" s="58"/>
      <c r="V5" s="58"/>
      <c r="W5" s="58"/>
      <c r="X5" s="58"/>
      <c r="Y5" s="58"/>
      <c r="Z5" s="58"/>
      <c r="AA5" s="58"/>
      <c r="AB5" s="127"/>
      <c r="AC5" s="127"/>
      <c r="AD5" s="127"/>
      <c r="AE5" s="58"/>
      <c r="AF5" s="58"/>
      <c r="AG5" s="58"/>
      <c r="AH5" s="58"/>
      <c r="AI5" s="58"/>
      <c r="AJ5" s="58"/>
      <c r="AK5" s="58"/>
      <c r="AL5" s="127"/>
      <c r="AM5" s="127"/>
      <c r="AN5" s="127"/>
      <c r="AO5" s="127"/>
      <c r="AP5" s="58"/>
      <c r="AQ5" s="58"/>
      <c r="AR5" s="58"/>
      <c r="AS5" s="58"/>
      <c r="AT5" s="58"/>
      <c r="AU5" s="58"/>
      <c r="AV5" s="127"/>
      <c r="AW5" s="127"/>
      <c r="AX5" s="127"/>
      <c r="AY5" s="127"/>
      <c r="AZ5" s="58"/>
      <c r="BA5" s="58"/>
      <c r="BB5" s="58"/>
      <c r="BC5" s="58"/>
      <c r="BD5" s="58"/>
      <c r="BE5" s="58"/>
      <c r="BF5" s="58"/>
      <c r="BG5" s="92"/>
    </row>
    <row r="6" spans="2:59" s="115" customFormat="1" x14ac:dyDescent="0.2">
      <c r="B6" s="1318"/>
      <c r="C6" s="125"/>
      <c r="D6" s="125"/>
      <c r="E6" s="58"/>
      <c r="F6" s="126"/>
      <c r="G6" s="126"/>
      <c r="H6" s="126"/>
      <c r="I6" s="127"/>
      <c r="J6" s="127"/>
      <c r="K6" s="127"/>
      <c r="L6" s="127"/>
      <c r="M6" s="127"/>
      <c r="N6" s="127"/>
      <c r="O6" s="127"/>
      <c r="P6" s="127"/>
      <c r="Q6" s="127"/>
      <c r="R6" s="127"/>
      <c r="S6" s="127"/>
      <c r="T6" s="127"/>
      <c r="U6" s="58"/>
      <c r="V6" s="58"/>
      <c r="W6" s="58"/>
      <c r="X6" s="58"/>
      <c r="Y6" s="58"/>
      <c r="Z6" s="58"/>
      <c r="AA6" s="58"/>
      <c r="AB6" s="127"/>
      <c r="AC6" s="127"/>
      <c r="AD6" s="127"/>
      <c r="AE6" s="58"/>
      <c r="AF6" s="58"/>
      <c r="AG6" s="58"/>
      <c r="AH6" s="58"/>
      <c r="AI6" s="58"/>
      <c r="AJ6" s="58"/>
      <c r="AK6" s="58"/>
      <c r="AL6" s="127"/>
      <c r="AM6" s="127"/>
      <c r="AN6" s="127"/>
      <c r="AO6" s="127"/>
      <c r="AP6" s="58"/>
      <c r="AQ6" s="58"/>
      <c r="AR6" s="58"/>
      <c r="AS6" s="58"/>
      <c r="AT6" s="58"/>
      <c r="AU6" s="58"/>
      <c r="AV6" s="127"/>
      <c r="AW6" s="127"/>
      <c r="AX6" s="127"/>
      <c r="AY6" s="127"/>
      <c r="AZ6" s="58"/>
      <c r="BA6" s="58"/>
      <c r="BB6" s="58"/>
      <c r="BC6" s="58"/>
      <c r="BD6" s="58"/>
      <c r="BE6" s="58"/>
      <c r="BF6" s="58"/>
      <c r="BG6" s="92"/>
    </row>
    <row r="7" spans="2:59" s="115" customFormat="1" x14ac:dyDescent="0.2">
      <c r="B7" s="1318"/>
      <c r="C7" s="125"/>
      <c r="D7" s="125"/>
      <c r="E7" s="58"/>
      <c r="F7" s="126"/>
      <c r="G7" s="126"/>
      <c r="H7" s="126"/>
      <c r="I7" s="127"/>
      <c r="J7" s="127"/>
      <c r="K7" s="127"/>
      <c r="L7" s="127"/>
      <c r="M7" s="127"/>
      <c r="N7" s="127"/>
      <c r="O7" s="127"/>
      <c r="P7" s="127"/>
      <c r="Q7" s="127"/>
      <c r="R7" s="127"/>
      <c r="S7" s="127"/>
      <c r="T7" s="127"/>
      <c r="U7" s="58"/>
      <c r="V7" s="58"/>
      <c r="W7" s="58"/>
      <c r="X7" s="58"/>
      <c r="Y7" s="58"/>
      <c r="Z7" s="58"/>
      <c r="AA7" s="58"/>
      <c r="AB7" s="127"/>
      <c r="AC7" s="127"/>
      <c r="AD7" s="127"/>
      <c r="AE7" s="58"/>
      <c r="AF7" s="58"/>
      <c r="AG7" s="58"/>
      <c r="AH7" s="58"/>
      <c r="AI7" s="58"/>
      <c r="AJ7" s="58"/>
      <c r="AK7" s="58"/>
      <c r="AL7" s="127"/>
      <c r="AM7" s="127"/>
      <c r="AN7" s="127"/>
      <c r="AO7" s="127"/>
      <c r="AP7" s="58"/>
      <c r="AQ7" s="58"/>
      <c r="AR7" s="58"/>
      <c r="AS7" s="58"/>
      <c r="AT7" s="58"/>
      <c r="AU7" s="58"/>
      <c r="AV7" s="127"/>
      <c r="AW7" s="127"/>
      <c r="AX7" s="127"/>
      <c r="AY7" s="127"/>
      <c r="AZ7" s="58"/>
      <c r="BA7" s="58"/>
      <c r="BB7" s="58"/>
      <c r="BC7" s="58"/>
      <c r="BD7" s="58"/>
      <c r="BE7" s="58"/>
      <c r="BF7" s="58"/>
      <c r="BG7" s="92"/>
    </row>
    <row r="8" spans="2:59" x14ac:dyDescent="0.2">
      <c r="B8" s="1228"/>
      <c r="C8" s="78"/>
      <c r="D8" s="122"/>
      <c r="E8" s="157" t="s">
        <v>343</v>
      </c>
      <c r="F8" s="158" t="s">
        <v>344</v>
      </c>
      <c r="G8" s="159" t="s">
        <v>854</v>
      </c>
      <c r="H8" s="158"/>
      <c r="I8" s="790"/>
      <c r="J8" s="790"/>
      <c r="K8" s="159" t="s">
        <v>914</v>
      </c>
      <c r="L8" s="159"/>
      <c r="M8" s="53"/>
      <c r="N8" s="53"/>
      <c r="O8" s="53"/>
      <c r="P8" s="53"/>
      <c r="Q8" s="53"/>
      <c r="R8" s="53"/>
      <c r="S8" s="60" t="s">
        <v>965</v>
      </c>
      <c r="T8" s="60"/>
      <c r="U8" s="60"/>
      <c r="V8" s="45"/>
      <c r="W8" s="45"/>
      <c r="X8" s="45"/>
      <c r="Y8" s="45"/>
      <c r="Z8" s="45"/>
      <c r="AA8" s="45"/>
      <c r="AB8" s="53"/>
      <c r="AC8" s="60" t="s">
        <v>346</v>
      </c>
      <c r="AD8" s="60"/>
      <c r="AE8" s="60"/>
      <c r="AF8" s="45"/>
      <c r="AG8" s="45"/>
      <c r="AH8" s="45"/>
      <c r="AI8" s="45"/>
      <c r="AJ8" s="45"/>
      <c r="AK8" s="45"/>
      <c r="AL8" s="53"/>
      <c r="AM8" s="60" t="s">
        <v>347</v>
      </c>
      <c r="AN8" s="60"/>
      <c r="AO8" s="60"/>
      <c r="AP8" s="60"/>
      <c r="AQ8" s="45"/>
      <c r="AR8" s="45"/>
      <c r="AS8" s="45"/>
      <c r="AT8" s="45"/>
      <c r="AU8" s="45"/>
      <c r="AV8" s="53"/>
      <c r="AW8" s="60" t="s">
        <v>348</v>
      </c>
      <c r="AX8" s="60"/>
      <c r="AY8" s="60"/>
      <c r="AZ8" s="78"/>
      <c r="BA8" s="45"/>
      <c r="BB8" s="78"/>
      <c r="BC8" s="78"/>
      <c r="BD8" s="78"/>
      <c r="BE8" s="78"/>
      <c r="BF8" s="78"/>
      <c r="BG8" s="79"/>
    </row>
    <row r="9" spans="2:59" s="11" customFormat="1" x14ac:dyDescent="0.2">
      <c r="B9" s="1319"/>
      <c r="C9" s="57"/>
      <c r="D9" s="65"/>
      <c r="E9" s="96"/>
      <c r="F9" s="160"/>
      <c r="G9" s="96" t="s">
        <v>763</v>
      </c>
      <c r="H9" s="160"/>
      <c r="I9" s="1121"/>
      <c r="J9" s="1121"/>
      <c r="K9" s="96" t="s">
        <v>763</v>
      </c>
      <c r="L9" s="95"/>
      <c r="M9" s="95"/>
      <c r="N9" s="95"/>
      <c r="O9" s="95"/>
      <c r="P9" s="95"/>
      <c r="Q9" s="95"/>
      <c r="R9" s="95"/>
      <c r="S9" s="156"/>
      <c r="T9" s="156"/>
      <c r="U9" s="156"/>
      <c r="V9" s="156"/>
      <c r="W9" s="156"/>
      <c r="X9" s="156"/>
      <c r="Y9" s="156"/>
      <c r="Z9" s="156"/>
      <c r="AA9" s="156"/>
      <c r="AB9" s="95"/>
      <c r="AC9" s="156"/>
      <c r="AD9" s="156"/>
      <c r="AE9" s="156"/>
      <c r="AF9" s="156"/>
      <c r="AG9" s="156"/>
      <c r="AH9" s="156"/>
      <c r="AI9" s="156"/>
      <c r="AJ9" s="156"/>
      <c r="AK9" s="156"/>
      <c r="AL9" s="95"/>
      <c r="AM9" s="95"/>
      <c r="AN9" s="95"/>
      <c r="AO9" s="95"/>
      <c r="AP9" s="156"/>
      <c r="AQ9" s="156"/>
      <c r="AR9" s="156"/>
      <c r="AS9" s="156"/>
      <c r="AT9" s="156"/>
      <c r="AU9" s="156"/>
      <c r="AV9" s="95"/>
      <c r="AW9" s="95"/>
      <c r="AX9" s="95"/>
      <c r="AY9" s="95"/>
      <c r="AZ9" s="156"/>
      <c r="BA9" s="156"/>
      <c r="BB9" s="57"/>
      <c r="BC9" s="57"/>
      <c r="BD9" s="57"/>
      <c r="BE9" s="57"/>
      <c r="BF9" s="57"/>
      <c r="BG9" s="64"/>
    </row>
    <row r="10" spans="2:59" s="12" customFormat="1" x14ac:dyDescent="0.2">
      <c r="B10" s="1320"/>
      <c r="C10" s="55"/>
      <c r="D10" s="54"/>
      <c r="E10" s="62"/>
      <c r="F10" s="158"/>
      <c r="G10" s="46" t="s">
        <v>905</v>
      </c>
      <c r="H10" s="46" t="s">
        <v>906</v>
      </c>
      <c r="I10" s="46" t="s">
        <v>907</v>
      </c>
      <c r="J10" s="46"/>
      <c r="K10" s="46" t="s">
        <v>907</v>
      </c>
      <c r="L10" s="46" t="s">
        <v>908</v>
      </c>
      <c r="M10" s="46" t="s">
        <v>909</v>
      </c>
      <c r="N10" s="46" t="s">
        <v>910</v>
      </c>
      <c r="O10" s="46" t="s">
        <v>911</v>
      </c>
      <c r="P10" s="46" t="s">
        <v>912</v>
      </c>
      <c r="Q10" s="46" t="s">
        <v>913</v>
      </c>
      <c r="R10" s="62"/>
      <c r="S10" s="712">
        <f>tab!C4</f>
        <v>2012</v>
      </c>
      <c r="T10" s="712">
        <f>tab!D4</f>
        <v>2013</v>
      </c>
      <c r="U10" s="712">
        <f>tab!E4</f>
        <v>2014</v>
      </c>
      <c r="V10" s="712">
        <f>tab!F4</f>
        <v>2015</v>
      </c>
      <c r="W10" s="712">
        <f>tab!G4</f>
        <v>2016</v>
      </c>
      <c r="X10" s="712">
        <f>tab!H4</f>
        <v>2017</v>
      </c>
      <c r="Y10" s="712">
        <f>tab!I4</f>
        <v>2018</v>
      </c>
      <c r="Z10" s="712">
        <f>tab!J4</f>
        <v>2019</v>
      </c>
      <c r="AA10" s="712">
        <f>tab!K4</f>
        <v>2020</v>
      </c>
      <c r="AB10" s="62"/>
      <c r="AC10" s="712">
        <f>S10</f>
        <v>2012</v>
      </c>
      <c r="AD10" s="712">
        <f t="shared" ref="AD10:AK10" si="0">T10</f>
        <v>2013</v>
      </c>
      <c r="AE10" s="712">
        <f t="shared" si="0"/>
        <v>2014</v>
      </c>
      <c r="AF10" s="712">
        <f t="shared" si="0"/>
        <v>2015</v>
      </c>
      <c r="AG10" s="712">
        <f t="shared" si="0"/>
        <v>2016</v>
      </c>
      <c r="AH10" s="712">
        <f t="shared" si="0"/>
        <v>2017</v>
      </c>
      <c r="AI10" s="712">
        <f t="shared" si="0"/>
        <v>2018</v>
      </c>
      <c r="AJ10" s="712">
        <f t="shared" si="0"/>
        <v>2019</v>
      </c>
      <c r="AK10" s="712">
        <f t="shared" si="0"/>
        <v>2020</v>
      </c>
      <c r="AL10" s="62"/>
      <c r="AM10" s="712">
        <f>tab!C4</f>
        <v>2012</v>
      </c>
      <c r="AN10" s="712">
        <f>tab!D4</f>
        <v>2013</v>
      </c>
      <c r="AO10" s="712">
        <f>tab!E4</f>
        <v>2014</v>
      </c>
      <c r="AP10" s="712">
        <f>tab!F4</f>
        <v>2015</v>
      </c>
      <c r="AQ10" s="712">
        <f>tab!G4</f>
        <v>2016</v>
      </c>
      <c r="AR10" s="712">
        <f>tab!H4</f>
        <v>2017</v>
      </c>
      <c r="AS10" s="712">
        <f>tab!I4</f>
        <v>2018</v>
      </c>
      <c r="AT10" s="712">
        <f>tab!J4</f>
        <v>2019</v>
      </c>
      <c r="AU10" s="712">
        <f>tab!K4</f>
        <v>2020</v>
      </c>
      <c r="AV10" s="62"/>
      <c r="AW10" s="712">
        <f>tab!C4</f>
        <v>2012</v>
      </c>
      <c r="AX10" s="712">
        <f>tab!D4</f>
        <v>2013</v>
      </c>
      <c r="AY10" s="712">
        <f>tab!E4</f>
        <v>2014</v>
      </c>
      <c r="AZ10" s="712">
        <f>tab!F4</f>
        <v>2015</v>
      </c>
      <c r="BA10" s="712">
        <f>tab!G4</f>
        <v>2016</v>
      </c>
      <c r="BB10" s="712">
        <f>tab!H4</f>
        <v>2017</v>
      </c>
      <c r="BC10" s="712">
        <f>tab!I4</f>
        <v>2018</v>
      </c>
      <c r="BD10" s="712">
        <f>tab!J4</f>
        <v>2019</v>
      </c>
      <c r="BE10" s="712">
        <f>tab!K4</f>
        <v>2020</v>
      </c>
      <c r="BF10" s="55"/>
      <c r="BG10" s="133"/>
    </row>
    <row r="11" spans="2:59" s="114" customFormat="1" x14ac:dyDescent="0.2">
      <c r="B11" s="1321"/>
      <c r="C11" s="71"/>
      <c r="D11" s="122"/>
      <c r="E11" s="161"/>
      <c r="F11" s="61"/>
      <c r="G11" s="61"/>
      <c r="H11" s="61"/>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162"/>
      <c r="AR11" s="95"/>
      <c r="AS11" s="95"/>
      <c r="AT11" s="95"/>
      <c r="AU11" s="95"/>
      <c r="AV11" s="95"/>
      <c r="AW11" s="95"/>
      <c r="AX11" s="95"/>
      <c r="AY11" s="95"/>
      <c r="AZ11" s="95"/>
      <c r="BA11" s="162"/>
      <c r="BB11" s="71"/>
      <c r="BC11" s="71"/>
      <c r="BD11" s="71"/>
      <c r="BE11" s="71"/>
      <c r="BF11" s="71"/>
      <c r="BG11" s="135"/>
    </row>
    <row r="12" spans="2:59" s="114" customFormat="1" x14ac:dyDescent="0.2">
      <c r="B12" s="1321"/>
      <c r="C12" s="756" t="s">
        <v>504</v>
      </c>
      <c r="D12" s="757"/>
      <c r="E12" s="758"/>
      <c r="F12" s="759"/>
      <c r="G12" s="789">
        <f t="shared" ref="G12:H12" si="1">+G141</f>
        <v>3352.5</v>
      </c>
      <c r="H12" s="789">
        <f t="shared" si="1"/>
        <v>3352.5</v>
      </c>
      <c r="I12" s="789">
        <f>+I141</f>
        <v>3352.5</v>
      </c>
      <c r="J12" s="789"/>
      <c r="K12" s="1420">
        <f t="shared" ref="K12" si="2">+K141</f>
        <v>15480</v>
      </c>
      <c r="L12" s="1420">
        <f t="shared" ref="L12:Q12" si="3">+L141</f>
        <v>15480</v>
      </c>
      <c r="M12" s="1420">
        <f t="shared" si="3"/>
        <v>15480</v>
      </c>
      <c r="N12" s="1420">
        <f t="shared" si="3"/>
        <v>15480</v>
      </c>
      <c r="O12" s="1420">
        <f t="shared" si="3"/>
        <v>15480</v>
      </c>
      <c r="P12" s="1420">
        <f t="shared" si="3"/>
        <v>15480</v>
      </c>
      <c r="Q12" s="1420">
        <f t="shared" si="3"/>
        <v>15480</v>
      </c>
      <c r="R12" s="761"/>
      <c r="S12" s="762">
        <f t="shared" ref="S12:AA12" si="4">+S141</f>
        <v>1079505</v>
      </c>
      <c r="T12" s="762">
        <f t="shared" si="4"/>
        <v>1079505</v>
      </c>
      <c r="U12" s="762">
        <f t="shared" si="4"/>
        <v>1213133</v>
      </c>
      <c r="V12" s="762">
        <f t="shared" si="4"/>
        <v>1346760</v>
      </c>
      <c r="W12" s="762">
        <f t="shared" si="4"/>
        <v>1346760</v>
      </c>
      <c r="X12" s="762">
        <f t="shared" si="4"/>
        <v>1346760</v>
      </c>
      <c r="Y12" s="762">
        <f t="shared" si="4"/>
        <v>1346760</v>
      </c>
      <c r="Z12" s="762">
        <f t="shared" si="4"/>
        <v>1346760</v>
      </c>
      <c r="AA12" s="762">
        <f t="shared" si="4"/>
        <v>1346760</v>
      </c>
      <c r="AB12" s="761"/>
      <c r="AC12" s="762">
        <f t="shared" ref="AC12:AK12" si="5">+AC141</f>
        <v>0</v>
      </c>
      <c r="AD12" s="762">
        <f t="shared" si="5"/>
        <v>0</v>
      </c>
      <c r="AE12" s="762">
        <f t="shared" si="5"/>
        <v>0</v>
      </c>
      <c r="AF12" s="762">
        <f t="shared" si="5"/>
        <v>0</v>
      </c>
      <c r="AG12" s="762">
        <f t="shared" si="5"/>
        <v>0</v>
      </c>
      <c r="AH12" s="762">
        <f t="shared" si="5"/>
        <v>0</v>
      </c>
      <c r="AI12" s="762">
        <f t="shared" si="5"/>
        <v>0</v>
      </c>
      <c r="AJ12" s="762">
        <f t="shared" si="5"/>
        <v>0</v>
      </c>
      <c r="AK12" s="762">
        <f t="shared" si="5"/>
        <v>0</v>
      </c>
      <c r="AL12" s="761"/>
      <c r="AM12" s="762">
        <f t="shared" ref="AM12:AU12" si="6">+AM141</f>
        <v>0</v>
      </c>
      <c r="AN12" s="762">
        <f t="shared" si="6"/>
        <v>0</v>
      </c>
      <c r="AO12" s="762">
        <f t="shared" si="6"/>
        <v>0</v>
      </c>
      <c r="AP12" s="762">
        <f t="shared" si="6"/>
        <v>0</v>
      </c>
      <c r="AQ12" s="762">
        <f t="shared" si="6"/>
        <v>0</v>
      </c>
      <c r="AR12" s="762">
        <f t="shared" si="6"/>
        <v>0</v>
      </c>
      <c r="AS12" s="762">
        <f t="shared" si="6"/>
        <v>0</v>
      </c>
      <c r="AT12" s="762">
        <f t="shared" si="6"/>
        <v>0</v>
      </c>
      <c r="AU12" s="762">
        <f t="shared" si="6"/>
        <v>0</v>
      </c>
      <c r="AV12" s="761"/>
      <c r="AW12" s="762">
        <f t="shared" ref="AW12:BE12" si="7">+AW141</f>
        <v>0</v>
      </c>
      <c r="AX12" s="762">
        <f t="shared" si="7"/>
        <v>0</v>
      </c>
      <c r="AY12" s="762">
        <f t="shared" si="7"/>
        <v>0</v>
      </c>
      <c r="AZ12" s="762">
        <f t="shared" si="7"/>
        <v>0</v>
      </c>
      <c r="BA12" s="762">
        <f t="shared" si="7"/>
        <v>0</v>
      </c>
      <c r="BB12" s="762">
        <f t="shared" si="7"/>
        <v>0</v>
      </c>
      <c r="BC12" s="762">
        <f t="shared" si="7"/>
        <v>0</v>
      </c>
      <c r="BD12" s="762">
        <f t="shared" si="7"/>
        <v>0</v>
      </c>
      <c r="BE12" s="762">
        <f t="shared" si="7"/>
        <v>0</v>
      </c>
      <c r="BF12" s="1322"/>
      <c r="BG12" s="135"/>
    </row>
    <row r="13" spans="2:59" s="114" customFormat="1" x14ac:dyDescent="0.2">
      <c r="B13" s="1321"/>
      <c r="C13" s="71"/>
      <c r="D13" s="122"/>
      <c r="E13" s="161"/>
      <c r="F13" s="61"/>
      <c r="G13" s="61"/>
      <c r="H13" s="61"/>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162"/>
      <c r="AR13" s="95"/>
      <c r="AS13" s="95"/>
      <c r="AT13" s="95"/>
      <c r="AU13" s="95"/>
      <c r="AV13" s="95"/>
      <c r="AW13" s="95"/>
      <c r="AX13" s="95"/>
      <c r="AY13" s="95"/>
      <c r="AZ13" s="95"/>
      <c r="BA13" s="162"/>
      <c r="BB13" s="71"/>
      <c r="BC13" s="71"/>
      <c r="BD13" s="71"/>
      <c r="BE13" s="71"/>
      <c r="BF13" s="71"/>
      <c r="BG13" s="135"/>
    </row>
    <row r="14" spans="2:59" s="114" customFormat="1" x14ac:dyDescent="0.2">
      <c r="B14" s="1321"/>
      <c r="C14" s="149"/>
      <c r="D14" s="150"/>
      <c r="E14" s="150"/>
      <c r="F14" s="151"/>
      <c r="G14" s="151"/>
      <c r="H14" s="151"/>
      <c r="I14" s="80"/>
      <c r="J14" s="1188"/>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91"/>
      <c r="BG14" s="135"/>
    </row>
    <row r="15" spans="2:59" s="114" customFormat="1" x14ac:dyDescent="0.2">
      <c r="B15" s="1321"/>
      <c r="C15" s="152"/>
      <c r="D15" s="51">
        <v>1</v>
      </c>
      <c r="E15" s="1336" t="s">
        <v>583</v>
      </c>
      <c r="F15" s="1336" t="s">
        <v>584</v>
      </c>
      <c r="G15" s="1323">
        <v>145</v>
      </c>
      <c r="H15" s="1323">
        <f>+G15</f>
        <v>145</v>
      </c>
      <c r="I15" s="1323">
        <f t="shared" ref="I15:Q30" si="8">+H15</f>
        <v>145</v>
      </c>
      <c r="J15" s="1339"/>
      <c r="K15" s="1337">
        <v>1973.5</v>
      </c>
      <c r="L15" s="1323">
        <f>+K15</f>
        <v>1973.5</v>
      </c>
      <c r="M15" s="1323">
        <f t="shared" si="8"/>
        <v>1973.5</v>
      </c>
      <c r="N15" s="1323">
        <f t="shared" si="8"/>
        <v>1973.5</v>
      </c>
      <c r="O15" s="1323">
        <f t="shared" si="8"/>
        <v>1973.5</v>
      </c>
      <c r="P15" s="1323">
        <f t="shared" si="8"/>
        <v>1973.5</v>
      </c>
      <c r="Q15" s="1323">
        <f t="shared" si="8"/>
        <v>1973.5</v>
      </c>
      <c r="R15" s="72"/>
      <c r="S15" s="69">
        <f>ROUND(G15*tab!C$13,0)</f>
        <v>46690</v>
      </c>
      <c r="T15" s="69">
        <f>ROUND(H15*tab!D$13,0)</f>
        <v>46690</v>
      </c>
      <c r="U15" s="69">
        <f>ROUND(I15*(tab!E$10+tab!E$11)*1/2,0)+K15*tab!E$15*1/2</f>
        <v>109192.25</v>
      </c>
      <c r="V15" s="69">
        <f>L15*tab!F$15</f>
        <v>171694.5</v>
      </c>
      <c r="W15" s="69">
        <f>M15*tab!G$15</f>
        <v>171694.5</v>
      </c>
      <c r="X15" s="69">
        <f>N15*tab!H$15</f>
        <v>171694.5</v>
      </c>
      <c r="Y15" s="69">
        <f>O15*tab!I$15</f>
        <v>171694.5</v>
      </c>
      <c r="Z15" s="69">
        <f>P15*tab!J$15</f>
        <v>171694.5</v>
      </c>
      <c r="AA15" s="69">
        <f>Q15*tab!K$15</f>
        <v>171694.5</v>
      </c>
      <c r="AB15" s="72"/>
      <c r="AC15" s="155">
        <v>0</v>
      </c>
      <c r="AD15" s="155">
        <f>+AC15</f>
        <v>0</v>
      </c>
      <c r="AE15" s="155">
        <f>+AD15</f>
        <v>0</v>
      </c>
      <c r="AF15" s="155">
        <f t="shared" ref="AF15:AK30" si="9">AE15</f>
        <v>0</v>
      </c>
      <c r="AG15" s="121">
        <f t="shared" si="9"/>
        <v>0</v>
      </c>
      <c r="AH15" s="121">
        <f t="shared" si="9"/>
        <v>0</v>
      </c>
      <c r="AI15" s="121">
        <f t="shared" si="9"/>
        <v>0</v>
      </c>
      <c r="AJ15" s="121">
        <f t="shared" si="9"/>
        <v>0</v>
      </c>
      <c r="AK15" s="121">
        <f t="shared" si="9"/>
        <v>0</v>
      </c>
      <c r="AL15" s="72"/>
      <c r="AM15" s="69">
        <f t="shared" ref="AM15:AM46" si="10">+G15*0</f>
        <v>0</v>
      </c>
      <c r="AN15" s="69">
        <f t="shared" ref="AN15:AN46" si="11">+H15*0</f>
        <v>0</v>
      </c>
      <c r="AO15" s="69">
        <f t="shared" ref="AO15:AO46" si="12">+I15*0</f>
        <v>0</v>
      </c>
      <c r="AP15" s="69">
        <f t="shared" ref="AP15:AU30" si="13">+L15*0</f>
        <v>0</v>
      </c>
      <c r="AQ15" s="69">
        <f t="shared" si="13"/>
        <v>0</v>
      </c>
      <c r="AR15" s="69">
        <f t="shared" si="13"/>
        <v>0</v>
      </c>
      <c r="AS15" s="69">
        <f t="shared" si="13"/>
        <v>0</v>
      </c>
      <c r="AT15" s="69">
        <f t="shared" si="13"/>
        <v>0</v>
      </c>
      <c r="AU15" s="69">
        <f t="shared" si="13"/>
        <v>0</v>
      </c>
      <c r="AV15" s="72"/>
      <c r="AW15" s="652">
        <v>0</v>
      </c>
      <c r="AX15" s="652">
        <f>+AW15</f>
        <v>0</v>
      </c>
      <c r="AY15" s="652">
        <f>+AX15</f>
        <v>0</v>
      </c>
      <c r="AZ15" s="68">
        <v>0</v>
      </c>
      <c r="BA15" s="155">
        <f>AZ15*7/12</f>
        <v>0</v>
      </c>
      <c r="BB15" s="121">
        <f t="shared" ref="BB15:BE30" si="14">BA15</f>
        <v>0</v>
      </c>
      <c r="BC15" s="121">
        <f t="shared" si="14"/>
        <v>0</v>
      </c>
      <c r="BD15" s="121">
        <f t="shared" si="14"/>
        <v>0</v>
      </c>
      <c r="BE15" s="121">
        <f t="shared" si="14"/>
        <v>0</v>
      </c>
      <c r="BF15" s="93"/>
      <c r="BG15" s="135"/>
    </row>
    <row r="16" spans="2:59" s="114" customFormat="1" x14ac:dyDescent="0.2">
      <c r="B16" s="1321"/>
      <c r="C16" s="152"/>
      <c r="D16" s="51">
        <v>2</v>
      </c>
      <c r="E16" s="1336" t="s">
        <v>583</v>
      </c>
      <c r="F16" s="1336" t="s">
        <v>855</v>
      </c>
      <c r="G16" s="1323">
        <v>145</v>
      </c>
      <c r="H16" s="1323">
        <f t="shared" ref="H16:H31" si="15">+G16</f>
        <v>145</v>
      </c>
      <c r="I16" s="1323">
        <f t="shared" si="8"/>
        <v>145</v>
      </c>
      <c r="J16" s="1339"/>
      <c r="K16" s="1337">
        <v>1527</v>
      </c>
      <c r="L16" s="1323">
        <f t="shared" ref="L16:L79" si="16">+K16</f>
        <v>1527</v>
      </c>
      <c r="M16" s="1323">
        <f t="shared" si="8"/>
        <v>1527</v>
      </c>
      <c r="N16" s="1323">
        <f t="shared" si="8"/>
        <v>1527</v>
      </c>
      <c r="O16" s="1323">
        <f t="shared" si="8"/>
        <v>1527</v>
      </c>
      <c r="P16" s="1323">
        <f t="shared" si="8"/>
        <v>1527</v>
      </c>
      <c r="Q16" s="1323">
        <f t="shared" si="8"/>
        <v>1527</v>
      </c>
      <c r="R16" s="72"/>
      <c r="S16" s="69">
        <f>ROUND(G16*tab!C$13,0)</f>
        <v>46690</v>
      </c>
      <c r="T16" s="69">
        <f>ROUND(H16*tab!D$13,0)</f>
        <v>46690</v>
      </c>
      <c r="U16" s="69">
        <f>ROUND(I16*(tab!E$10+tab!E$11)*1/2,0)+K16*tab!E$15*1/2</f>
        <v>89769.5</v>
      </c>
      <c r="V16" s="69">
        <f>L16*tab!F$15</f>
        <v>132849</v>
      </c>
      <c r="W16" s="69">
        <f>M16*tab!G$15</f>
        <v>132849</v>
      </c>
      <c r="X16" s="69">
        <f>N16*tab!H$15</f>
        <v>132849</v>
      </c>
      <c r="Y16" s="69">
        <f>O16*tab!I$15</f>
        <v>132849</v>
      </c>
      <c r="Z16" s="69">
        <f>P16*tab!J$15</f>
        <v>132849</v>
      </c>
      <c r="AA16" s="69">
        <f>Q16*tab!K$15</f>
        <v>132849</v>
      </c>
      <c r="AB16" s="72"/>
      <c r="AC16" s="155">
        <v>0</v>
      </c>
      <c r="AD16" s="155">
        <f t="shared" ref="AD16:AE31" si="17">+AC16</f>
        <v>0</v>
      </c>
      <c r="AE16" s="155">
        <f t="shared" si="17"/>
        <v>0</v>
      </c>
      <c r="AF16" s="155">
        <f t="shared" si="9"/>
        <v>0</v>
      </c>
      <c r="AG16" s="121">
        <f t="shared" si="9"/>
        <v>0</v>
      </c>
      <c r="AH16" s="121">
        <f t="shared" si="9"/>
        <v>0</v>
      </c>
      <c r="AI16" s="121">
        <f t="shared" si="9"/>
        <v>0</v>
      </c>
      <c r="AJ16" s="121">
        <f t="shared" si="9"/>
        <v>0</v>
      </c>
      <c r="AK16" s="121">
        <f t="shared" si="9"/>
        <v>0</v>
      </c>
      <c r="AL16" s="72"/>
      <c r="AM16" s="69">
        <f t="shared" si="10"/>
        <v>0</v>
      </c>
      <c r="AN16" s="69">
        <f t="shared" si="11"/>
        <v>0</v>
      </c>
      <c r="AO16" s="69">
        <f t="shared" si="12"/>
        <v>0</v>
      </c>
      <c r="AP16" s="69">
        <f t="shared" si="13"/>
        <v>0</v>
      </c>
      <c r="AQ16" s="69">
        <f t="shared" si="13"/>
        <v>0</v>
      </c>
      <c r="AR16" s="69">
        <f t="shared" si="13"/>
        <v>0</v>
      </c>
      <c r="AS16" s="69">
        <f t="shared" si="13"/>
        <v>0</v>
      </c>
      <c r="AT16" s="69">
        <f t="shared" si="13"/>
        <v>0</v>
      </c>
      <c r="AU16" s="69">
        <f t="shared" si="13"/>
        <v>0</v>
      </c>
      <c r="AV16" s="72"/>
      <c r="AW16" s="652">
        <v>0</v>
      </c>
      <c r="AX16" s="652">
        <f t="shared" ref="AX16:AY31" si="18">+AW16</f>
        <v>0</v>
      </c>
      <c r="AY16" s="652">
        <f t="shared" si="18"/>
        <v>0</v>
      </c>
      <c r="AZ16" s="68">
        <v>0</v>
      </c>
      <c r="BA16" s="155">
        <f t="shared" ref="BA16:BA129" si="19">AZ16*7/12</f>
        <v>0</v>
      </c>
      <c r="BB16" s="121">
        <f t="shared" si="14"/>
        <v>0</v>
      </c>
      <c r="BC16" s="121">
        <f t="shared" si="14"/>
        <v>0</v>
      </c>
      <c r="BD16" s="121">
        <f t="shared" si="14"/>
        <v>0</v>
      </c>
      <c r="BE16" s="121">
        <f t="shared" si="14"/>
        <v>0</v>
      </c>
      <c r="BF16" s="93"/>
      <c r="BG16" s="135"/>
    </row>
    <row r="17" spans="2:59" s="114" customFormat="1" x14ac:dyDescent="0.2">
      <c r="B17" s="1321"/>
      <c r="C17" s="152"/>
      <c r="D17" s="51">
        <v>3</v>
      </c>
      <c r="E17" s="1336" t="s">
        <v>585</v>
      </c>
      <c r="F17" s="1336" t="s">
        <v>586</v>
      </c>
      <c r="G17" s="1323">
        <v>145</v>
      </c>
      <c r="H17" s="1323">
        <f t="shared" si="15"/>
        <v>145</v>
      </c>
      <c r="I17" s="1323">
        <f t="shared" si="8"/>
        <v>145</v>
      </c>
      <c r="J17" s="1339"/>
      <c r="K17" s="1337">
        <v>1040.5</v>
      </c>
      <c r="L17" s="1323">
        <f t="shared" si="16"/>
        <v>1040.5</v>
      </c>
      <c r="M17" s="1323">
        <f t="shared" si="8"/>
        <v>1040.5</v>
      </c>
      <c r="N17" s="1323">
        <f t="shared" si="8"/>
        <v>1040.5</v>
      </c>
      <c r="O17" s="1323">
        <f t="shared" si="8"/>
        <v>1040.5</v>
      </c>
      <c r="P17" s="1323">
        <f t="shared" si="8"/>
        <v>1040.5</v>
      </c>
      <c r="Q17" s="1323">
        <f t="shared" si="8"/>
        <v>1040.5</v>
      </c>
      <c r="R17" s="72"/>
      <c r="S17" s="69">
        <f>ROUND(G17*tab!C$13,0)</f>
        <v>46690</v>
      </c>
      <c r="T17" s="69">
        <f>ROUND(H17*tab!D$13,0)</f>
        <v>46690</v>
      </c>
      <c r="U17" s="69">
        <f>ROUND(I17*(tab!E$10+tab!E$11)*1/2,0)+K17*tab!E$15*1/2</f>
        <v>68606.75</v>
      </c>
      <c r="V17" s="69">
        <f>L17*tab!F$15</f>
        <v>90523.5</v>
      </c>
      <c r="W17" s="69">
        <f>M17*tab!G$15</f>
        <v>90523.5</v>
      </c>
      <c r="X17" s="69">
        <f>N17*tab!H$15</f>
        <v>90523.5</v>
      </c>
      <c r="Y17" s="69">
        <f>O17*tab!I$15</f>
        <v>90523.5</v>
      </c>
      <c r="Z17" s="69">
        <f>P17*tab!J$15</f>
        <v>90523.5</v>
      </c>
      <c r="AA17" s="69">
        <f>Q17*tab!K$15</f>
        <v>90523.5</v>
      </c>
      <c r="AB17" s="72"/>
      <c r="AC17" s="155">
        <v>0</v>
      </c>
      <c r="AD17" s="155">
        <f t="shared" si="17"/>
        <v>0</v>
      </c>
      <c r="AE17" s="155">
        <f t="shared" si="17"/>
        <v>0</v>
      </c>
      <c r="AF17" s="155">
        <f t="shared" si="9"/>
        <v>0</v>
      </c>
      <c r="AG17" s="121">
        <f t="shared" si="9"/>
        <v>0</v>
      </c>
      <c r="AH17" s="121">
        <f t="shared" si="9"/>
        <v>0</v>
      </c>
      <c r="AI17" s="121">
        <f t="shared" si="9"/>
        <v>0</v>
      </c>
      <c r="AJ17" s="121">
        <f t="shared" si="9"/>
        <v>0</v>
      </c>
      <c r="AK17" s="121">
        <f t="shared" si="9"/>
        <v>0</v>
      </c>
      <c r="AL17" s="72"/>
      <c r="AM17" s="69">
        <f t="shared" si="10"/>
        <v>0</v>
      </c>
      <c r="AN17" s="69">
        <f t="shared" si="11"/>
        <v>0</v>
      </c>
      <c r="AO17" s="69">
        <f t="shared" si="12"/>
        <v>0</v>
      </c>
      <c r="AP17" s="69">
        <f t="shared" si="13"/>
        <v>0</v>
      </c>
      <c r="AQ17" s="69">
        <f t="shared" si="13"/>
        <v>0</v>
      </c>
      <c r="AR17" s="69">
        <f t="shared" si="13"/>
        <v>0</v>
      </c>
      <c r="AS17" s="69">
        <f t="shared" si="13"/>
        <v>0</v>
      </c>
      <c r="AT17" s="69">
        <f t="shared" si="13"/>
        <v>0</v>
      </c>
      <c r="AU17" s="69">
        <f t="shared" si="13"/>
        <v>0</v>
      </c>
      <c r="AV17" s="72"/>
      <c r="AW17" s="652">
        <v>0</v>
      </c>
      <c r="AX17" s="652">
        <f t="shared" si="18"/>
        <v>0</v>
      </c>
      <c r="AY17" s="652">
        <f t="shared" si="18"/>
        <v>0</v>
      </c>
      <c r="AZ17" s="68">
        <v>0</v>
      </c>
      <c r="BA17" s="155">
        <f>AZ17*7/12</f>
        <v>0</v>
      </c>
      <c r="BB17" s="121">
        <f t="shared" si="14"/>
        <v>0</v>
      </c>
      <c r="BC17" s="121">
        <f t="shared" si="14"/>
        <v>0</v>
      </c>
      <c r="BD17" s="121">
        <f t="shared" si="14"/>
        <v>0</v>
      </c>
      <c r="BE17" s="121">
        <f t="shared" si="14"/>
        <v>0</v>
      </c>
      <c r="BF17" s="93"/>
      <c r="BG17" s="135"/>
    </row>
    <row r="18" spans="2:59" s="114" customFormat="1" x14ac:dyDescent="0.2">
      <c r="B18" s="1321"/>
      <c r="C18" s="152"/>
      <c r="D18" s="51">
        <v>4</v>
      </c>
      <c r="E18" s="1336" t="s">
        <v>585</v>
      </c>
      <c r="F18" s="1336" t="s">
        <v>856</v>
      </c>
      <c r="G18" s="1323">
        <v>145</v>
      </c>
      <c r="H18" s="1323">
        <f t="shared" si="15"/>
        <v>145</v>
      </c>
      <c r="I18" s="1323">
        <f t="shared" si="8"/>
        <v>145</v>
      </c>
      <c r="J18" s="1339"/>
      <c r="K18" s="1337">
        <v>181</v>
      </c>
      <c r="L18" s="1323">
        <f t="shared" si="16"/>
        <v>181</v>
      </c>
      <c r="M18" s="1323">
        <f t="shared" si="8"/>
        <v>181</v>
      </c>
      <c r="N18" s="1323">
        <f t="shared" si="8"/>
        <v>181</v>
      </c>
      <c r="O18" s="1323">
        <f t="shared" si="8"/>
        <v>181</v>
      </c>
      <c r="P18" s="1323">
        <f t="shared" si="8"/>
        <v>181</v>
      </c>
      <c r="Q18" s="1323">
        <f t="shared" si="8"/>
        <v>181</v>
      </c>
      <c r="R18" s="72"/>
      <c r="S18" s="69">
        <f>ROUND(G18*tab!C$13,0)</f>
        <v>46690</v>
      </c>
      <c r="T18" s="69">
        <f>ROUND(H18*tab!D$13,0)</f>
        <v>46690</v>
      </c>
      <c r="U18" s="69">
        <f>ROUND(I18*(tab!E$10+tab!E$11)*1/2,0)+K18*tab!E$15*1/2</f>
        <v>31218.5</v>
      </c>
      <c r="V18" s="69">
        <f>L18*tab!F$15</f>
        <v>15747</v>
      </c>
      <c r="W18" s="69">
        <f>M18*tab!G$15</f>
        <v>15747</v>
      </c>
      <c r="X18" s="69">
        <f>N18*tab!H$15</f>
        <v>15747</v>
      </c>
      <c r="Y18" s="69">
        <f>O18*tab!I$15</f>
        <v>15747</v>
      </c>
      <c r="Z18" s="69">
        <f>P18*tab!J$15</f>
        <v>15747</v>
      </c>
      <c r="AA18" s="69">
        <f>Q18*tab!K$15</f>
        <v>15747</v>
      </c>
      <c r="AB18" s="72"/>
      <c r="AC18" s="155">
        <v>0</v>
      </c>
      <c r="AD18" s="155">
        <f t="shared" si="17"/>
        <v>0</v>
      </c>
      <c r="AE18" s="155">
        <f t="shared" si="17"/>
        <v>0</v>
      </c>
      <c r="AF18" s="155">
        <f t="shared" si="9"/>
        <v>0</v>
      </c>
      <c r="AG18" s="121">
        <f t="shared" si="9"/>
        <v>0</v>
      </c>
      <c r="AH18" s="121">
        <f t="shared" si="9"/>
        <v>0</v>
      </c>
      <c r="AI18" s="121">
        <f t="shared" si="9"/>
        <v>0</v>
      </c>
      <c r="AJ18" s="121">
        <f t="shared" si="9"/>
        <v>0</v>
      </c>
      <c r="AK18" s="121">
        <f t="shared" si="9"/>
        <v>0</v>
      </c>
      <c r="AL18" s="72"/>
      <c r="AM18" s="69">
        <f t="shared" si="10"/>
        <v>0</v>
      </c>
      <c r="AN18" s="69">
        <f t="shared" si="11"/>
        <v>0</v>
      </c>
      <c r="AO18" s="69">
        <f t="shared" si="12"/>
        <v>0</v>
      </c>
      <c r="AP18" s="69">
        <f t="shared" si="13"/>
        <v>0</v>
      </c>
      <c r="AQ18" s="69">
        <f t="shared" si="13"/>
        <v>0</v>
      </c>
      <c r="AR18" s="69">
        <f t="shared" si="13"/>
        <v>0</v>
      </c>
      <c r="AS18" s="69">
        <f t="shared" si="13"/>
        <v>0</v>
      </c>
      <c r="AT18" s="69">
        <f t="shared" si="13"/>
        <v>0</v>
      </c>
      <c r="AU18" s="69">
        <f t="shared" si="13"/>
        <v>0</v>
      </c>
      <c r="AV18" s="72"/>
      <c r="AW18" s="652">
        <v>0</v>
      </c>
      <c r="AX18" s="652">
        <f t="shared" si="18"/>
        <v>0</v>
      </c>
      <c r="AY18" s="652">
        <f t="shared" si="18"/>
        <v>0</v>
      </c>
      <c r="AZ18" s="68">
        <v>0</v>
      </c>
      <c r="BA18" s="155">
        <f t="shared" si="19"/>
        <v>0</v>
      </c>
      <c r="BB18" s="121">
        <f t="shared" si="14"/>
        <v>0</v>
      </c>
      <c r="BC18" s="121">
        <f t="shared" si="14"/>
        <v>0</v>
      </c>
      <c r="BD18" s="121">
        <f t="shared" si="14"/>
        <v>0</v>
      </c>
      <c r="BE18" s="121">
        <f t="shared" si="14"/>
        <v>0</v>
      </c>
      <c r="BF18" s="93"/>
      <c r="BG18" s="135"/>
    </row>
    <row r="19" spans="2:59" s="114" customFormat="1" x14ac:dyDescent="0.2">
      <c r="B19" s="1321"/>
      <c r="C19" s="152"/>
      <c r="D19" s="51">
        <v>5</v>
      </c>
      <c r="E19" s="1336" t="s">
        <v>587</v>
      </c>
      <c r="F19" s="1336" t="s">
        <v>588</v>
      </c>
      <c r="G19" s="1323">
        <v>145</v>
      </c>
      <c r="H19" s="1323">
        <f t="shared" si="15"/>
        <v>145</v>
      </c>
      <c r="I19" s="1323">
        <f t="shared" si="8"/>
        <v>145</v>
      </c>
      <c r="J19" s="1339"/>
      <c r="K19" s="1337">
        <v>1050</v>
      </c>
      <c r="L19" s="1323">
        <f t="shared" si="16"/>
        <v>1050</v>
      </c>
      <c r="M19" s="1323">
        <f t="shared" si="8"/>
        <v>1050</v>
      </c>
      <c r="N19" s="1323">
        <f t="shared" si="8"/>
        <v>1050</v>
      </c>
      <c r="O19" s="1323">
        <f t="shared" si="8"/>
        <v>1050</v>
      </c>
      <c r="P19" s="1323">
        <f t="shared" si="8"/>
        <v>1050</v>
      </c>
      <c r="Q19" s="1323">
        <f t="shared" si="8"/>
        <v>1050</v>
      </c>
      <c r="R19" s="72"/>
      <c r="S19" s="69">
        <f>ROUND(G19*tab!C$13,0)</f>
        <v>46690</v>
      </c>
      <c r="T19" s="69">
        <f>ROUND(H19*tab!D$13,0)</f>
        <v>46690</v>
      </c>
      <c r="U19" s="69">
        <f>ROUND(I19*(tab!E$10+tab!E$11)*1/2,0)+K19*tab!E$15*1/2</f>
        <v>69020</v>
      </c>
      <c r="V19" s="69">
        <f>L19*tab!F$15</f>
        <v>91350</v>
      </c>
      <c r="W19" s="69">
        <f>M19*tab!G$15</f>
        <v>91350</v>
      </c>
      <c r="X19" s="69">
        <f>N19*tab!H$15</f>
        <v>91350</v>
      </c>
      <c r="Y19" s="69">
        <f>O19*tab!I$15</f>
        <v>91350</v>
      </c>
      <c r="Z19" s="69">
        <f>P19*tab!J$15</f>
        <v>91350</v>
      </c>
      <c r="AA19" s="69">
        <f>Q19*tab!K$15</f>
        <v>91350</v>
      </c>
      <c r="AB19" s="72"/>
      <c r="AC19" s="155">
        <v>0</v>
      </c>
      <c r="AD19" s="155">
        <f t="shared" si="17"/>
        <v>0</v>
      </c>
      <c r="AE19" s="155">
        <f t="shared" si="17"/>
        <v>0</v>
      </c>
      <c r="AF19" s="155">
        <f t="shared" si="9"/>
        <v>0</v>
      </c>
      <c r="AG19" s="121">
        <f t="shared" si="9"/>
        <v>0</v>
      </c>
      <c r="AH19" s="121">
        <f t="shared" si="9"/>
        <v>0</v>
      </c>
      <c r="AI19" s="121">
        <f t="shared" si="9"/>
        <v>0</v>
      </c>
      <c r="AJ19" s="121">
        <f t="shared" si="9"/>
        <v>0</v>
      </c>
      <c r="AK19" s="121">
        <f t="shared" si="9"/>
        <v>0</v>
      </c>
      <c r="AL19" s="72"/>
      <c r="AM19" s="69">
        <f t="shared" si="10"/>
        <v>0</v>
      </c>
      <c r="AN19" s="69">
        <f t="shared" si="11"/>
        <v>0</v>
      </c>
      <c r="AO19" s="69">
        <f t="shared" si="12"/>
        <v>0</v>
      </c>
      <c r="AP19" s="69">
        <f t="shared" si="13"/>
        <v>0</v>
      </c>
      <c r="AQ19" s="69">
        <f t="shared" si="13"/>
        <v>0</v>
      </c>
      <c r="AR19" s="69">
        <f t="shared" si="13"/>
        <v>0</v>
      </c>
      <c r="AS19" s="69">
        <f t="shared" si="13"/>
        <v>0</v>
      </c>
      <c r="AT19" s="69">
        <f t="shared" si="13"/>
        <v>0</v>
      </c>
      <c r="AU19" s="69">
        <f t="shared" si="13"/>
        <v>0</v>
      </c>
      <c r="AV19" s="72"/>
      <c r="AW19" s="652">
        <v>0</v>
      </c>
      <c r="AX19" s="652">
        <f t="shared" si="18"/>
        <v>0</v>
      </c>
      <c r="AY19" s="652">
        <f t="shared" si="18"/>
        <v>0</v>
      </c>
      <c r="AZ19" s="68">
        <v>0</v>
      </c>
      <c r="BA19" s="155">
        <f t="shared" si="19"/>
        <v>0</v>
      </c>
      <c r="BB19" s="121">
        <f t="shared" si="14"/>
        <v>0</v>
      </c>
      <c r="BC19" s="121">
        <f t="shared" si="14"/>
        <v>0</v>
      </c>
      <c r="BD19" s="121">
        <f t="shared" si="14"/>
        <v>0</v>
      </c>
      <c r="BE19" s="121">
        <f t="shared" si="14"/>
        <v>0</v>
      </c>
      <c r="BF19" s="93"/>
      <c r="BG19" s="135"/>
    </row>
    <row r="20" spans="2:59" s="114" customFormat="1" x14ac:dyDescent="0.2">
      <c r="B20" s="1321"/>
      <c r="C20" s="152"/>
      <c r="D20" s="51">
        <v>6</v>
      </c>
      <c r="E20" s="1336" t="s">
        <v>587</v>
      </c>
      <c r="F20" s="1336" t="s">
        <v>857</v>
      </c>
      <c r="G20" s="1323">
        <v>145.5</v>
      </c>
      <c r="H20" s="1323">
        <f t="shared" si="15"/>
        <v>145.5</v>
      </c>
      <c r="I20" s="1323">
        <f t="shared" si="8"/>
        <v>145.5</v>
      </c>
      <c r="J20" s="1339"/>
      <c r="K20" s="1337">
        <v>522.5</v>
      </c>
      <c r="L20" s="1323">
        <f t="shared" si="16"/>
        <v>522.5</v>
      </c>
      <c r="M20" s="1323">
        <f t="shared" si="8"/>
        <v>522.5</v>
      </c>
      <c r="N20" s="1323">
        <f t="shared" si="8"/>
        <v>522.5</v>
      </c>
      <c r="O20" s="1323">
        <f t="shared" si="8"/>
        <v>522.5</v>
      </c>
      <c r="P20" s="1323">
        <f t="shared" si="8"/>
        <v>522.5</v>
      </c>
      <c r="Q20" s="1323">
        <f t="shared" si="8"/>
        <v>522.5</v>
      </c>
      <c r="R20" s="72"/>
      <c r="S20" s="69">
        <f>ROUND(G20*tab!C$13,0)</f>
        <v>46851</v>
      </c>
      <c r="T20" s="69">
        <f>ROUND(H20*tab!D$13,0)</f>
        <v>46851</v>
      </c>
      <c r="U20" s="69">
        <f>ROUND(I20*(tab!E$10+tab!E$11)*1/2,0)+K20*tab!E$15*1/2</f>
        <v>46154.75</v>
      </c>
      <c r="V20" s="69">
        <f>L20*tab!F$15</f>
        <v>45457.5</v>
      </c>
      <c r="W20" s="69">
        <f>M20*tab!G$15</f>
        <v>45457.5</v>
      </c>
      <c r="X20" s="69">
        <f>N20*tab!H$15</f>
        <v>45457.5</v>
      </c>
      <c r="Y20" s="69">
        <f>O20*tab!I$15</f>
        <v>45457.5</v>
      </c>
      <c r="Z20" s="69">
        <f>P20*tab!J$15</f>
        <v>45457.5</v>
      </c>
      <c r="AA20" s="69">
        <f>Q20*tab!K$15</f>
        <v>45457.5</v>
      </c>
      <c r="AB20" s="72"/>
      <c r="AC20" s="155">
        <v>0</v>
      </c>
      <c r="AD20" s="155">
        <f t="shared" si="17"/>
        <v>0</v>
      </c>
      <c r="AE20" s="155">
        <f t="shared" si="17"/>
        <v>0</v>
      </c>
      <c r="AF20" s="155">
        <f t="shared" si="9"/>
        <v>0</v>
      </c>
      <c r="AG20" s="121">
        <f t="shared" si="9"/>
        <v>0</v>
      </c>
      <c r="AH20" s="121">
        <f t="shared" si="9"/>
        <v>0</v>
      </c>
      <c r="AI20" s="121">
        <f t="shared" si="9"/>
        <v>0</v>
      </c>
      <c r="AJ20" s="121">
        <f t="shared" si="9"/>
        <v>0</v>
      </c>
      <c r="AK20" s="121">
        <f t="shared" si="9"/>
        <v>0</v>
      </c>
      <c r="AL20" s="72"/>
      <c r="AM20" s="69">
        <f t="shared" si="10"/>
        <v>0</v>
      </c>
      <c r="AN20" s="69">
        <f t="shared" si="11"/>
        <v>0</v>
      </c>
      <c r="AO20" s="69">
        <f t="shared" si="12"/>
        <v>0</v>
      </c>
      <c r="AP20" s="69">
        <f t="shared" si="13"/>
        <v>0</v>
      </c>
      <c r="AQ20" s="69">
        <f t="shared" si="13"/>
        <v>0</v>
      </c>
      <c r="AR20" s="69">
        <f t="shared" si="13"/>
        <v>0</v>
      </c>
      <c r="AS20" s="69">
        <f t="shared" si="13"/>
        <v>0</v>
      </c>
      <c r="AT20" s="69">
        <f t="shared" si="13"/>
        <v>0</v>
      </c>
      <c r="AU20" s="69">
        <f t="shared" si="13"/>
        <v>0</v>
      </c>
      <c r="AV20" s="72"/>
      <c r="AW20" s="652">
        <v>0</v>
      </c>
      <c r="AX20" s="652">
        <f t="shared" si="18"/>
        <v>0</v>
      </c>
      <c r="AY20" s="652">
        <f t="shared" si="18"/>
        <v>0</v>
      </c>
      <c r="AZ20" s="68">
        <v>0</v>
      </c>
      <c r="BA20" s="155">
        <f t="shared" si="19"/>
        <v>0</v>
      </c>
      <c r="BB20" s="121">
        <f t="shared" si="14"/>
        <v>0</v>
      </c>
      <c r="BC20" s="121">
        <f t="shared" si="14"/>
        <v>0</v>
      </c>
      <c r="BD20" s="121">
        <f t="shared" si="14"/>
        <v>0</v>
      </c>
      <c r="BE20" s="121">
        <f t="shared" si="14"/>
        <v>0</v>
      </c>
      <c r="BF20" s="93"/>
      <c r="BG20" s="135"/>
    </row>
    <row r="21" spans="2:59" s="114" customFormat="1" x14ac:dyDescent="0.2">
      <c r="B21" s="1321"/>
      <c r="C21" s="152"/>
      <c r="D21" s="51">
        <v>7</v>
      </c>
      <c r="E21" s="1336" t="s">
        <v>587</v>
      </c>
      <c r="F21" s="1336" t="s">
        <v>858</v>
      </c>
      <c r="G21" s="1323">
        <v>146</v>
      </c>
      <c r="H21" s="1323">
        <f t="shared" si="15"/>
        <v>146</v>
      </c>
      <c r="I21" s="1323">
        <f t="shared" si="8"/>
        <v>146</v>
      </c>
      <c r="J21" s="1339"/>
      <c r="K21" s="1337">
        <v>771</v>
      </c>
      <c r="L21" s="1323">
        <f t="shared" si="16"/>
        <v>771</v>
      </c>
      <c r="M21" s="1323">
        <f t="shared" si="8"/>
        <v>771</v>
      </c>
      <c r="N21" s="1323">
        <f t="shared" si="8"/>
        <v>771</v>
      </c>
      <c r="O21" s="1323">
        <f t="shared" si="8"/>
        <v>771</v>
      </c>
      <c r="P21" s="1323">
        <f t="shared" si="8"/>
        <v>771</v>
      </c>
      <c r="Q21" s="1323">
        <f t="shared" si="8"/>
        <v>771</v>
      </c>
      <c r="R21" s="72"/>
      <c r="S21" s="69">
        <f>ROUND(G21*tab!C$13,0)</f>
        <v>47012</v>
      </c>
      <c r="T21" s="69">
        <f>ROUND(H21*tab!D$13,0)</f>
        <v>47012</v>
      </c>
      <c r="U21" s="69">
        <f>ROUND(I21*(tab!E$10+tab!E$11)*1/2,0)+K21*tab!E$15*1/2</f>
        <v>57044.5</v>
      </c>
      <c r="V21" s="69">
        <f>L21*tab!F$15</f>
        <v>67077</v>
      </c>
      <c r="W21" s="69">
        <f>M21*tab!G$15</f>
        <v>67077</v>
      </c>
      <c r="X21" s="69">
        <f>N21*tab!H$15</f>
        <v>67077</v>
      </c>
      <c r="Y21" s="69">
        <f>O21*tab!I$15</f>
        <v>67077</v>
      </c>
      <c r="Z21" s="69">
        <f>P21*tab!J$15</f>
        <v>67077</v>
      </c>
      <c r="AA21" s="69">
        <f>Q21*tab!K$15</f>
        <v>67077</v>
      </c>
      <c r="AB21" s="72"/>
      <c r="AC21" s="155">
        <v>0</v>
      </c>
      <c r="AD21" s="155">
        <f t="shared" si="17"/>
        <v>0</v>
      </c>
      <c r="AE21" s="155">
        <f t="shared" si="17"/>
        <v>0</v>
      </c>
      <c r="AF21" s="155">
        <f t="shared" si="9"/>
        <v>0</v>
      </c>
      <c r="AG21" s="121">
        <f t="shared" si="9"/>
        <v>0</v>
      </c>
      <c r="AH21" s="121">
        <f t="shared" si="9"/>
        <v>0</v>
      </c>
      <c r="AI21" s="121">
        <f t="shared" si="9"/>
        <v>0</v>
      </c>
      <c r="AJ21" s="121">
        <f t="shared" si="9"/>
        <v>0</v>
      </c>
      <c r="AK21" s="121">
        <f t="shared" si="9"/>
        <v>0</v>
      </c>
      <c r="AL21" s="72"/>
      <c r="AM21" s="69">
        <f t="shared" si="10"/>
        <v>0</v>
      </c>
      <c r="AN21" s="69">
        <f t="shared" si="11"/>
        <v>0</v>
      </c>
      <c r="AO21" s="69">
        <f t="shared" si="12"/>
        <v>0</v>
      </c>
      <c r="AP21" s="69">
        <f t="shared" si="13"/>
        <v>0</v>
      </c>
      <c r="AQ21" s="69">
        <f t="shared" si="13"/>
        <v>0</v>
      </c>
      <c r="AR21" s="69">
        <f t="shared" si="13"/>
        <v>0</v>
      </c>
      <c r="AS21" s="69">
        <f t="shared" si="13"/>
        <v>0</v>
      </c>
      <c r="AT21" s="69">
        <f t="shared" si="13"/>
        <v>0</v>
      </c>
      <c r="AU21" s="69">
        <f t="shared" si="13"/>
        <v>0</v>
      </c>
      <c r="AV21" s="72"/>
      <c r="AW21" s="652">
        <v>0</v>
      </c>
      <c r="AX21" s="652">
        <f t="shared" si="18"/>
        <v>0</v>
      </c>
      <c r="AY21" s="652">
        <f t="shared" si="18"/>
        <v>0</v>
      </c>
      <c r="AZ21" s="68">
        <v>0</v>
      </c>
      <c r="BA21" s="155">
        <f t="shared" si="19"/>
        <v>0</v>
      </c>
      <c r="BB21" s="121">
        <f t="shared" si="14"/>
        <v>0</v>
      </c>
      <c r="BC21" s="121">
        <f t="shared" si="14"/>
        <v>0</v>
      </c>
      <c r="BD21" s="121">
        <f t="shared" si="14"/>
        <v>0</v>
      </c>
      <c r="BE21" s="121">
        <f t="shared" si="14"/>
        <v>0</v>
      </c>
      <c r="BF21" s="93"/>
      <c r="BG21" s="135"/>
    </row>
    <row r="22" spans="2:59" s="114" customFormat="1" x14ac:dyDescent="0.2">
      <c r="B22" s="1321"/>
      <c r="C22" s="152"/>
      <c r="D22" s="51">
        <v>8</v>
      </c>
      <c r="E22" s="1336" t="s">
        <v>587</v>
      </c>
      <c r="F22" s="1336" t="s">
        <v>859</v>
      </c>
      <c r="G22" s="1323">
        <v>146</v>
      </c>
      <c r="H22" s="1323">
        <f t="shared" si="15"/>
        <v>146</v>
      </c>
      <c r="I22" s="1323">
        <f t="shared" si="8"/>
        <v>146</v>
      </c>
      <c r="J22" s="1339"/>
      <c r="K22" s="1337">
        <v>199</v>
      </c>
      <c r="L22" s="1323">
        <f t="shared" si="16"/>
        <v>199</v>
      </c>
      <c r="M22" s="1323">
        <f t="shared" si="8"/>
        <v>199</v>
      </c>
      <c r="N22" s="1323">
        <f t="shared" si="8"/>
        <v>199</v>
      </c>
      <c r="O22" s="1323">
        <f t="shared" si="8"/>
        <v>199</v>
      </c>
      <c r="P22" s="1323">
        <f t="shared" si="8"/>
        <v>199</v>
      </c>
      <c r="Q22" s="1323">
        <f t="shared" si="8"/>
        <v>199</v>
      </c>
      <c r="R22" s="72"/>
      <c r="S22" s="69">
        <f>ROUND(G22*tab!C$13,0)</f>
        <v>47012</v>
      </c>
      <c r="T22" s="69">
        <f>ROUND(H22*tab!D$13,0)</f>
        <v>47012</v>
      </c>
      <c r="U22" s="69">
        <f>ROUND(I22*(tab!E$10+tab!E$11)*1/2,0)+K22*tab!E$15*1/2</f>
        <v>32162.5</v>
      </c>
      <c r="V22" s="69">
        <f>L22*tab!F$15</f>
        <v>17313</v>
      </c>
      <c r="W22" s="69">
        <f>M22*tab!G$15</f>
        <v>17313</v>
      </c>
      <c r="X22" s="69">
        <f>N22*tab!H$15</f>
        <v>17313</v>
      </c>
      <c r="Y22" s="69">
        <f>O22*tab!I$15</f>
        <v>17313</v>
      </c>
      <c r="Z22" s="69">
        <f>P22*tab!J$15</f>
        <v>17313</v>
      </c>
      <c r="AA22" s="69">
        <f>Q22*tab!K$15</f>
        <v>17313</v>
      </c>
      <c r="AB22" s="72"/>
      <c r="AC22" s="155">
        <v>0</v>
      </c>
      <c r="AD22" s="155">
        <f t="shared" si="17"/>
        <v>0</v>
      </c>
      <c r="AE22" s="155">
        <f t="shared" si="17"/>
        <v>0</v>
      </c>
      <c r="AF22" s="155">
        <f t="shared" si="9"/>
        <v>0</v>
      </c>
      <c r="AG22" s="121">
        <f t="shared" si="9"/>
        <v>0</v>
      </c>
      <c r="AH22" s="121">
        <f t="shared" si="9"/>
        <v>0</v>
      </c>
      <c r="AI22" s="121">
        <f t="shared" si="9"/>
        <v>0</v>
      </c>
      <c r="AJ22" s="121">
        <f t="shared" si="9"/>
        <v>0</v>
      </c>
      <c r="AK22" s="121">
        <f t="shared" si="9"/>
        <v>0</v>
      </c>
      <c r="AL22" s="72"/>
      <c r="AM22" s="69">
        <f t="shared" si="10"/>
        <v>0</v>
      </c>
      <c r="AN22" s="69">
        <f t="shared" si="11"/>
        <v>0</v>
      </c>
      <c r="AO22" s="69">
        <f t="shared" si="12"/>
        <v>0</v>
      </c>
      <c r="AP22" s="69">
        <f t="shared" si="13"/>
        <v>0</v>
      </c>
      <c r="AQ22" s="69">
        <f t="shared" si="13"/>
        <v>0</v>
      </c>
      <c r="AR22" s="69">
        <f t="shared" si="13"/>
        <v>0</v>
      </c>
      <c r="AS22" s="69">
        <f t="shared" si="13"/>
        <v>0</v>
      </c>
      <c r="AT22" s="69">
        <f t="shared" si="13"/>
        <v>0</v>
      </c>
      <c r="AU22" s="69">
        <f t="shared" si="13"/>
        <v>0</v>
      </c>
      <c r="AV22" s="72"/>
      <c r="AW22" s="652">
        <v>0</v>
      </c>
      <c r="AX22" s="652">
        <f t="shared" si="18"/>
        <v>0</v>
      </c>
      <c r="AY22" s="652">
        <f t="shared" si="18"/>
        <v>0</v>
      </c>
      <c r="AZ22" s="68">
        <v>0</v>
      </c>
      <c r="BA22" s="155">
        <f t="shared" si="19"/>
        <v>0</v>
      </c>
      <c r="BB22" s="121">
        <f t="shared" si="14"/>
        <v>0</v>
      </c>
      <c r="BC22" s="121">
        <f t="shared" si="14"/>
        <v>0</v>
      </c>
      <c r="BD22" s="121">
        <f t="shared" si="14"/>
        <v>0</v>
      </c>
      <c r="BE22" s="121">
        <f t="shared" si="14"/>
        <v>0</v>
      </c>
      <c r="BF22" s="93"/>
      <c r="BG22" s="135"/>
    </row>
    <row r="23" spans="2:59" s="114" customFormat="1" x14ac:dyDescent="0.2">
      <c r="B23" s="1321"/>
      <c r="C23" s="152"/>
      <c r="D23" s="51">
        <v>9</v>
      </c>
      <c r="E23" s="1336" t="s">
        <v>587</v>
      </c>
      <c r="F23" s="1336" t="s">
        <v>860</v>
      </c>
      <c r="G23" s="1323">
        <v>146</v>
      </c>
      <c r="H23" s="1323">
        <f t="shared" si="15"/>
        <v>146</v>
      </c>
      <c r="I23" s="1323">
        <f t="shared" si="8"/>
        <v>146</v>
      </c>
      <c r="J23" s="1339"/>
      <c r="K23" s="1337">
        <v>284</v>
      </c>
      <c r="L23" s="1323">
        <f t="shared" si="16"/>
        <v>284</v>
      </c>
      <c r="M23" s="1323">
        <f t="shared" si="8"/>
        <v>284</v>
      </c>
      <c r="N23" s="1323">
        <f t="shared" si="8"/>
        <v>284</v>
      </c>
      <c r="O23" s="1323">
        <f t="shared" si="8"/>
        <v>284</v>
      </c>
      <c r="P23" s="1323">
        <f t="shared" si="8"/>
        <v>284</v>
      </c>
      <c r="Q23" s="1323">
        <f t="shared" si="8"/>
        <v>284</v>
      </c>
      <c r="R23" s="72"/>
      <c r="S23" s="69">
        <f>ROUND(G23*tab!C$13,0)</f>
        <v>47012</v>
      </c>
      <c r="T23" s="69">
        <f>ROUND(H23*tab!D$13,0)</f>
        <v>47012</v>
      </c>
      <c r="U23" s="69">
        <f>ROUND(I23*(tab!E$10+tab!E$11)*1/2,0)+K23*tab!E$15*1/2</f>
        <v>35860</v>
      </c>
      <c r="V23" s="69">
        <f>L23*tab!F$15</f>
        <v>24708</v>
      </c>
      <c r="W23" s="69">
        <f>M23*tab!G$15</f>
        <v>24708</v>
      </c>
      <c r="X23" s="69">
        <f>N23*tab!H$15</f>
        <v>24708</v>
      </c>
      <c r="Y23" s="69">
        <f>O23*tab!I$15</f>
        <v>24708</v>
      </c>
      <c r="Z23" s="69">
        <f>P23*tab!J$15</f>
        <v>24708</v>
      </c>
      <c r="AA23" s="69">
        <f>Q23*tab!K$15</f>
        <v>24708</v>
      </c>
      <c r="AB23" s="72"/>
      <c r="AC23" s="155">
        <v>0</v>
      </c>
      <c r="AD23" s="155">
        <f t="shared" si="17"/>
        <v>0</v>
      </c>
      <c r="AE23" s="155">
        <f t="shared" si="17"/>
        <v>0</v>
      </c>
      <c r="AF23" s="155">
        <f t="shared" si="9"/>
        <v>0</v>
      </c>
      <c r="AG23" s="121">
        <f t="shared" si="9"/>
        <v>0</v>
      </c>
      <c r="AH23" s="121">
        <f t="shared" si="9"/>
        <v>0</v>
      </c>
      <c r="AI23" s="121">
        <f t="shared" si="9"/>
        <v>0</v>
      </c>
      <c r="AJ23" s="121">
        <f t="shared" si="9"/>
        <v>0</v>
      </c>
      <c r="AK23" s="121">
        <f t="shared" si="9"/>
        <v>0</v>
      </c>
      <c r="AL23" s="72"/>
      <c r="AM23" s="69">
        <f t="shared" si="10"/>
        <v>0</v>
      </c>
      <c r="AN23" s="69">
        <f t="shared" si="11"/>
        <v>0</v>
      </c>
      <c r="AO23" s="69">
        <f t="shared" si="12"/>
        <v>0</v>
      </c>
      <c r="AP23" s="69">
        <f t="shared" si="13"/>
        <v>0</v>
      </c>
      <c r="AQ23" s="69">
        <f t="shared" si="13"/>
        <v>0</v>
      </c>
      <c r="AR23" s="69">
        <f t="shared" si="13"/>
        <v>0</v>
      </c>
      <c r="AS23" s="69">
        <f t="shared" si="13"/>
        <v>0</v>
      </c>
      <c r="AT23" s="69">
        <f t="shared" si="13"/>
        <v>0</v>
      </c>
      <c r="AU23" s="69">
        <f t="shared" si="13"/>
        <v>0</v>
      </c>
      <c r="AV23" s="72"/>
      <c r="AW23" s="652">
        <v>0</v>
      </c>
      <c r="AX23" s="652">
        <f t="shared" si="18"/>
        <v>0</v>
      </c>
      <c r="AY23" s="652">
        <f t="shared" si="18"/>
        <v>0</v>
      </c>
      <c r="AZ23" s="68">
        <v>0</v>
      </c>
      <c r="BA23" s="155">
        <f t="shared" si="19"/>
        <v>0</v>
      </c>
      <c r="BB23" s="121">
        <f t="shared" si="14"/>
        <v>0</v>
      </c>
      <c r="BC23" s="121">
        <f t="shared" si="14"/>
        <v>0</v>
      </c>
      <c r="BD23" s="121">
        <f t="shared" si="14"/>
        <v>0</v>
      </c>
      <c r="BE23" s="121">
        <f t="shared" si="14"/>
        <v>0</v>
      </c>
      <c r="BF23" s="93"/>
      <c r="BG23" s="135"/>
    </row>
    <row r="24" spans="2:59" s="114" customFormat="1" x14ac:dyDescent="0.2">
      <c r="B24" s="1321"/>
      <c r="C24" s="152"/>
      <c r="D24" s="51">
        <v>10</v>
      </c>
      <c r="E24" s="1336" t="s">
        <v>589</v>
      </c>
      <c r="F24" s="1336" t="s">
        <v>590</v>
      </c>
      <c r="G24" s="1323">
        <v>146</v>
      </c>
      <c r="H24" s="1323">
        <f t="shared" si="15"/>
        <v>146</v>
      </c>
      <c r="I24" s="1323">
        <f t="shared" si="8"/>
        <v>146</v>
      </c>
      <c r="J24" s="1339"/>
      <c r="K24" s="1337">
        <v>1842</v>
      </c>
      <c r="L24" s="1323">
        <f t="shared" si="16"/>
        <v>1842</v>
      </c>
      <c r="M24" s="1323">
        <f t="shared" si="8"/>
        <v>1842</v>
      </c>
      <c r="N24" s="1323">
        <f t="shared" si="8"/>
        <v>1842</v>
      </c>
      <c r="O24" s="1323">
        <f t="shared" si="8"/>
        <v>1842</v>
      </c>
      <c r="P24" s="1323">
        <f t="shared" si="8"/>
        <v>1842</v>
      </c>
      <c r="Q24" s="1323">
        <f t="shared" si="8"/>
        <v>1842</v>
      </c>
      <c r="R24" s="72"/>
      <c r="S24" s="69">
        <f>ROUND(G24*tab!C$13,0)</f>
        <v>47012</v>
      </c>
      <c r="T24" s="69">
        <f>ROUND(H24*tab!D$13,0)</f>
        <v>47012</v>
      </c>
      <c r="U24" s="69">
        <f>ROUND(I24*(tab!E$10+tab!E$11)*1/2,0)+K24*tab!E$15*1/2</f>
        <v>103633</v>
      </c>
      <c r="V24" s="69">
        <f>L24*tab!F$15</f>
        <v>160254</v>
      </c>
      <c r="W24" s="69">
        <f>M24*tab!G$15</f>
        <v>160254</v>
      </c>
      <c r="X24" s="69">
        <f>N24*tab!H$15</f>
        <v>160254</v>
      </c>
      <c r="Y24" s="69">
        <f>O24*tab!I$15</f>
        <v>160254</v>
      </c>
      <c r="Z24" s="69">
        <f>P24*tab!J$15</f>
        <v>160254</v>
      </c>
      <c r="AA24" s="69">
        <f>Q24*tab!K$15</f>
        <v>160254</v>
      </c>
      <c r="AB24" s="72"/>
      <c r="AC24" s="155">
        <v>0</v>
      </c>
      <c r="AD24" s="155">
        <f t="shared" si="17"/>
        <v>0</v>
      </c>
      <c r="AE24" s="155">
        <f t="shared" si="17"/>
        <v>0</v>
      </c>
      <c r="AF24" s="155">
        <f t="shared" si="9"/>
        <v>0</v>
      </c>
      <c r="AG24" s="121">
        <f t="shared" si="9"/>
        <v>0</v>
      </c>
      <c r="AH24" s="121">
        <f t="shared" si="9"/>
        <v>0</v>
      </c>
      <c r="AI24" s="121">
        <f t="shared" si="9"/>
        <v>0</v>
      </c>
      <c r="AJ24" s="121">
        <f t="shared" si="9"/>
        <v>0</v>
      </c>
      <c r="AK24" s="121">
        <f t="shared" si="9"/>
        <v>0</v>
      </c>
      <c r="AL24" s="72"/>
      <c r="AM24" s="69">
        <f t="shared" si="10"/>
        <v>0</v>
      </c>
      <c r="AN24" s="69">
        <f t="shared" si="11"/>
        <v>0</v>
      </c>
      <c r="AO24" s="69">
        <f t="shared" si="12"/>
        <v>0</v>
      </c>
      <c r="AP24" s="69">
        <f t="shared" si="13"/>
        <v>0</v>
      </c>
      <c r="AQ24" s="69">
        <f t="shared" si="13"/>
        <v>0</v>
      </c>
      <c r="AR24" s="69">
        <f t="shared" si="13"/>
        <v>0</v>
      </c>
      <c r="AS24" s="69">
        <f t="shared" si="13"/>
        <v>0</v>
      </c>
      <c r="AT24" s="69">
        <f t="shared" si="13"/>
        <v>0</v>
      </c>
      <c r="AU24" s="69">
        <f t="shared" si="13"/>
        <v>0</v>
      </c>
      <c r="AV24" s="72"/>
      <c r="AW24" s="652">
        <v>0</v>
      </c>
      <c r="AX24" s="652">
        <f t="shared" si="18"/>
        <v>0</v>
      </c>
      <c r="AY24" s="652">
        <f t="shared" si="18"/>
        <v>0</v>
      </c>
      <c r="AZ24" s="68">
        <v>0</v>
      </c>
      <c r="BA24" s="155">
        <f t="shared" si="19"/>
        <v>0</v>
      </c>
      <c r="BB24" s="121">
        <f t="shared" si="14"/>
        <v>0</v>
      </c>
      <c r="BC24" s="121">
        <f t="shared" si="14"/>
        <v>0</v>
      </c>
      <c r="BD24" s="121">
        <f t="shared" si="14"/>
        <v>0</v>
      </c>
      <c r="BE24" s="121">
        <f t="shared" si="14"/>
        <v>0</v>
      </c>
      <c r="BF24" s="93"/>
      <c r="BG24" s="135"/>
    </row>
    <row r="25" spans="2:59" s="114" customFormat="1" x14ac:dyDescent="0.2">
      <c r="B25" s="1321"/>
      <c r="C25" s="152"/>
      <c r="D25" s="51">
        <v>11</v>
      </c>
      <c r="E25" s="1336" t="s">
        <v>589</v>
      </c>
      <c r="F25" s="1336" t="s">
        <v>861</v>
      </c>
      <c r="G25" s="1323">
        <v>146</v>
      </c>
      <c r="H25" s="1323">
        <f t="shared" si="15"/>
        <v>146</v>
      </c>
      <c r="I25" s="1323">
        <f t="shared" si="8"/>
        <v>146</v>
      </c>
      <c r="J25" s="1339"/>
      <c r="K25" s="1337">
        <v>134</v>
      </c>
      <c r="L25" s="1323">
        <f t="shared" si="16"/>
        <v>134</v>
      </c>
      <c r="M25" s="1323">
        <f t="shared" si="8"/>
        <v>134</v>
      </c>
      <c r="N25" s="1323">
        <f t="shared" si="8"/>
        <v>134</v>
      </c>
      <c r="O25" s="1323">
        <f t="shared" si="8"/>
        <v>134</v>
      </c>
      <c r="P25" s="1323">
        <f t="shared" si="8"/>
        <v>134</v>
      </c>
      <c r="Q25" s="1323">
        <f t="shared" si="8"/>
        <v>134</v>
      </c>
      <c r="R25" s="72"/>
      <c r="S25" s="69">
        <f>ROUND(G25*tab!C$13,0)</f>
        <v>47012</v>
      </c>
      <c r="T25" s="69">
        <f>ROUND(H25*tab!D$13,0)</f>
        <v>47012</v>
      </c>
      <c r="U25" s="69">
        <f>ROUND(I25*(tab!E$10+tab!E$11)*1/2,0)+K25*tab!E$15*1/2</f>
        <v>29335</v>
      </c>
      <c r="V25" s="69">
        <f>L25*tab!F$15</f>
        <v>11658</v>
      </c>
      <c r="W25" s="69">
        <f>M25*tab!G$15</f>
        <v>11658</v>
      </c>
      <c r="X25" s="69">
        <f>N25*tab!H$15</f>
        <v>11658</v>
      </c>
      <c r="Y25" s="69">
        <f>O25*tab!I$15</f>
        <v>11658</v>
      </c>
      <c r="Z25" s="69">
        <f>P25*tab!J$15</f>
        <v>11658</v>
      </c>
      <c r="AA25" s="69">
        <f>Q25*tab!K$15</f>
        <v>11658</v>
      </c>
      <c r="AB25" s="72"/>
      <c r="AC25" s="155">
        <v>0</v>
      </c>
      <c r="AD25" s="155">
        <f t="shared" si="17"/>
        <v>0</v>
      </c>
      <c r="AE25" s="155">
        <f t="shared" si="17"/>
        <v>0</v>
      </c>
      <c r="AF25" s="155">
        <f t="shared" si="9"/>
        <v>0</v>
      </c>
      <c r="AG25" s="121">
        <f t="shared" si="9"/>
        <v>0</v>
      </c>
      <c r="AH25" s="121">
        <f t="shared" si="9"/>
        <v>0</v>
      </c>
      <c r="AI25" s="121">
        <f t="shared" si="9"/>
        <v>0</v>
      </c>
      <c r="AJ25" s="121">
        <f t="shared" si="9"/>
        <v>0</v>
      </c>
      <c r="AK25" s="121">
        <f t="shared" si="9"/>
        <v>0</v>
      </c>
      <c r="AL25" s="72"/>
      <c r="AM25" s="69">
        <f t="shared" si="10"/>
        <v>0</v>
      </c>
      <c r="AN25" s="69">
        <f t="shared" si="11"/>
        <v>0</v>
      </c>
      <c r="AO25" s="69">
        <f t="shared" si="12"/>
        <v>0</v>
      </c>
      <c r="AP25" s="69">
        <f t="shared" si="13"/>
        <v>0</v>
      </c>
      <c r="AQ25" s="69">
        <f t="shared" si="13"/>
        <v>0</v>
      </c>
      <c r="AR25" s="69">
        <f t="shared" si="13"/>
        <v>0</v>
      </c>
      <c r="AS25" s="69">
        <f t="shared" si="13"/>
        <v>0</v>
      </c>
      <c r="AT25" s="69">
        <f t="shared" si="13"/>
        <v>0</v>
      </c>
      <c r="AU25" s="69">
        <f t="shared" si="13"/>
        <v>0</v>
      </c>
      <c r="AV25" s="72"/>
      <c r="AW25" s="652">
        <v>0</v>
      </c>
      <c r="AX25" s="652">
        <f t="shared" si="18"/>
        <v>0</v>
      </c>
      <c r="AY25" s="652">
        <f t="shared" si="18"/>
        <v>0</v>
      </c>
      <c r="AZ25" s="68">
        <v>0</v>
      </c>
      <c r="BA25" s="155">
        <f t="shared" si="19"/>
        <v>0</v>
      </c>
      <c r="BB25" s="121">
        <f t="shared" si="14"/>
        <v>0</v>
      </c>
      <c r="BC25" s="121">
        <f t="shared" si="14"/>
        <v>0</v>
      </c>
      <c r="BD25" s="121">
        <f t="shared" si="14"/>
        <v>0</v>
      </c>
      <c r="BE25" s="121">
        <f t="shared" si="14"/>
        <v>0</v>
      </c>
      <c r="BF25" s="93"/>
      <c r="BG25" s="135"/>
    </row>
    <row r="26" spans="2:59" s="114" customFormat="1" x14ac:dyDescent="0.2">
      <c r="B26" s="1321"/>
      <c r="C26" s="152"/>
      <c r="D26" s="51">
        <v>12</v>
      </c>
      <c r="E26" s="1336" t="s">
        <v>589</v>
      </c>
      <c r="F26" s="1336" t="s">
        <v>862</v>
      </c>
      <c r="G26" s="1323">
        <v>146</v>
      </c>
      <c r="H26" s="1323">
        <f t="shared" si="15"/>
        <v>146</v>
      </c>
      <c r="I26" s="1323">
        <f t="shared" si="8"/>
        <v>146</v>
      </c>
      <c r="J26" s="1339"/>
      <c r="K26" s="1337">
        <v>535</v>
      </c>
      <c r="L26" s="1323">
        <f t="shared" si="16"/>
        <v>535</v>
      </c>
      <c r="M26" s="1323">
        <f t="shared" si="8"/>
        <v>535</v>
      </c>
      <c r="N26" s="1323">
        <f t="shared" si="8"/>
        <v>535</v>
      </c>
      <c r="O26" s="1323">
        <f t="shared" si="8"/>
        <v>535</v>
      </c>
      <c r="P26" s="1323">
        <f t="shared" si="8"/>
        <v>535</v>
      </c>
      <c r="Q26" s="1323">
        <f t="shared" si="8"/>
        <v>535</v>
      </c>
      <c r="R26" s="72"/>
      <c r="S26" s="69">
        <f>ROUND(G26*tab!C$13,0)</f>
        <v>47012</v>
      </c>
      <c r="T26" s="69">
        <f>ROUND(H26*tab!D$13,0)</f>
        <v>47012</v>
      </c>
      <c r="U26" s="69">
        <f>ROUND(I26*(tab!E$10+tab!E$11)*1/2,0)+K26*tab!E$15*1/2</f>
        <v>46778.5</v>
      </c>
      <c r="V26" s="69">
        <f>L26*tab!F$15</f>
        <v>46545</v>
      </c>
      <c r="W26" s="69">
        <f>M26*tab!G$15</f>
        <v>46545</v>
      </c>
      <c r="X26" s="69">
        <f>N26*tab!H$15</f>
        <v>46545</v>
      </c>
      <c r="Y26" s="69">
        <f>O26*tab!I$15</f>
        <v>46545</v>
      </c>
      <c r="Z26" s="69">
        <f>P26*tab!J$15</f>
        <v>46545</v>
      </c>
      <c r="AA26" s="69">
        <f>Q26*tab!K$15</f>
        <v>46545</v>
      </c>
      <c r="AB26" s="72"/>
      <c r="AC26" s="155">
        <v>0</v>
      </c>
      <c r="AD26" s="155">
        <f t="shared" si="17"/>
        <v>0</v>
      </c>
      <c r="AE26" s="155">
        <f t="shared" si="17"/>
        <v>0</v>
      </c>
      <c r="AF26" s="155">
        <f t="shared" si="9"/>
        <v>0</v>
      </c>
      <c r="AG26" s="121">
        <f t="shared" si="9"/>
        <v>0</v>
      </c>
      <c r="AH26" s="121">
        <f t="shared" si="9"/>
        <v>0</v>
      </c>
      <c r="AI26" s="121">
        <f t="shared" si="9"/>
        <v>0</v>
      </c>
      <c r="AJ26" s="121">
        <f t="shared" si="9"/>
        <v>0</v>
      </c>
      <c r="AK26" s="121">
        <f t="shared" si="9"/>
        <v>0</v>
      </c>
      <c r="AL26" s="72"/>
      <c r="AM26" s="69">
        <f t="shared" si="10"/>
        <v>0</v>
      </c>
      <c r="AN26" s="69">
        <f t="shared" si="11"/>
        <v>0</v>
      </c>
      <c r="AO26" s="69">
        <f t="shared" si="12"/>
        <v>0</v>
      </c>
      <c r="AP26" s="69">
        <f t="shared" si="13"/>
        <v>0</v>
      </c>
      <c r="AQ26" s="69">
        <f t="shared" si="13"/>
        <v>0</v>
      </c>
      <c r="AR26" s="69">
        <f t="shared" si="13"/>
        <v>0</v>
      </c>
      <c r="AS26" s="69">
        <f t="shared" si="13"/>
        <v>0</v>
      </c>
      <c r="AT26" s="69">
        <f t="shared" si="13"/>
        <v>0</v>
      </c>
      <c r="AU26" s="69">
        <f t="shared" si="13"/>
        <v>0</v>
      </c>
      <c r="AV26" s="72"/>
      <c r="AW26" s="652">
        <v>0</v>
      </c>
      <c r="AX26" s="652">
        <f t="shared" si="18"/>
        <v>0</v>
      </c>
      <c r="AY26" s="652">
        <f t="shared" si="18"/>
        <v>0</v>
      </c>
      <c r="AZ26" s="68">
        <v>0</v>
      </c>
      <c r="BA26" s="155">
        <f t="shared" si="19"/>
        <v>0</v>
      </c>
      <c r="BB26" s="121">
        <f t="shared" si="14"/>
        <v>0</v>
      </c>
      <c r="BC26" s="121">
        <f t="shared" si="14"/>
        <v>0</v>
      </c>
      <c r="BD26" s="121">
        <f t="shared" si="14"/>
        <v>0</v>
      </c>
      <c r="BE26" s="121">
        <f t="shared" si="14"/>
        <v>0</v>
      </c>
      <c r="BF26" s="93"/>
      <c r="BG26" s="135"/>
    </row>
    <row r="27" spans="2:59" s="114" customFormat="1" x14ac:dyDescent="0.2">
      <c r="B27" s="1321"/>
      <c r="C27" s="152"/>
      <c r="D27" s="51">
        <v>13</v>
      </c>
      <c r="E27" s="1336" t="s">
        <v>915</v>
      </c>
      <c r="F27" s="1336" t="s">
        <v>591</v>
      </c>
      <c r="G27" s="1323">
        <v>146</v>
      </c>
      <c r="H27" s="1323">
        <f t="shared" si="15"/>
        <v>146</v>
      </c>
      <c r="I27" s="1323">
        <f t="shared" si="8"/>
        <v>146</v>
      </c>
      <c r="J27" s="1339"/>
      <c r="K27" s="1337">
        <v>168</v>
      </c>
      <c r="L27" s="1323">
        <f t="shared" si="16"/>
        <v>168</v>
      </c>
      <c r="M27" s="1323">
        <f t="shared" si="8"/>
        <v>168</v>
      </c>
      <c r="N27" s="1323">
        <f t="shared" si="8"/>
        <v>168</v>
      </c>
      <c r="O27" s="1323">
        <f t="shared" si="8"/>
        <v>168</v>
      </c>
      <c r="P27" s="1323">
        <f t="shared" si="8"/>
        <v>168</v>
      </c>
      <c r="Q27" s="1323">
        <f t="shared" si="8"/>
        <v>168</v>
      </c>
      <c r="R27" s="72"/>
      <c r="S27" s="69">
        <f>ROUND(G27*tab!C$13,0)</f>
        <v>47012</v>
      </c>
      <c r="T27" s="69">
        <f>ROUND(H27*tab!D$13,0)</f>
        <v>47012</v>
      </c>
      <c r="U27" s="69">
        <f>ROUND(I27*(tab!E$10+tab!E$11)*1/2,0)+K27*tab!E$15*1/2</f>
        <v>30814</v>
      </c>
      <c r="V27" s="69">
        <f>L27*tab!F$15</f>
        <v>14616</v>
      </c>
      <c r="W27" s="69">
        <f>M27*tab!G$15</f>
        <v>14616</v>
      </c>
      <c r="X27" s="69">
        <f>N27*tab!H$15</f>
        <v>14616</v>
      </c>
      <c r="Y27" s="69">
        <f>O27*tab!I$15</f>
        <v>14616</v>
      </c>
      <c r="Z27" s="69">
        <f>P27*tab!J$15</f>
        <v>14616</v>
      </c>
      <c r="AA27" s="69">
        <f>Q27*tab!K$15</f>
        <v>14616</v>
      </c>
      <c r="AB27" s="72"/>
      <c r="AC27" s="155">
        <v>0</v>
      </c>
      <c r="AD27" s="155">
        <f t="shared" si="17"/>
        <v>0</v>
      </c>
      <c r="AE27" s="155">
        <f t="shared" si="17"/>
        <v>0</v>
      </c>
      <c r="AF27" s="155">
        <f t="shared" si="9"/>
        <v>0</v>
      </c>
      <c r="AG27" s="121">
        <f t="shared" si="9"/>
        <v>0</v>
      </c>
      <c r="AH27" s="121">
        <f t="shared" si="9"/>
        <v>0</v>
      </c>
      <c r="AI27" s="121">
        <f t="shared" si="9"/>
        <v>0</v>
      </c>
      <c r="AJ27" s="121">
        <f t="shared" si="9"/>
        <v>0</v>
      </c>
      <c r="AK27" s="121">
        <f t="shared" si="9"/>
        <v>0</v>
      </c>
      <c r="AL27" s="72"/>
      <c r="AM27" s="69">
        <f t="shared" si="10"/>
        <v>0</v>
      </c>
      <c r="AN27" s="69">
        <f t="shared" si="11"/>
        <v>0</v>
      </c>
      <c r="AO27" s="69">
        <f t="shared" si="12"/>
        <v>0</v>
      </c>
      <c r="AP27" s="69">
        <f t="shared" si="13"/>
        <v>0</v>
      </c>
      <c r="AQ27" s="69">
        <f t="shared" si="13"/>
        <v>0</v>
      </c>
      <c r="AR27" s="69">
        <f t="shared" si="13"/>
        <v>0</v>
      </c>
      <c r="AS27" s="69">
        <f t="shared" si="13"/>
        <v>0</v>
      </c>
      <c r="AT27" s="69">
        <f t="shared" si="13"/>
        <v>0</v>
      </c>
      <c r="AU27" s="69">
        <f t="shared" si="13"/>
        <v>0</v>
      </c>
      <c r="AV27" s="72"/>
      <c r="AW27" s="652">
        <v>0</v>
      </c>
      <c r="AX27" s="652">
        <f t="shared" si="18"/>
        <v>0</v>
      </c>
      <c r="AY27" s="652">
        <f t="shared" si="18"/>
        <v>0</v>
      </c>
      <c r="AZ27" s="68">
        <v>0</v>
      </c>
      <c r="BA27" s="155">
        <f t="shared" si="19"/>
        <v>0</v>
      </c>
      <c r="BB27" s="121">
        <f t="shared" si="14"/>
        <v>0</v>
      </c>
      <c r="BC27" s="121">
        <f t="shared" si="14"/>
        <v>0</v>
      </c>
      <c r="BD27" s="121">
        <f t="shared" si="14"/>
        <v>0</v>
      </c>
      <c r="BE27" s="121">
        <f t="shared" si="14"/>
        <v>0</v>
      </c>
      <c r="BF27" s="93"/>
      <c r="BG27" s="135"/>
    </row>
    <row r="28" spans="2:59" s="114" customFormat="1" x14ac:dyDescent="0.2">
      <c r="B28" s="1321"/>
      <c r="C28" s="152"/>
      <c r="D28" s="51">
        <v>14</v>
      </c>
      <c r="E28" s="1336" t="s">
        <v>592</v>
      </c>
      <c r="F28" s="1336" t="s">
        <v>593</v>
      </c>
      <c r="G28" s="1323">
        <v>146</v>
      </c>
      <c r="H28" s="1323">
        <f t="shared" si="15"/>
        <v>146</v>
      </c>
      <c r="I28" s="1323">
        <f t="shared" si="8"/>
        <v>146</v>
      </c>
      <c r="J28" s="1339"/>
      <c r="K28" s="1337">
        <v>900.5</v>
      </c>
      <c r="L28" s="1323">
        <f t="shared" si="16"/>
        <v>900.5</v>
      </c>
      <c r="M28" s="1323">
        <f t="shared" si="8"/>
        <v>900.5</v>
      </c>
      <c r="N28" s="1323">
        <f t="shared" si="8"/>
        <v>900.5</v>
      </c>
      <c r="O28" s="1323">
        <f t="shared" si="8"/>
        <v>900.5</v>
      </c>
      <c r="P28" s="1323">
        <f t="shared" si="8"/>
        <v>900.5</v>
      </c>
      <c r="Q28" s="1323">
        <f t="shared" si="8"/>
        <v>900.5</v>
      </c>
      <c r="R28" s="72"/>
      <c r="S28" s="69">
        <f>ROUND(G28*tab!C$13,0)</f>
        <v>47012</v>
      </c>
      <c r="T28" s="69">
        <f>ROUND(H28*tab!D$13,0)</f>
        <v>47012</v>
      </c>
      <c r="U28" s="69">
        <f>ROUND(I28*(tab!E$10+tab!E$11)*1/2,0)+K28*tab!E$15*1/2</f>
        <v>62677.75</v>
      </c>
      <c r="V28" s="69">
        <f>L28*tab!F$15</f>
        <v>78343.5</v>
      </c>
      <c r="W28" s="69">
        <f>M28*tab!G$15</f>
        <v>78343.5</v>
      </c>
      <c r="X28" s="69">
        <f>N28*tab!H$15</f>
        <v>78343.5</v>
      </c>
      <c r="Y28" s="69">
        <f>O28*tab!I$15</f>
        <v>78343.5</v>
      </c>
      <c r="Z28" s="69">
        <f>P28*tab!J$15</f>
        <v>78343.5</v>
      </c>
      <c r="AA28" s="69">
        <f>Q28*tab!K$15</f>
        <v>78343.5</v>
      </c>
      <c r="AB28" s="72"/>
      <c r="AC28" s="155">
        <v>0</v>
      </c>
      <c r="AD28" s="155">
        <f t="shared" si="17"/>
        <v>0</v>
      </c>
      <c r="AE28" s="155">
        <f t="shared" si="17"/>
        <v>0</v>
      </c>
      <c r="AF28" s="155">
        <f t="shared" si="9"/>
        <v>0</v>
      </c>
      <c r="AG28" s="121">
        <f t="shared" si="9"/>
        <v>0</v>
      </c>
      <c r="AH28" s="121">
        <f t="shared" si="9"/>
        <v>0</v>
      </c>
      <c r="AI28" s="121">
        <f t="shared" si="9"/>
        <v>0</v>
      </c>
      <c r="AJ28" s="121">
        <f t="shared" si="9"/>
        <v>0</v>
      </c>
      <c r="AK28" s="121">
        <f t="shared" si="9"/>
        <v>0</v>
      </c>
      <c r="AL28" s="72"/>
      <c r="AM28" s="69">
        <f t="shared" si="10"/>
        <v>0</v>
      </c>
      <c r="AN28" s="69">
        <f t="shared" si="11"/>
        <v>0</v>
      </c>
      <c r="AO28" s="69">
        <f t="shared" si="12"/>
        <v>0</v>
      </c>
      <c r="AP28" s="69">
        <f t="shared" si="13"/>
        <v>0</v>
      </c>
      <c r="AQ28" s="69">
        <f t="shared" si="13"/>
        <v>0</v>
      </c>
      <c r="AR28" s="69">
        <f t="shared" si="13"/>
        <v>0</v>
      </c>
      <c r="AS28" s="69">
        <f t="shared" si="13"/>
        <v>0</v>
      </c>
      <c r="AT28" s="69">
        <f t="shared" si="13"/>
        <v>0</v>
      </c>
      <c r="AU28" s="69">
        <f t="shared" si="13"/>
        <v>0</v>
      </c>
      <c r="AV28" s="72"/>
      <c r="AW28" s="652">
        <v>0</v>
      </c>
      <c r="AX28" s="652">
        <f t="shared" si="18"/>
        <v>0</v>
      </c>
      <c r="AY28" s="652">
        <f t="shared" si="18"/>
        <v>0</v>
      </c>
      <c r="AZ28" s="68">
        <v>0</v>
      </c>
      <c r="BA28" s="155">
        <f t="shared" si="19"/>
        <v>0</v>
      </c>
      <c r="BB28" s="121">
        <f t="shared" si="14"/>
        <v>0</v>
      </c>
      <c r="BC28" s="121">
        <f t="shared" si="14"/>
        <v>0</v>
      </c>
      <c r="BD28" s="121">
        <f t="shared" si="14"/>
        <v>0</v>
      </c>
      <c r="BE28" s="121">
        <f t="shared" si="14"/>
        <v>0</v>
      </c>
      <c r="BF28" s="93"/>
      <c r="BG28" s="135"/>
    </row>
    <row r="29" spans="2:59" s="114" customFormat="1" x14ac:dyDescent="0.2">
      <c r="B29" s="1321"/>
      <c r="C29" s="152"/>
      <c r="D29" s="51">
        <v>15</v>
      </c>
      <c r="E29" s="1336" t="s">
        <v>594</v>
      </c>
      <c r="F29" s="1336" t="s">
        <v>863</v>
      </c>
      <c r="G29" s="1323">
        <v>146</v>
      </c>
      <c r="H29" s="1323">
        <f t="shared" si="15"/>
        <v>146</v>
      </c>
      <c r="I29" s="1323">
        <f t="shared" si="8"/>
        <v>146</v>
      </c>
      <c r="J29" s="1339"/>
      <c r="K29" s="1337">
        <v>628.5</v>
      </c>
      <c r="L29" s="1323">
        <f t="shared" si="16"/>
        <v>628.5</v>
      </c>
      <c r="M29" s="1323">
        <f t="shared" si="8"/>
        <v>628.5</v>
      </c>
      <c r="N29" s="1323">
        <f t="shared" si="8"/>
        <v>628.5</v>
      </c>
      <c r="O29" s="1323">
        <f t="shared" si="8"/>
        <v>628.5</v>
      </c>
      <c r="P29" s="1323">
        <f t="shared" si="8"/>
        <v>628.5</v>
      </c>
      <c r="Q29" s="1323">
        <f t="shared" si="8"/>
        <v>628.5</v>
      </c>
      <c r="R29" s="72"/>
      <c r="S29" s="69">
        <f>ROUND(G29*tab!C$13,0)</f>
        <v>47012</v>
      </c>
      <c r="T29" s="69">
        <f>ROUND(H29*tab!D$13,0)</f>
        <v>47012</v>
      </c>
      <c r="U29" s="69">
        <f>ROUND(I29*(tab!E$10+tab!E$11)*1/2,0)+K29*tab!E$15*1/2</f>
        <v>50845.75</v>
      </c>
      <c r="V29" s="69">
        <f>L29*tab!F$15</f>
        <v>54679.5</v>
      </c>
      <c r="W29" s="69">
        <f>M29*tab!G$15</f>
        <v>54679.5</v>
      </c>
      <c r="X29" s="69">
        <f>N29*tab!H$15</f>
        <v>54679.5</v>
      </c>
      <c r="Y29" s="69">
        <f>O29*tab!I$15</f>
        <v>54679.5</v>
      </c>
      <c r="Z29" s="69">
        <f>P29*tab!J$15</f>
        <v>54679.5</v>
      </c>
      <c r="AA29" s="69">
        <f>Q29*tab!K$15</f>
        <v>54679.5</v>
      </c>
      <c r="AB29" s="72"/>
      <c r="AC29" s="155">
        <v>0</v>
      </c>
      <c r="AD29" s="155">
        <f t="shared" si="17"/>
        <v>0</v>
      </c>
      <c r="AE29" s="155">
        <f t="shared" si="17"/>
        <v>0</v>
      </c>
      <c r="AF29" s="155">
        <f t="shared" si="9"/>
        <v>0</v>
      </c>
      <c r="AG29" s="121">
        <f t="shared" si="9"/>
        <v>0</v>
      </c>
      <c r="AH29" s="121">
        <f t="shared" si="9"/>
        <v>0</v>
      </c>
      <c r="AI29" s="121">
        <f t="shared" si="9"/>
        <v>0</v>
      </c>
      <c r="AJ29" s="121">
        <f t="shared" si="9"/>
        <v>0</v>
      </c>
      <c r="AK29" s="121">
        <f t="shared" si="9"/>
        <v>0</v>
      </c>
      <c r="AL29" s="72"/>
      <c r="AM29" s="69">
        <f t="shared" si="10"/>
        <v>0</v>
      </c>
      <c r="AN29" s="69">
        <f t="shared" si="11"/>
        <v>0</v>
      </c>
      <c r="AO29" s="69">
        <f t="shared" si="12"/>
        <v>0</v>
      </c>
      <c r="AP29" s="69">
        <f t="shared" si="13"/>
        <v>0</v>
      </c>
      <c r="AQ29" s="69">
        <f t="shared" si="13"/>
        <v>0</v>
      </c>
      <c r="AR29" s="69">
        <f t="shared" si="13"/>
        <v>0</v>
      </c>
      <c r="AS29" s="69">
        <f t="shared" si="13"/>
        <v>0</v>
      </c>
      <c r="AT29" s="69">
        <f t="shared" si="13"/>
        <v>0</v>
      </c>
      <c r="AU29" s="69">
        <f t="shared" si="13"/>
        <v>0</v>
      </c>
      <c r="AV29" s="72"/>
      <c r="AW29" s="652">
        <v>0</v>
      </c>
      <c r="AX29" s="652">
        <f t="shared" si="18"/>
        <v>0</v>
      </c>
      <c r="AY29" s="652">
        <f t="shared" si="18"/>
        <v>0</v>
      </c>
      <c r="AZ29" s="68">
        <v>0</v>
      </c>
      <c r="BA29" s="155">
        <f t="shared" si="19"/>
        <v>0</v>
      </c>
      <c r="BB29" s="121">
        <f t="shared" si="14"/>
        <v>0</v>
      </c>
      <c r="BC29" s="121">
        <f t="shared" si="14"/>
        <v>0</v>
      </c>
      <c r="BD29" s="121">
        <f t="shared" si="14"/>
        <v>0</v>
      </c>
      <c r="BE29" s="121">
        <f t="shared" si="14"/>
        <v>0</v>
      </c>
      <c r="BF29" s="93"/>
      <c r="BG29" s="135"/>
    </row>
    <row r="30" spans="2:59" s="114" customFormat="1" x14ac:dyDescent="0.2">
      <c r="B30" s="1321"/>
      <c r="C30" s="152"/>
      <c r="D30" s="51">
        <v>16</v>
      </c>
      <c r="E30" s="1336" t="s">
        <v>595</v>
      </c>
      <c r="F30" s="1336" t="s">
        <v>596</v>
      </c>
      <c r="G30" s="1323">
        <v>146</v>
      </c>
      <c r="H30" s="1323">
        <f t="shared" si="15"/>
        <v>146</v>
      </c>
      <c r="I30" s="1323">
        <f t="shared" si="8"/>
        <v>146</v>
      </c>
      <c r="J30" s="1339"/>
      <c r="K30" s="1337">
        <v>246</v>
      </c>
      <c r="L30" s="1323">
        <f t="shared" si="16"/>
        <v>246</v>
      </c>
      <c r="M30" s="1323">
        <f t="shared" si="8"/>
        <v>246</v>
      </c>
      <c r="N30" s="1323">
        <f t="shared" si="8"/>
        <v>246</v>
      </c>
      <c r="O30" s="1323">
        <f t="shared" si="8"/>
        <v>246</v>
      </c>
      <c r="P30" s="1323">
        <f t="shared" si="8"/>
        <v>246</v>
      </c>
      <c r="Q30" s="1323">
        <f t="shared" si="8"/>
        <v>246</v>
      </c>
      <c r="R30" s="72"/>
      <c r="S30" s="69">
        <f>ROUND(G30*tab!C$13,0)</f>
        <v>47012</v>
      </c>
      <c r="T30" s="69">
        <f>ROUND(H30*tab!D$13,0)</f>
        <v>47012</v>
      </c>
      <c r="U30" s="69">
        <f>ROUND(I30*(tab!E$10+tab!E$11)*1/2,0)+K30*tab!E$15*1/2</f>
        <v>34207</v>
      </c>
      <c r="V30" s="69">
        <f>L30*tab!F$15</f>
        <v>21402</v>
      </c>
      <c r="W30" s="69">
        <f>M30*tab!G$15</f>
        <v>21402</v>
      </c>
      <c r="X30" s="69">
        <f>N30*tab!H$15</f>
        <v>21402</v>
      </c>
      <c r="Y30" s="69">
        <f>O30*tab!I$15</f>
        <v>21402</v>
      </c>
      <c r="Z30" s="69">
        <f>P30*tab!J$15</f>
        <v>21402</v>
      </c>
      <c r="AA30" s="69">
        <f>Q30*tab!K$15</f>
        <v>21402</v>
      </c>
      <c r="AB30" s="72"/>
      <c r="AC30" s="155">
        <v>0</v>
      </c>
      <c r="AD30" s="155">
        <f t="shared" si="17"/>
        <v>0</v>
      </c>
      <c r="AE30" s="155">
        <f t="shared" si="17"/>
        <v>0</v>
      </c>
      <c r="AF30" s="155">
        <f t="shared" si="9"/>
        <v>0</v>
      </c>
      <c r="AG30" s="121">
        <f t="shared" si="9"/>
        <v>0</v>
      </c>
      <c r="AH30" s="121">
        <f t="shared" si="9"/>
        <v>0</v>
      </c>
      <c r="AI30" s="121">
        <f t="shared" si="9"/>
        <v>0</v>
      </c>
      <c r="AJ30" s="121">
        <f t="shared" si="9"/>
        <v>0</v>
      </c>
      <c r="AK30" s="121">
        <f t="shared" si="9"/>
        <v>0</v>
      </c>
      <c r="AL30" s="72"/>
      <c r="AM30" s="69">
        <f t="shared" si="10"/>
        <v>0</v>
      </c>
      <c r="AN30" s="69">
        <f t="shared" si="11"/>
        <v>0</v>
      </c>
      <c r="AO30" s="69">
        <f t="shared" si="12"/>
        <v>0</v>
      </c>
      <c r="AP30" s="69">
        <f t="shared" si="13"/>
        <v>0</v>
      </c>
      <c r="AQ30" s="69">
        <f t="shared" si="13"/>
        <v>0</v>
      </c>
      <c r="AR30" s="69">
        <f t="shared" si="13"/>
        <v>0</v>
      </c>
      <c r="AS30" s="69">
        <f t="shared" si="13"/>
        <v>0</v>
      </c>
      <c r="AT30" s="69">
        <f t="shared" si="13"/>
        <v>0</v>
      </c>
      <c r="AU30" s="69">
        <f t="shared" si="13"/>
        <v>0</v>
      </c>
      <c r="AV30" s="72"/>
      <c r="AW30" s="652">
        <v>0</v>
      </c>
      <c r="AX30" s="652">
        <f t="shared" si="18"/>
        <v>0</v>
      </c>
      <c r="AY30" s="652">
        <f t="shared" si="18"/>
        <v>0</v>
      </c>
      <c r="AZ30" s="68">
        <v>0</v>
      </c>
      <c r="BA30" s="155">
        <f t="shared" si="19"/>
        <v>0</v>
      </c>
      <c r="BB30" s="121">
        <f t="shared" si="14"/>
        <v>0</v>
      </c>
      <c r="BC30" s="121">
        <f t="shared" si="14"/>
        <v>0</v>
      </c>
      <c r="BD30" s="121">
        <f t="shared" si="14"/>
        <v>0</v>
      </c>
      <c r="BE30" s="121">
        <f t="shared" si="14"/>
        <v>0</v>
      </c>
      <c r="BF30" s="93"/>
      <c r="BG30" s="135"/>
    </row>
    <row r="31" spans="2:59" s="114" customFormat="1" x14ac:dyDescent="0.2">
      <c r="B31" s="1321"/>
      <c r="C31" s="152"/>
      <c r="D31" s="51">
        <v>17</v>
      </c>
      <c r="E31" s="1336" t="s">
        <v>597</v>
      </c>
      <c r="F31" s="1336" t="s">
        <v>598</v>
      </c>
      <c r="G31" s="1323">
        <v>146</v>
      </c>
      <c r="H31" s="1323">
        <f t="shared" si="15"/>
        <v>146</v>
      </c>
      <c r="I31" s="1323">
        <f t="shared" ref="I31:I37" si="20">+H31</f>
        <v>146</v>
      </c>
      <c r="J31" s="1339"/>
      <c r="K31" s="1337">
        <v>978</v>
      </c>
      <c r="L31" s="1323">
        <f t="shared" si="16"/>
        <v>978</v>
      </c>
      <c r="M31" s="1323">
        <f t="shared" ref="M31:M37" si="21">+L31</f>
        <v>978</v>
      </c>
      <c r="N31" s="1323">
        <f t="shared" ref="N31:N37" si="22">+M31</f>
        <v>978</v>
      </c>
      <c r="O31" s="1323">
        <f t="shared" ref="O31:O37" si="23">+N31</f>
        <v>978</v>
      </c>
      <c r="P31" s="1323">
        <f t="shared" ref="P31:P37" si="24">+O31</f>
        <v>978</v>
      </c>
      <c r="Q31" s="1323">
        <f t="shared" ref="Q31:Q37" si="25">+P31</f>
        <v>978</v>
      </c>
      <c r="R31" s="72"/>
      <c r="S31" s="69">
        <f>ROUND(G31*tab!C$13,0)</f>
        <v>47012</v>
      </c>
      <c r="T31" s="69">
        <f>ROUND(H31*tab!D$13,0)</f>
        <v>47012</v>
      </c>
      <c r="U31" s="69">
        <f>ROUND(I31*(tab!E$10+tab!E$11)*1/2,0)+K31*tab!E$15*1/2</f>
        <v>66049</v>
      </c>
      <c r="V31" s="69">
        <f>L31*tab!F$15</f>
        <v>85086</v>
      </c>
      <c r="W31" s="69">
        <f>M31*tab!G$15</f>
        <v>85086</v>
      </c>
      <c r="X31" s="69">
        <f>N31*tab!H$15</f>
        <v>85086</v>
      </c>
      <c r="Y31" s="69">
        <f>O31*tab!I$15</f>
        <v>85086</v>
      </c>
      <c r="Z31" s="69">
        <f>P31*tab!J$15</f>
        <v>85086</v>
      </c>
      <c r="AA31" s="69">
        <f>Q31*tab!K$15</f>
        <v>85086</v>
      </c>
      <c r="AB31" s="72"/>
      <c r="AC31" s="155">
        <v>0</v>
      </c>
      <c r="AD31" s="155">
        <f t="shared" si="17"/>
        <v>0</v>
      </c>
      <c r="AE31" s="155">
        <f t="shared" si="17"/>
        <v>0</v>
      </c>
      <c r="AF31" s="155">
        <f t="shared" ref="AF31:AK46" si="26">AE31</f>
        <v>0</v>
      </c>
      <c r="AG31" s="121">
        <f t="shared" si="26"/>
        <v>0</v>
      </c>
      <c r="AH31" s="121">
        <f t="shared" si="26"/>
        <v>0</v>
      </c>
      <c r="AI31" s="121">
        <f t="shared" si="26"/>
        <v>0</v>
      </c>
      <c r="AJ31" s="121">
        <f t="shared" si="26"/>
        <v>0</v>
      </c>
      <c r="AK31" s="121">
        <f t="shared" si="26"/>
        <v>0</v>
      </c>
      <c r="AL31" s="72"/>
      <c r="AM31" s="69">
        <f t="shared" si="10"/>
        <v>0</v>
      </c>
      <c r="AN31" s="69">
        <f t="shared" si="11"/>
        <v>0</v>
      </c>
      <c r="AO31" s="69">
        <f t="shared" si="12"/>
        <v>0</v>
      </c>
      <c r="AP31" s="69">
        <f t="shared" ref="AP31:AU58" si="27">+L31*0</f>
        <v>0</v>
      </c>
      <c r="AQ31" s="69">
        <f t="shared" si="27"/>
        <v>0</v>
      </c>
      <c r="AR31" s="69">
        <f t="shared" si="27"/>
        <v>0</v>
      </c>
      <c r="AS31" s="69">
        <f t="shared" si="27"/>
        <v>0</v>
      </c>
      <c r="AT31" s="69">
        <f t="shared" si="27"/>
        <v>0</v>
      </c>
      <c r="AU31" s="69">
        <f t="shared" si="27"/>
        <v>0</v>
      </c>
      <c r="AV31" s="72"/>
      <c r="AW31" s="652">
        <v>0</v>
      </c>
      <c r="AX31" s="652">
        <f t="shared" si="18"/>
        <v>0</v>
      </c>
      <c r="AY31" s="652">
        <f t="shared" si="18"/>
        <v>0</v>
      </c>
      <c r="AZ31" s="68">
        <v>0</v>
      </c>
      <c r="BA31" s="155">
        <f t="shared" si="19"/>
        <v>0</v>
      </c>
      <c r="BB31" s="121">
        <f>BA31</f>
        <v>0</v>
      </c>
      <c r="BC31" s="121">
        <f>BB31</f>
        <v>0</v>
      </c>
      <c r="BD31" s="121">
        <f t="shared" ref="BD31:BE94" si="28">BC31</f>
        <v>0</v>
      </c>
      <c r="BE31" s="121">
        <f t="shared" si="28"/>
        <v>0</v>
      </c>
      <c r="BF31" s="93"/>
      <c r="BG31" s="135"/>
    </row>
    <row r="32" spans="2:59" s="114" customFormat="1" x14ac:dyDescent="0.2">
      <c r="B32" s="1321"/>
      <c r="C32" s="152"/>
      <c r="D32" s="51">
        <v>18</v>
      </c>
      <c r="E32" s="1336" t="s">
        <v>597</v>
      </c>
      <c r="F32" s="1336" t="s">
        <v>864</v>
      </c>
      <c r="G32" s="1323">
        <v>146</v>
      </c>
      <c r="H32" s="1323">
        <f t="shared" ref="H32:I47" si="29">+G32</f>
        <v>146</v>
      </c>
      <c r="I32" s="1323">
        <f t="shared" si="20"/>
        <v>146</v>
      </c>
      <c r="J32" s="1339"/>
      <c r="K32" s="1337">
        <v>185</v>
      </c>
      <c r="L32" s="1323">
        <f t="shared" si="16"/>
        <v>185</v>
      </c>
      <c r="M32" s="1323">
        <f t="shared" si="21"/>
        <v>185</v>
      </c>
      <c r="N32" s="1323">
        <f t="shared" si="22"/>
        <v>185</v>
      </c>
      <c r="O32" s="1323">
        <f t="shared" si="23"/>
        <v>185</v>
      </c>
      <c r="P32" s="1323">
        <f t="shared" si="24"/>
        <v>185</v>
      </c>
      <c r="Q32" s="1323">
        <f t="shared" si="25"/>
        <v>185</v>
      </c>
      <c r="R32" s="72"/>
      <c r="S32" s="69">
        <f>ROUND(G32*tab!C$13,0)</f>
        <v>47012</v>
      </c>
      <c r="T32" s="69">
        <f>ROUND(H32*tab!D$13,0)</f>
        <v>47012</v>
      </c>
      <c r="U32" s="69">
        <f>ROUND(I32*(tab!E$10+tab!E$11)*1/2,0)+K32*tab!E$15*1/2</f>
        <v>31553.5</v>
      </c>
      <c r="V32" s="69">
        <f>L32*tab!F$15</f>
        <v>16095</v>
      </c>
      <c r="W32" s="69">
        <f>M32*tab!G$15</f>
        <v>16095</v>
      </c>
      <c r="X32" s="69">
        <f>N32*tab!H$15</f>
        <v>16095</v>
      </c>
      <c r="Y32" s="69">
        <f>O32*tab!I$15</f>
        <v>16095</v>
      </c>
      <c r="Z32" s="69">
        <f>P32*tab!J$15</f>
        <v>16095</v>
      </c>
      <c r="AA32" s="69">
        <f>Q32*tab!K$15</f>
        <v>16095</v>
      </c>
      <c r="AB32" s="72"/>
      <c r="AC32" s="155">
        <v>0</v>
      </c>
      <c r="AD32" s="155">
        <f t="shared" ref="AD32:AE47" si="30">+AC32</f>
        <v>0</v>
      </c>
      <c r="AE32" s="155">
        <f t="shared" si="30"/>
        <v>0</v>
      </c>
      <c r="AF32" s="155">
        <f t="shared" si="26"/>
        <v>0</v>
      </c>
      <c r="AG32" s="121">
        <f t="shared" si="26"/>
        <v>0</v>
      </c>
      <c r="AH32" s="121">
        <f t="shared" si="26"/>
        <v>0</v>
      </c>
      <c r="AI32" s="121">
        <f t="shared" si="26"/>
        <v>0</v>
      </c>
      <c r="AJ32" s="121">
        <f t="shared" si="26"/>
        <v>0</v>
      </c>
      <c r="AK32" s="121">
        <f t="shared" si="26"/>
        <v>0</v>
      </c>
      <c r="AL32" s="72"/>
      <c r="AM32" s="69">
        <f t="shared" si="10"/>
        <v>0</v>
      </c>
      <c r="AN32" s="69">
        <f t="shared" si="11"/>
        <v>0</v>
      </c>
      <c r="AO32" s="69">
        <f t="shared" si="12"/>
        <v>0</v>
      </c>
      <c r="AP32" s="69">
        <f t="shared" si="27"/>
        <v>0</v>
      </c>
      <c r="AQ32" s="69">
        <f t="shared" si="27"/>
        <v>0</v>
      </c>
      <c r="AR32" s="69">
        <f t="shared" si="27"/>
        <v>0</v>
      </c>
      <c r="AS32" s="69">
        <f t="shared" si="27"/>
        <v>0</v>
      </c>
      <c r="AT32" s="69">
        <f t="shared" si="27"/>
        <v>0</v>
      </c>
      <c r="AU32" s="69">
        <f t="shared" si="27"/>
        <v>0</v>
      </c>
      <c r="AV32" s="72"/>
      <c r="AW32" s="652">
        <v>0</v>
      </c>
      <c r="AX32" s="652">
        <f t="shared" ref="AX32:AY47" si="31">+AW32</f>
        <v>0</v>
      </c>
      <c r="AY32" s="652">
        <f t="shared" si="31"/>
        <v>0</v>
      </c>
      <c r="AZ32" s="68">
        <v>0</v>
      </c>
      <c r="BA32" s="155">
        <f t="shared" si="19"/>
        <v>0</v>
      </c>
      <c r="BB32" s="121">
        <f t="shared" ref="BB32:BC47" si="32">BA32</f>
        <v>0</v>
      </c>
      <c r="BC32" s="121">
        <f t="shared" si="32"/>
        <v>0</v>
      </c>
      <c r="BD32" s="121">
        <f t="shared" si="28"/>
        <v>0</v>
      </c>
      <c r="BE32" s="121">
        <f t="shared" si="28"/>
        <v>0</v>
      </c>
      <c r="BF32" s="93"/>
      <c r="BG32" s="135"/>
    </row>
    <row r="33" spans="2:59" s="114" customFormat="1" x14ac:dyDescent="0.2">
      <c r="B33" s="1321"/>
      <c r="C33" s="152"/>
      <c r="D33" s="51">
        <v>19</v>
      </c>
      <c r="E33" s="1336" t="s">
        <v>599</v>
      </c>
      <c r="F33" s="1336" t="s">
        <v>600</v>
      </c>
      <c r="G33" s="1323">
        <v>146</v>
      </c>
      <c r="H33" s="1323">
        <f t="shared" si="29"/>
        <v>146</v>
      </c>
      <c r="I33" s="1323">
        <f t="shared" si="20"/>
        <v>146</v>
      </c>
      <c r="J33" s="1339"/>
      <c r="K33" s="1337">
        <v>752.5</v>
      </c>
      <c r="L33" s="1323">
        <f t="shared" si="16"/>
        <v>752.5</v>
      </c>
      <c r="M33" s="1323">
        <f t="shared" si="21"/>
        <v>752.5</v>
      </c>
      <c r="N33" s="1323">
        <f t="shared" si="22"/>
        <v>752.5</v>
      </c>
      <c r="O33" s="1323">
        <f t="shared" si="23"/>
        <v>752.5</v>
      </c>
      <c r="P33" s="1323">
        <f t="shared" si="24"/>
        <v>752.5</v>
      </c>
      <c r="Q33" s="1323">
        <f t="shared" si="25"/>
        <v>752.5</v>
      </c>
      <c r="R33" s="72"/>
      <c r="S33" s="69">
        <f>ROUND(G33*tab!C$13,0)</f>
        <v>47012</v>
      </c>
      <c r="T33" s="69">
        <f>ROUND(H33*tab!D$13,0)</f>
        <v>47012</v>
      </c>
      <c r="U33" s="69">
        <f>ROUND(I33*(tab!E$10+tab!E$11)*1/2,0)+K33*tab!E$15*1/2</f>
        <v>56239.75</v>
      </c>
      <c r="V33" s="69">
        <f>L33*tab!F$15</f>
        <v>65467.5</v>
      </c>
      <c r="W33" s="69">
        <f>M33*tab!G$15</f>
        <v>65467.5</v>
      </c>
      <c r="X33" s="69">
        <f>N33*tab!H$15</f>
        <v>65467.5</v>
      </c>
      <c r="Y33" s="69">
        <f>O33*tab!I$15</f>
        <v>65467.5</v>
      </c>
      <c r="Z33" s="69">
        <f>P33*tab!J$15</f>
        <v>65467.5</v>
      </c>
      <c r="AA33" s="69">
        <f>Q33*tab!K$15</f>
        <v>65467.5</v>
      </c>
      <c r="AB33" s="72"/>
      <c r="AC33" s="155">
        <v>0</v>
      </c>
      <c r="AD33" s="155">
        <f t="shared" si="30"/>
        <v>0</v>
      </c>
      <c r="AE33" s="155">
        <f t="shared" si="30"/>
        <v>0</v>
      </c>
      <c r="AF33" s="155">
        <f t="shared" si="26"/>
        <v>0</v>
      </c>
      <c r="AG33" s="121">
        <f t="shared" si="26"/>
        <v>0</v>
      </c>
      <c r="AH33" s="121">
        <f t="shared" si="26"/>
        <v>0</v>
      </c>
      <c r="AI33" s="121">
        <f t="shared" si="26"/>
        <v>0</v>
      </c>
      <c r="AJ33" s="121">
        <f t="shared" si="26"/>
        <v>0</v>
      </c>
      <c r="AK33" s="121">
        <f t="shared" si="26"/>
        <v>0</v>
      </c>
      <c r="AL33" s="72"/>
      <c r="AM33" s="69">
        <f t="shared" si="10"/>
        <v>0</v>
      </c>
      <c r="AN33" s="69">
        <f t="shared" si="11"/>
        <v>0</v>
      </c>
      <c r="AO33" s="69">
        <f t="shared" si="12"/>
        <v>0</v>
      </c>
      <c r="AP33" s="69">
        <f t="shared" si="27"/>
        <v>0</v>
      </c>
      <c r="AQ33" s="69">
        <f t="shared" si="27"/>
        <v>0</v>
      </c>
      <c r="AR33" s="69">
        <f t="shared" si="27"/>
        <v>0</v>
      </c>
      <c r="AS33" s="69">
        <f t="shared" si="27"/>
        <v>0</v>
      </c>
      <c r="AT33" s="69">
        <f t="shared" si="27"/>
        <v>0</v>
      </c>
      <c r="AU33" s="69">
        <f t="shared" si="27"/>
        <v>0</v>
      </c>
      <c r="AV33" s="72"/>
      <c r="AW33" s="652">
        <v>0</v>
      </c>
      <c r="AX33" s="652">
        <f t="shared" si="31"/>
        <v>0</v>
      </c>
      <c r="AY33" s="652">
        <f t="shared" si="31"/>
        <v>0</v>
      </c>
      <c r="AZ33" s="68">
        <v>0</v>
      </c>
      <c r="BA33" s="155">
        <f t="shared" si="19"/>
        <v>0</v>
      </c>
      <c r="BB33" s="121">
        <f t="shared" si="32"/>
        <v>0</v>
      </c>
      <c r="BC33" s="121">
        <f t="shared" si="32"/>
        <v>0</v>
      </c>
      <c r="BD33" s="121">
        <f t="shared" si="28"/>
        <v>0</v>
      </c>
      <c r="BE33" s="121">
        <f t="shared" si="28"/>
        <v>0</v>
      </c>
      <c r="BF33" s="93"/>
      <c r="BG33" s="135"/>
    </row>
    <row r="34" spans="2:59" s="114" customFormat="1" x14ac:dyDescent="0.2">
      <c r="B34" s="1321"/>
      <c r="C34" s="152"/>
      <c r="D34" s="51">
        <v>20</v>
      </c>
      <c r="E34" s="1336" t="s">
        <v>916</v>
      </c>
      <c r="F34" s="1336" t="s">
        <v>917</v>
      </c>
      <c r="G34" s="1323">
        <v>146</v>
      </c>
      <c r="H34" s="1323">
        <f t="shared" si="29"/>
        <v>146</v>
      </c>
      <c r="I34" s="1323">
        <f t="shared" si="20"/>
        <v>146</v>
      </c>
      <c r="J34" s="1339"/>
      <c r="K34" s="1337">
        <v>184</v>
      </c>
      <c r="L34" s="1323">
        <f t="shared" si="16"/>
        <v>184</v>
      </c>
      <c r="M34" s="1323">
        <f t="shared" si="21"/>
        <v>184</v>
      </c>
      <c r="N34" s="1323">
        <f t="shared" si="22"/>
        <v>184</v>
      </c>
      <c r="O34" s="1323">
        <f t="shared" si="23"/>
        <v>184</v>
      </c>
      <c r="P34" s="1323">
        <f t="shared" si="24"/>
        <v>184</v>
      </c>
      <c r="Q34" s="1323">
        <f t="shared" si="25"/>
        <v>184</v>
      </c>
      <c r="R34" s="72"/>
      <c r="S34" s="69">
        <f>ROUND(G34*tab!C$13,0)</f>
        <v>47012</v>
      </c>
      <c r="T34" s="69">
        <f>ROUND(H34*tab!D$13,0)</f>
        <v>47012</v>
      </c>
      <c r="U34" s="69">
        <f>ROUND(I34*(tab!E$10+tab!E$11)*1/2,0)+K34*tab!E$15*1/2</f>
        <v>31510</v>
      </c>
      <c r="V34" s="69">
        <f>L34*tab!F$15</f>
        <v>16008</v>
      </c>
      <c r="W34" s="69">
        <f>M34*tab!G$15</f>
        <v>16008</v>
      </c>
      <c r="X34" s="69">
        <f>N34*tab!H$15</f>
        <v>16008</v>
      </c>
      <c r="Y34" s="69">
        <f>O34*tab!I$15</f>
        <v>16008</v>
      </c>
      <c r="Z34" s="69">
        <f>P34*tab!J$15</f>
        <v>16008</v>
      </c>
      <c r="AA34" s="69">
        <f>Q34*tab!K$15</f>
        <v>16008</v>
      </c>
      <c r="AB34" s="72"/>
      <c r="AC34" s="155">
        <v>0</v>
      </c>
      <c r="AD34" s="155">
        <f t="shared" si="30"/>
        <v>0</v>
      </c>
      <c r="AE34" s="155">
        <f t="shared" si="30"/>
        <v>0</v>
      </c>
      <c r="AF34" s="155">
        <f t="shared" si="26"/>
        <v>0</v>
      </c>
      <c r="AG34" s="121">
        <f t="shared" si="26"/>
        <v>0</v>
      </c>
      <c r="AH34" s="121">
        <f t="shared" si="26"/>
        <v>0</v>
      </c>
      <c r="AI34" s="121">
        <f t="shared" si="26"/>
        <v>0</v>
      </c>
      <c r="AJ34" s="121">
        <f t="shared" si="26"/>
        <v>0</v>
      </c>
      <c r="AK34" s="121">
        <f t="shared" si="26"/>
        <v>0</v>
      </c>
      <c r="AL34" s="72"/>
      <c r="AM34" s="69">
        <f t="shared" si="10"/>
        <v>0</v>
      </c>
      <c r="AN34" s="69">
        <f t="shared" si="11"/>
        <v>0</v>
      </c>
      <c r="AO34" s="69">
        <f t="shared" si="12"/>
        <v>0</v>
      </c>
      <c r="AP34" s="69">
        <f t="shared" si="27"/>
        <v>0</v>
      </c>
      <c r="AQ34" s="69">
        <f t="shared" si="27"/>
        <v>0</v>
      </c>
      <c r="AR34" s="69">
        <f t="shared" si="27"/>
        <v>0</v>
      </c>
      <c r="AS34" s="69">
        <f t="shared" si="27"/>
        <v>0</v>
      </c>
      <c r="AT34" s="69">
        <f t="shared" si="27"/>
        <v>0</v>
      </c>
      <c r="AU34" s="69">
        <f t="shared" si="27"/>
        <v>0</v>
      </c>
      <c r="AV34" s="72"/>
      <c r="AW34" s="652">
        <v>0</v>
      </c>
      <c r="AX34" s="652">
        <f t="shared" si="31"/>
        <v>0</v>
      </c>
      <c r="AY34" s="652">
        <f t="shared" si="31"/>
        <v>0</v>
      </c>
      <c r="AZ34" s="68">
        <v>0</v>
      </c>
      <c r="BA34" s="155">
        <f t="shared" si="19"/>
        <v>0</v>
      </c>
      <c r="BB34" s="121">
        <f t="shared" si="32"/>
        <v>0</v>
      </c>
      <c r="BC34" s="121">
        <f t="shared" si="32"/>
        <v>0</v>
      </c>
      <c r="BD34" s="121">
        <f t="shared" si="28"/>
        <v>0</v>
      </c>
      <c r="BE34" s="121">
        <f t="shared" si="28"/>
        <v>0</v>
      </c>
      <c r="BF34" s="93"/>
      <c r="BG34" s="135"/>
    </row>
    <row r="35" spans="2:59" s="114" customFormat="1" x14ac:dyDescent="0.2">
      <c r="B35" s="1321"/>
      <c r="C35" s="152"/>
      <c r="D35" s="51">
        <v>21</v>
      </c>
      <c r="E35" s="1336" t="s">
        <v>601</v>
      </c>
      <c r="F35" s="1336" t="s">
        <v>602</v>
      </c>
      <c r="G35" s="1323">
        <v>146</v>
      </c>
      <c r="H35" s="1323">
        <f t="shared" si="29"/>
        <v>146</v>
      </c>
      <c r="I35" s="1323">
        <f t="shared" si="20"/>
        <v>146</v>
      </c>
      <c r="J35" s="1339"/>
      <c r="K35" s="1337">
        <v>873</v>
      </c>
      <c r="L35" s="1323">
        <f t="shared" si="16"/>
        <v>873</v>
      </c>
      <c r="M35" s="1323">
        <f t="shared" si="21"/>
        <v>873</v>
      </c>
      <c r="N35" s="1323">
        <f t="shared" si="22"/>
        <v>873</v>
      </c>
      <c r="O35" s="1323">
        <f t="shared" si="23"/>
        <v>873</v>
      </c>
      <c r="P35" s="1323">
        <f t="shared" si="24"/>
        <v>873</v>
      </c>
      <c r="Q35" s="1323">
        <f t="shared" si="25"/>
        <v>873</v>
      </c>
      <c r="R35" s="72"/>
      <c r="S35" s="69">
        <f>ROUND(G35*tab!C$13,0)</f>
        <v>47012</v>
      </c>
      <c r="T35" s="69">
        <f>ROUND(H35*tab!D$13,0)</f>
        <v>47012</v>
      </c>
      <c r="U35" s="69">
        <f>ROUND(I35*(tab!E$10+tab!E$11)*1/2,0)+K35*tab!E$15*1/2</f>
        <v>61481.5</v>
      </c>
      <c r="V35" s="69">
        <f>L35*tab!F$15</f>
        <v>75951</v>
      </c>
      <c r="W35" s="69">
        <f>M35*tab!G$15</f>
        <v>75951</v>
      </c>
      <c r="X35" s="69">
        <f>N35*tab!H$15</f>
        <v>75951</v>
      </c>
      <c r="Y35" s="69">
        <f>O35*tab!I$15</f>
        <v>75951</v>
      </c>
      <c r="Z35" s="69">
        <f>P35*tab!J$15</f>
        <v>75951</v>
      </c>
      <c r="AA35" s="69">
        <f>Q35*tab!K$15</f>
        <v>75951</v>
      </c>
      <c r="AB35" s="72"/>
      <c r="AC35" s="155">
        <v>0</v>
      </c>
      <c r="AD35" s="155">
        <f t="shared" si="30"/>
        <v>0</v>
      </c>
      <c r="AE35" s="155">
        <f t="shared" si="30"/>
        <v>0</v>
      </c>
      <c r="AF35" s="155">
        <f t="shared" si="26"/>
        <v>0</v>
      </c>
      <c r="AG35" s="121">
        <f t="shared" si="26"/>
        <v>0</v>
      </c>
      <c r="AH35" s="121">
        <f t="shared" si="26"/>
        <v>0</v>
      </c>
      <c r="AI35" s="121">
        <f t="shared" si="26"/>
        <v>0</v>
      </c>
      <c r="AJ35" s="121">
        <f t="shared" si="26"/>
        <v>0</v>
      </c>
      <c r="AK35" s="121">
        <f t="shared" si="26"/>
        <v>0</v>
      </c>
      <c r="AL35" s="72"/>
      <c r="AM35" s="69">
        <f t="shared" si="10"/>
        <v>0</v>
      </c>
      <c r="AN35" s="69">
        <f t="shared" si="11"/>
        <v>0</v>
      </c>
      <c r="AO35" s="69">
        <f t="shared" si="12"/>
        <v>0</v>
      </c>
      <c r="AP35" s="69">
        <f t="shared" si="27"/>
        <v>0</v>
      </c>
      <c r="AQ35" s="69">
        <f t="shared" si="27"/>
        <v>0</v>
      </c>
      <c r="AR35" s="69">
        <f t="shared" si="27"/>
        <v>0</v>
      </c>
      <c r="AS35" s="69">
        <f t="shared" si="27"/>
        <v>0</v>
      </c>
      <c r="AT35" s="69">
        <f t="shared" si="27"/>
        <v>0</v>
      </c>
      <c r="AU35" s="69">
        <f t="shared" si="27"/>
        <v>0</v>
      </c>
      <c r="AV35" s="72"/>
      <c r="AW35" s="652">
        <v>0</v>
      </c>
      <c r="AX35" s="652">
        <f t="shared" si="31"/>
        <v>0</v>
      </c>
      <c r="AY35" s="652">
        <f t="shared" si="31"/>
        <v>0</v>
      </c>
      <c r="AZ35" s="68">
        <v>0</v>
      </c>
      <c r="BA35" s="155">
        <f t="shared" si="19"/>
        <v>0</v>
      </c>
      <c r="BB35" s="121">
        <f t="shared" si="32"/>
        <v>0</v>
      </c>
      <c r="BC35" s="121">
        <f t="shared" si="32"/>
        <v>0</v>
      </c>
      <c r="BD35" s="121">
        <f t="shared" si="28"/>
        <v>0</v>
      </c>
      <c r="BE35" s="121">
        <f t="shared" si="28"/>
        <v>0</v>
      </c>
      <c r="BF35" s="93"/>
      <c r="BG35" s="135"/>
    </row>
    <row r="36" spans="2:59" s="114" customFormat="1" x14ac:dyDescent="0.2">
      <c r="B36" s="1321"/>
      <c r="C36" s="152"/>
      <c r="D36" s="51">
        <v>22</v>
      </c>
      <c r="E36" s="1336" t="s">
        <v>603</v>
      </c>
      <c r="F36" s="1336" t="s">
        <v>865</v>
      </c>
      <c r="G36" s="1323">
        <v>146</v>
      </c>
      <c r="H36" s="1124">
        <f t="shared" si="29"/>
        <v>146</v>
      </c>
      <c r="I36" s="1124">
        <f t="shared" si="20"/>
        <v>146</v>
      </c>
      <c r="J36" s="1340"/>
      <c r="K36" s="1337">
        <v>229</v>
      </c>
      <c r="L36" s="1323">
        <f t="shared" si="16"/>
        <v>229</v>
      </c>
      <c r="M36" s="1124">
        <f t="shared" si="21"/>
        <v>229</v>
      </c>
      <c r="N36" s="1124">
        <f t="shared" si="22"/>
        <v>229</v>
      </c>
      <c r="O36" s="1124">
        <f t="shared" si="23"/>
        <v>229</v>
      </c>
      <c r="P36" s="1124">
        <f t="shared" si="24"/>
        <v>229</v>
      </c>
      <c r="Q36" s="1124">
        <f t="shared" si="25"/>
        <v>229</v>
      </c>
      <c r="R36" s="72"/>
      <c r="S36" s="69">
        <f>ROUND(G36*tab!C$13,0)</f>
        <v>47012</v>
      </c>
      <c r="T36" s="69">
        <f>ROUND(H36*tab!D$13,0)</f>
        <v>47012</v>
      </c>
      <c r="U36" s="69">
        <f>ROUND(I36*(tab!E$10+tab!E$11)*1/2,0)+K36*tab!E$15*1/2</f>
        <v>33467.5</v>
      </c>
      <c r="V36" s="69">
        <f>L36*tab!F$15</f>
        <v>19923</v>
      </c>
      <c r="W36" s="69">
        <f>M36*tab!G$15</f>
        <v>19923</v>
      </c>
      <c r="X36" s="69">
        <f>N36*tab!H$15</f>
        <v>19923</v>
      </c>
      <c r="Y36" s="69">
        <f>O36*tab!I$15</f>
        <v>19923</v>
      </c>
      <c r="Z36" s="69">
        <f>P36*tab!J$15</f>
        <v>19923</v>
      </c>
      <c r="AA36" s="69">
        <f>Q36*tab!K$15</f>
        <v>19923</v>
      </c>
      <c r="AB36" s="72"/>
      <c r="AC36" s="155">
        <v>0</v>
      </c>
      <c r="AD36" s="155">
        <f t="shared" si="30"/>
        <v>0</v>
      </c>
      <c r="AE36" s="155">
        <f t="shared" si="30"/>
        <v>0</v>
      </c>
      <c r="AF36" s="155">
        <f t="shared" si="26"/>
        <v>0</v>
      </c>
      <c r="AG36" s="121">
        <f t="shared" si="26"/>
        <v>0</v>
      </c>
      <c r="AH36" s="121">
        <f t="shared" si="26"/>
        <v>0</v>
      </c>
      <c r="AI36" s="121">
        <f t="shared" si="26"/>
        <v>0</v>
      </c>
      <c r="AJ36" s="121">
        <f t="shared" si="26"/>
        <v>0</v>
      </c>
      <c r="AK36" s="121">
        <f t="shared" si="26"/>
        <v>0</v>
      </c>
      <c r="AL36" s="72"/>
      <c r="AM36" s="69">
        <f t="shared" si="10"/>
        <v>0</v>
      </c>
      <c r="AN36" s="69">
        <f t="shared" si="11"/>
        <v>0</v>
      </c>
      <c r="AO36" s="69">
        <f t="shared" si="12"/>
        <v>0</v>
      </c>
      <c r="AP36" s="69">
        <f t="shared" si="27"/>
        <v>0</v>
      </c>
      <c r="AQ36" s="69">
        <f t="shared" si="27"/>
        <v>0</v>
      </c>
      <c r="AR36" s="69">
        <f t="shared" si="27"/>
        <v>0</v>
      </c>
      <c r="AS36" s="69">
        <f t="shared" si="27"/>
        <v>0</v>
      </c>
      <c r="AT36" s="69">
        <f t="shared" si="27"/>
        <v>0</v>
      </c>
      <c r="AU36" s="69">
        <f t="shared" si="27"/>
        <v>0</v>
      </c>
      <c r="AV36" s="72"/>
      <c r="AW36" s="652">
        <v>0</v>
      </c>
      <c r="AX36" s="652">
        <f t="shared" si="31"/>
        <v>0</v>
      </c>
      <c r="AY36" s="652">
        <f t="shared" si="31"/>
        <v>0</v>
      </c>
      <c r="AZ36" s="68">
        <v>0</v>
      </c>
      <c r="BA36" s="155">
        <f t="shared" si="19"/>
        <v>0</v>
      </c>
      <c r="BB36" s="121">
        <f t="shared" si="32"/>
        <v>0</v>
      </c>
      <c r="BC36" s="121">
        <f t="shared" si="32"/>
        <v>0</v>
      </c>
      <c r="BD36" s="121">
        <f t="shared" si="28"/>
        <v>0</v>
      </c>
      <c r="BE36" s="121">
        <f t="shared" si="28"/>
        <v>0</v>
      </c>
      <c r="BF36" s="93"/>
      <c r="BG36" s="135"/>
    </row>
    <row r="37" spans="2:59" s="114" customFormat="1" x14ac:dyDescent="0.2">
      <c r="B37" s="1321"/>
      <c r="C37" s="152"/>
      <c r="D37" s="51">
        <v>23</v>
      </c>
      <c r="E37" s="1336" t="s">
        <v>866</v>
      </c>
      <c r="F37" s="1336" t="s">
        <v>867</v>
      </c>
      <c r="G37" s="1124">
        <v>146</v>
      </c>
      <c r="H37" s="1124">
        <f t="shared" si="29"/>
        <v>146</v>
      </c>
      <c r="I37" s="1124">
        <f t="shared" si="20"/>
        <v>146</v>
      </c>
      <c r="J37" s="1340"/>
      <c r="K37" s="1337">
        <v>276</v>
      </c>
      <c r="L37" s="1323">
        <f t="shared" si="16"/>
        <v>276</v>
      </c>
      <c r="M37" s="1124">
        <f t="shared" si="21"/>
        <v>276</v>
      </c>
      <c r="N37" s="1124">
        <f t="shared" si="22"/>
        <v>276</v>
      </c>
      <c r="O37" s="1124">
        <f t="shared" si="23"/>
        <v>276</v>
      </c>
      <c r="P37" s="1124">
        <f t="shared" si="24"/>
        <v>276</v>
      </c>
      <c r="Q37" s="1124">
        <f t="shared" si="25"/>
        <v>276</v>
      </c>
      <c r="R37" s="72"/>
      <c r="S37" s="69">
        <f>ROUND(G37*tab!C$13,0)</f>
        <v>47012</v>
      </c>
      <c r="T37" s="69">
        <f>ROUND(H37*tab!D$13,0)</f>
        <v>47012</v>
      </c>
      <c r="U37" s="69">
        <f>ROUND(I37*(tab!E$10+tab!E$11)*1/2,0)+K37*tab!E$15*1/2</f>
        <v>35512</v>
      </c>
      <c r="V37" s="69">
        <f>L37*tab!F$15</f>
        <v>24012</v>
      </c>
      <c r="W37" s="69">
        <f>M37*tab!G$15</f>
        <v>24012</v>
      </c>
      <c r="X37" s="69">
        <f>N37*tab!H$15</f>
        <v>24012</v>
      </c>
      <c r="Y37" s="69">
        <f>O37*tab!I$15</f>
        <v>24012</v>
      </c>
      <c r="Z37" s="69">
        <f>P37*tab!J$15</f>
        <v>24012</v>
      </c>
      <c r="AA37" s="69">
        <f>Q37*tab!K$15</f>
        <v>24012</v>
      </c>
      <c r="AB37" s="72"/>
      <c r="AC37" s="155">
        <v>0</v>
      </c>
      <c r="AD37" s="155">
        <f t="shared" si="30"/>
        <v>0</v>
      </c>
      <c r="AE37" s="155">
        <f t="shared" si="30"/>
        <v>0</v>
      </c>
      <c r="AF37" s="155">
        <f t="shared" si="26"/>
        <v>0</v>
      </c>
      <c r="AG37" s="121">
        <f t="shared" si="26"/>
        <v>0</v>
      </c>
      <c r="AH37" s="121">
        <f t="shared" si="26"/>
        <v>0</v>
      </c>
      <c r="AI37" s="121">
        <f t="shared" si="26"/>
        <v>0</v>
      </c>
      <c r="AJ37" s="121">
        <f t="shared" si="26"/>
        <v>0</v>
      </c>
      <c r="AK37" s="121">
        <f t="shared" si="26"/>
        <v>0</v>
      </c>
      <c r="AL37" s="72"/>
      <c r="AM37" s="69">
        <f t="shared" si="10"/>
        <v>0</v>
      </c>
      <c r="AN37" s="69">
        <f t="shared" si="11"/>
        <v>0</v>
      </c>
      <c r="AO37" s="69">
        <f t="shared" si="12"/>
        <v>0</v>
      </c>
      <c r="AP37" s="69">
        <f t="shared" si="27"/>
        <v>0</v>
      </c>
      <c r="AQ37" s="69">
        <f t="shared" si="27"/>
        <v>0</v>
      </c>
      <c r="AR37" s="69">
        <f t="shared" si="27"/>
        <v>0</v>
      </c>
      <c r="AS37" s="69">
        <f t="shared" si="27"/>
        <v>0</v>
      </c>
      <c r="AT37" s="69">
        <f t="shared" si="27"/>
        <v>0</v>
      </c>
      <c r="AU37" s="69">
        <f t="shared" si="27"/>
        <v>0</v>
      </c>
      <c r="AV37" s="72"/>
      <c r="AW37" s="652">
        <v>0</v>
      </c>
      <c r="AX37" s="652">
        <f t="shared" si="31"/>
        <v>0</v>
      </c>
      <c r="AY37" s="652">
        <f t="shared" si="31"/>
        <v>0</v>
      </c>
      <c r="AZ37" s="68">
        <v>0</v>
      </c>
      <c r="BA37" s="155">
        <f t="shared" si="19"/>
        <v>0</v>
      </c>
      <c r="BB37" s="121">
        <f t="shared" si="32"/>
        <v>0</v>
      </c>
      <c r="BC37" s="121">
        <f t="shared" si="32"/>
        <v>0</v>
      </c>
      <c r="BD37" s="121">
        <f t="shared" si="28"/>
        <v>0</v>
      </c>
      <c r="BE37" s="121">
        <f t="shared" si="28"/>
        <v>0</v>
      </c>
      <c r="BF37" s="93"/>
      <c r="BG37" s="135"/>
    </row>
    <row r="38" spans="2:59" s="114" customFormat="1" x14ac:dyDescent="0.2">
      <c r="B38" s="1321"/>
      <c r="C38" s="152"/>
      <c r="D38" s="51">
        <v>24</v>
      </c>
      <c r="E38" s="153" t="s">
        <v>580</v>
      </c>
      <c r="F38" s="1122" t="s">
        <v>349</v>
      </c>
      <c r="G38" s="1124">
        <v>0</v>
      </c>
      <c r="H38" s="1124">
        <f t="shared" si="29"/>
        <v>0</v>
      </c>
      <c r="I38" s="1124">
        <f t="shared" si="29"/>
        <v>0</v>
      </c>
      <c r="J38" s="1340"/>
      <c r="K38" s="1124">
        <v>0</v>
      </c>
      <c r="L38" s="1323">
        <f t="shared" si="16"/>
        <v>0</v>
      </c>
      <c r="M38" s="154">
        <f t="shared" ref="M38:Q40" si="33">L38</f>
        <v>0</v>
      </c>
      <c r="N38" s="120">
        <f t="shared" si="33"/>
        <v>0</v>
      </c>
      <c r="O38" s="120">
        <f t="shared" si="33"/>
        <v>0</v>
      </c>
      <c r="P38" s="120">
        <f t="shared" si="33"/>
        <v>0</v>
      </c>
      <c r="Q38" s="120">
        <f t="shared" si="33"/>
        <v>0</v>
      </c>
      <c r="R38" s="72"/>
      <c r="S38" s="69">
        <f>ROUND(G38*tab!C$13,0)</f>
        <v>0</v>
      </c>
      <c r="T38" s="69">
        <f>ROUND(H38*tab!D$13,0)</f>
        <v>0</v>
      </c>
      <c r="U38" s="69">
        <f>ROUND(I38*(tab!E$10+tab!E$11)*1/2,0)+K38*tab!E$15*1/2</f>
        <v>0</v>
      </c>
      <c r="V38" s="69">
        <f>L38*tab!F$15</f>
        <v>0</v>
      </c>
      <c r="W38" s="69">
        <f>M38*tab!G$15</f>
        <v>0</v>
      </c>
      <c r="X38" s="69">
        <f>N38*tab!H$15</f>
        <v>0</v>
      </c>
      <c r="Y38" s="69">
        <f>O38*tab!I$15</f>
        <v>0</v>
      </c>
      <c r="Z38" s="69">
        <f>P38*tab!J$15</f>
        <v>0</v>
      </c>
      <c r="AA38" s="69">
        <f>Q38*tab!K$15</f>
        <v>0</v>
      </c>
      <c r="AB38" s="72"/>
      <c r="AC38" s="155">
        <v>0</v>
      </c>
      <c r="AD38" s="155">
        <f t="shared" si="30"/>
        <v>0</v>
      </c>
      <c r="AE38" s="155">
        <f t="shared" si="30"/>
        <v>0</v>
      </c>
      <c r="AF38" s="155">
        <f t="shared" si="26"/>
        <v>0</v>
      </c>
      <c r="AG38" s="121">
        <f t="shared" si="26"/>
        <v>0</v>
      </c>
      <c r="AH38" s="121">
        <f t="shared" si="26"/>
        <v>0</v>
      </c>
      <c r="AI38" s="121">
        <f t="shared" si="26"/>
        <v>0</v>
      </c>
      <c r="AJ38" s="121">
        <f t="shared" si="26"/>
        <v>0</v>
      </c>
      <c r="AK38" s="121">
        <f t="shared" si="26"/>
        <v>0</v>
      </c>
      <c r="AL38" s="72"/>
      <c r="AM38" s="69">
        <f t="shared" si="10"/>
        <v>0</v>
      </c>
      <c r="AN38" s="69">
        <f t="shared" si="11"/>
        <v>0</v>
      </c>
      <c r="AO38" s="69">
        <f t="shared" si="12"/>
        <v>0</v>
      </c>
      <c r="AP38" s="69">
        <f t="shared" si="27"/>
        <v>0</v>
      </c>
      <c r="AQ38" s="69">
        <f t="shared" si="27"/>
        <v>0</v>
      </c>
      <c r="AR38" s="69">
        <f t="shared" si="27"/>
        <v>0</v>
      </c>
      <c r="AS38" s="69">
        <f t="shared" si="27"/>
        <v>0</v>
      </c>
      <c r="AT38" s="69">
        <f t="shared" si="27"/>
        <v>0</v>
      </c>
      <c r="AU38" s="69">
        <f t="shared" si="27"/>
        <v>0</v>
      </c>
      <c r="AV38" s="72"/>
      <c r="AW38" s="652">
        <v>0</v>
      </c>
      <c r="AX38" s="652">
        <f t="shared" si="31"/>
        <v>0</v>
      </c>
      <c r="AY38" s="652">
        <f t="shared" si="31"/>
        <v>0</v>
      </c>
      <c r="AZ38" s="68">
        <v>0</v>
      </c>
      <c r="BA38" s="155">
        <f t="shared" si="19"/>
        <v>0</v>
      </c>
      <c r="BB38" s="121">
        <f t="shared" si="32"/>
        <v>0</v>
      </c>
      <c r="BC38" s="121">
        <f t="shared" si="32"/>
        <v>0</v>
      </c>
      <c r="BD38" s="121">
        <f t="shared" si="28"/>
        <v>0</v>
      </c>
      <c r="BE38" s="121">
        <f t="shared" si="28"/>
        <v>0</v>
      </c>
      <c r="BF38" s="93"/>
      <c r="BG38" s="135"/>
    </row>
    <row r="39" spans="2:59" s="114" customFormat="1" x14ac:dyDescent="0.2">
      <c r="B39" s="1321"/>
      <c r="C39" s="152"/>
      <c r="D39" s="51">
        <v>25</v>
      </c>
      <c r="E39" s="153" t="s">
        <v>581</v>
      </c>
      <c r="F39" s="1122" t="s">
        <v>349</v>
      </c>
      <c r="G39" s="1124">
        <v>0</v>
      </c>
      <c r="H39" s="1124">
        <f t="shared" si="29"/>
        <v>0</v>
      </c>
      <c r="I39" s="1124">
        <f t="shared" si="29"/>
        <v>0</v>
      </c>
      <c r="J39" s="1340"/>
      <c r="K39" s="1124">
        <v>0</v>
      </c>
      <c r="L39" s="1323">
        <f t="shared" si="16"/>
        <v>0</v>
      </c>
      <c r="M39" s="154">
        <f t="shared" si="33"/>
        <v>0</v>
      </c>
      <c r="N39" s="120">
        <f t="shared" si="33"/>
        <v>0</v>
      </c>
      <c r="O39" s="120">
        <f t="shared" si="33"/>
        <v>0</v>
      </c>
      <c r="P39" s="120">
        <f t="shared" si="33"/>
        <v>0</v>
      </c>
      <c r="Q39" s="120">
        <f t="shared" si="33"/>
        <v>0</v>
      </c>
      <c r="R39" s="72"/>
      <c r="S39" s="69">
        <f>ROUND(G39*tab!C$13,0)</f>
        <v>0</v>
      </c>
      <c r="T39" s="69">
        <f>ROUND(H39*tab!D$13,0)</f>
        <v>0</v>
      </c>
      <c r="U39" s="69">
        <f>ROUND(I39*(tab!E$10+tab!E$11)*1/2,0)+K39*tab!E$15*1/2</f>
        <v>0</v>
      </c>
      <c r="V39" s="69">
        <f>L39*tab!F$15</f>
        <v>0</v>
      </c>
      <c r="W39" s="69">
        <f>M39*tab!G$15</f>
        <v>0</v>
      </c>
      <c r="X39" s="69">
        <f>N39*tab!H$15</f>
        <v>0</v>
      </c>
      <c r="Y39" s="69">
        <f>O39*tab!I$15</f>
        <v>0</v>
      </c>
      <c r="Z39" s="69">
        <f>P39*tab!J$15</f>
        <v>0</v>
      </c>
      <c r="AA39" s="69">
        <f>Q39*tab!K$15</f>
        <v>0</v>
      </c>
      <c r="AB39" s="72"/>
      <c r="AC39" s="155">
        <v>0</v>
      </c>
      <c r="AD39" s="155">
        <f t="shared" si="30"/>
        <v>0</v>
      </c>
      <c r="AE39" s="155">
        <f t="shared" si="30"/>
        <v>0</v>
      </c>
      <c r="AF39" s="155">
        <f t="shared" si="26"/>
        <v>0</v>
      </c>
      <c r="AG39" s="121">
        <f t="shared" si="26"/>
        <v>0</v>
      </c>
      <c r="AH39" s="121">
        <f t="shared" si="26"/>
        <v>0</v>
      </c>
      <c r="AI39" s="121">
        <f t="shared" si="26"/>
        <v>0</v>
      </c>
      <c r="AJ39" s="121">
        <f t="shared" si="26"/>
        <v>0</v>
      </c>
      <c r="AK39" s="121">
        <f t="shared" si="26"/>
        <v>0</v>
      </c>
      <c r="AL39" s="72"/>
      <c r="AM39" s="69">
        <f t="shared" si="10"/>
        <v>0</v>
      </c>
      <c r="AN39" s="69">
        <f t="shared" si="11"/>
        <v>0</v>
      </c>
      <c r="AO39" s="69">
        <f t="shared" si="12"/>
        <v>0</v>
      </c>
      <c r="AP39" s="69">
        <f t="shared" si="27"/>
        <v>0</v>
      </c>
      <c r="AQ39" s="69">
        <f t="shared" si="27"/>
        <v>0</v>
      </c>
      <c r="AR39" s="69">
        <f t="shared" si="27"/>
        <v>0</v>
      </c>
      <c r="AS39" s="69">
        <f t="shared" si="27"/>
        <v>0</v>
      </c>
      <c r="AT39" s="69">
        <f t="shared" si="27"/>
        <v>0</v>
      </c>
      <c r="AU39" s="69">
        <f t="shared" si="27"/>
        <v>0</v>
      </c>
      <c r="AV39" s="72"/>
      <c r="AW39" s="652">
        <v>0</v>
      </c>
      <c r="AX39" s="652">
        <f t="shared" si="31"/>
        <v>0</v>
      </c>
      <c r="AY39" s="652">
        <f t="shared" si="31"/>
        <v>0</v>
      </c>
      <c r="AZ39" s="68">
        <v>0</v>
      </c>
      <c r="BA39" s="155">
        <f t="shared" si="19"/>
        <v>0</v>
      </c>
      <c r="BB39" s="121">
        <f t="shared" si="32"/>
        <v>0</v>
      </c>
      <c r="BC39" s="121">
        <f t="shared" si="32"/>
        <v>0</v>
      </c>
      <c r="BD39" s="121">
        <f t="shared" si="28"/>
        <v>0</v>
      </c>
      <c r="BE39" s="121">
        <f t="shared" si="28"/>
        <v>0</v>
      </c>
      <c r="BF39" s="93"/>
      <c r="BG39" s="135"/>
    </row>
    <row r="40" spans="2:59" s="114" customFormat="1" x14ac:dyDescent="0.2">
      <c r="B40" s="1321"/>
      <c r="C40" s="152"/>
      <c r="D40" s="51">
        <v>26</v>
      </c>
      <c r="E40" s="153" t="s">
        <v>582</v>
      </c>
      <c r="F40" s="1122" t="s">
        <v>349</v>
      </c>
      <c r="G40" s="1124">
        <v>0</v>
      </c>
      <c r="H40" s="1124">
        <f t="shared" si="29"/>
        <v>0</v>
      </c>
      <c r="I40" s="1124">
        <f t="shared" si="29"/>
        <v>0</v>
      </c>
      <c r="J40" s="1340"/>
      <c r="K40" s="1124">
        <v>0</v>
      </c>
      <c r="L40" s="1323">
        <f t="shared" si="16"/>
        <v>0</v>
      </c>
      <c r="M40" s="154">
        <f t="shared" si="33"/>
        <v>0</v>
      </c>
      <c r="N40" s="120">
        <f t="shared" si="33"/>
        <v>0</v>
      </c>
      <c r="O40" s="120">
        <f t="shared" si="33"/>
        <v>0</v>
      </c>
      <c r="P40" s="120">
        <f t="shared" si="33"/>
        <v>0</v>
      </c>
      <c r="Q40" s="120">
        <f t="shared" si="33"/>
        <v>0</v>
      </c>
      <c r="R40" s="72"/>
      <c r="S40" s="69">
        <f>ROUND(G40*tab!C$13,0)</f>
        <v>0</v>
      </c>
      <c r="T40" s="69">
        <f>ROUND(H40*tab!D$13,0)</f>
        <v>0</v>
      </c>
      <c r="U40" s="69">
        <f>ROUND(I40*(tab!E$10+tab!E$11)*1/2,0)+K40*tab!E$15*1/2</f>
        <v>0</v>
      </c>
      <c r="V40" s="69">
        <f>L40*tab!F$15</f>
        <v>0</v>
      </c>
      <c r="W40" s="69">
        <f>M40*tab!G$15</f>
        <v>0</v>
      </c>
      <c r="X40" s="69">
        <f>N40*tab!H$15</f>
        <v>0</v>
      </c>
      <c r="Y40" s="69">
        <f>O40*tab!I$15</f>
        <v>0</v>
      </c>
      <c r="Z40" s="69">
        <f>P40*tab!J$15</f>
        <v>0</v>
      </c>
      <c r="AA40" s="69">
        <f>Q40*tab!K$15</f>
        <v>0</v>
      </c>
      <c r="AB40" s="72"/>
      <c r="AC40" s="155">
        <v>0</v>
      </c>
      <c r="AD40" s="155">
        <f t="shared" si="30"/>
        <v>0</v>
      </c>
      <c r="AE40" s="155">
        <f t="shared" si="30"/>
        <v>0</v>
      </c>
      <c r="AF40" s="155">
        <f t="shared" si="26"/>
        <v>0</v>
      </c>
      <c r="AG40" s="121">
        <f t="shared" si="26"/>
        <v>0</v>
      </c>
      <c r="AH40" s="121">
        <f t="shared" si="26"/>
        <v>0</v>
      </c>
      <c r="AI40" s="121">
        <f t="shared" si="26"/>
        <v>0</v>
      </c>
      <c r="AJ40" s="121">
        <f t="shared" si="26"/>
        <v>0</v>
      </c>
      <c r="AK40" s="121">
        <f t="shared" si="26"/>
        <v>0</v>
      </c>
      <c r="AL40" s="72"/>
      <c r="AM40" s="69">
        <f t="shared" si="10"/>
        <v>0</v>
      </c>
      <c r="AN40" s="69">
        <f t="shared" si="11"/>
        <v>0</v>
      </c>
      <c r="AO40" s="69">
        <f t="shared" si="12"/>
        <v>0</v>
      </c>
      <c r="AP40" s="69">
        <f t="shared" si="27"/>
        <v>0</v>
      </c>
      <c r="AQ40" s="69">
        <f t="shared" si="27"/>
        <v>0</v>
      </c>
      <c r="AR40" s="69">
        <f t="shared" si="27"/>
        <v>0</v>
      </c>
      <c r="AS40" s="69">
        <f t="shared" si="27"/>
        <v>0</v>
      </c>
      <c r="AT40" s="69">
        <f t="shared" si="27"/>
        <v>0</v>
      </c>
      <c r="AU40" s="69">
        <f t="shared" si="27"/>
        <v>0</v>
      </c>
      <c r="AV40" s="72"/>
      <c r="AW40" s="652">
        <v>0</v>
      </c>
      <c r="AX40" s="652">
        <f t="shared" si="31"/>
        <v>0</v>
      </c>
      <c r="AY40" s="652">
        <f t="shared" si="31"/>
        <v>0</v>
      </c>
      <c r="AZ40" s="68">
        <v>0</v>
      </c>
      <c r="BA40" s="155">
        <f t="shared" si="19"/>
        <v>0</v>
      </c>
      <c r="BB40" s="121">
        <f t="shared" si="32"/>
        <v>0</v>
      </c>
      <c r="BC40" s="121">
        <f t="shared" si="32"/>
        <v>0</v>
      </c>
      <c r="BD40" s="121">
        <f t="shared" si="28"/>
        <v>0</v>
      </c>
      <c r="BE40" s="121">
        <f t="shared" si="28"/>
        <v>0</v>
      </c>
      <c r="BF40" s="93"/>
      <c r="BG40" s="135"/>
    </row>
    <row r="41" spans="2:59" s="114" customFormat="1" x14ac:dyDescent="0.2">
      <c r="B41" s="1321"/>
      <c r="C41" s="152"/>
      <c r="D41" s="51">
        <v>27</v>
      </c>
      <c r="E41" s="153" t="s">
        <v>500</v>
      </c>
      <c r="F41" s="1122" t="s">
        <v>349</v>
      </c>
      <c r="G41" s="1124">
        <v>0</v>
      </c>
      <c r="H41" s="1124">
        <f t="shared" si="29"/>
        <v>0</v>
      </c>
      <c r="I41" s="1124">
        <f t="shared" si="29"/>
        <v>0</v>
      </c>
      <c r="J41" s="1340"/>
      <c r="K41" s="1124">
        <v>0</v>
      </c>
      <c r="L41" s="1323">
        <f t="shared" si="16"/>
        <v>0</v>
      </c>
      <c r="M41" s="154">
        <f t="shared" ref="M41:Q56" si="34">L41</f>
        <v>0</v>
      </c>
      <c r="N41" s="120">
        <f t="shared" si="34"/>
        <v>0</v>
      </c>
      <c r="O41" s="120">
        <f t="shared" si="34"/>
        <v>0</v>
      </c>
      <c r="P41" s="120">
        <f t="shared" si="34"/>
        <v>0</v>
      </c>
      <c r="Q41" s="120">
        <f t="shared" si="34"/>
        <v>0</v>
      </c>
      <c r="R41" s="72"/>
      <c r="S41" s="69">
        <f>ROUND(G41*tab!C$13,0)</f>
        <v>0</v>
      </c>
      <c r="T41" s="69">
        <f>ROUND(H41*tab!D$13,0)</f>
        <v>0</v>
      </c>
      <c r="U41" s="69">
        <f>ROUND(I41*(tab!E$10+tab!E$11)*1/2,0)+K41*tab!E$15*1/2</f>
        <v>0</v>
      </c>
      <c r="V41" s="69">
        <f>L41*tab!F$15</f>
        <v>0</v>
      </c>
      <c r="W41" s="69">
        <f>M41*tab!G$15</f>
        <v>0</v>
      </c>
      <c r="X41" s="69">
        <f>N41*tab!H$15</f>
        <v>0</v>
      </c>
      <c r="Y41" s="69">
        <f>O41*tab!I$15</f>
        <v>0</v>
      </c>
      <c r="Z41" s="69">
        <f>P41*tab!J$15</f>
        <v>0</v>
      </c>
      <c r="AA41" s="69">
        <f>Q41*tab!K$15</f>
        <v>0</v>
      </c>
      <c r="AB41" s="72"/>
      <c r="AC41" s="155">
        <v>0</v>
      </c>
      <c r="AD41" s="155">
        <f t="shared" si="30"/>
        <v>0</v>
      </c>
      <c r="AE41" s="155">
        <f t="shared" si="30"/>
        <v>0</v>
      </c>
      <c r="AF41" s="155">
        <f t="shared" si="26"/>
        <v>0</v>
      </c>
      <c r="AG41" s="121">
        <f t="shared" si="26"/>
        <v>0</v>
      </c>
      <c r="AH41" s="121">
        <f t="shared" si="26"/>
        <v>0</v>
      </c>
      <c r="AI41" s="121">
        <f t="shared" si="26"/>
        <v>0</v>
      </c>
      <c r="AJ41" s="121">
        <f t="shared" si="26"/>
        <v>0</v>
      </c>
      <c r="AK41" s="121">
        <f t="shared" si="26"/>
        <v>0</v>
      </c>
      <c r="AL41" s="72"/>
      <c r="AM41" s="69">
        <f t="shared" si="10"/>
        <v>0</v>
      </c>
      <c r="AN41" s="69">
        <f t="shared" si="11"/>
        <v>0</v>
      </c>
      <c r="AO41" s="69">
        <f t="shared" si="12"/>
        <v>0</v>
      </c>
      <c r="AP41" s="69">
        <f t="shared" si="27"/>
        <v>0</v>
      </c>
      <c r="AQ41" s="69">
        <f t="shared" si="27"/>
        <v>0</v>
      </c>
      <c r="AR41" s="69">
        <f t="shared" si="27"/>
        <v>0</v>
      </c>
      <c r="AS41" s="69">
        <f t="shared" si="27"/>
        <v>0</v>
      </c>
      <c r="AT41" s="69">
        <f t="shared" si="27"/>
        <v>0</v>
      </c>
      <c r="AU41" s="69">
        <f t="shared" si="27"/>
        <v>0</v>
      </c>
      <c r="AV41" s="72"/>
      <c r="AW41" s="652">
        <v>0</v>
      </c>
      <c r="AX41" s="652">
        <f t="shared" si="31"/>
        <v>0</v>
      </c>
      <c r="AY41" s="652">
        <f t="shared" si="31"/>
        <v>0</v>
      </c>
      <c r="AZ41" s="68">
        <v>0</v>
      </c>
      <c r="BA41" s="155">
        <f t="shared" si="19"/>
        <v>0</v>
      </c>
      <c r="BB41" s="121">
        <f t="shared" si="32"/>
        <v>0</v>
      </c>
      <c r="BC41" s="121">
        <f t="shared" si="32"/>
        <v>0</v>
      </c>
      <c r="BD41" s="121">
        <f t="shared" si="28"/>
        <v>0</v>
      </c>
      <c r="BE41" s="121">
        <f t="shared" si="28"/>
        <v>0</v>
      </c>
      <c r="BF41" s="93"/>
      <c r="BG41" s="135"/>
    </row>
    <row r="42" spans="2:59" s="114" customFormat="1" x14ac:dyDescent="0.2">
      <c r="B42" s="1321"/>
      <c r="C42" s="152"/>
      <c r="D42" s="51">
        <v>28</v>
      </c>
      <c r="E42" s="153" t="s">
        <v>501</v>
      </c>
      <c r="F42" s="1122" t="s">
        <v>349</v>
      </c>
      <c r="G42" s="1124">
        <v>0</v>
      </c>
      <c r="H42" s="1124">
        <f t="shared" si="29"/>
        <v>0</v>
      </c>
      <c r="I42" s="1124">
        <f t="shared" si="29"/>
        <v>0</v>
      </c>
      <c r="J42" s="1340"/>
      <c r="K42" s="1124">
        <v>0</v>
      </c>
      <c r="L42" s="1323">
        <f t="shared" si="16"/>
        <v>0</v>
      </c>
      <c r="M42" s="154">
        <f t="shared" si="34"/>
        <v>0</v>
      </c>
      <c r="N42" s="120">
        <f t="shared" si="34"/>
        <v>0</v>
      </c>
      <c r="O42" s="120">
        <f t="shared" si="34"/>
        <v>0</v>
      </c>
      <c r="P42" s="120">
        <f t="shared" si="34"/>
        <v>0</v>
      </c>
      <c r="Q42" s="120">
        <f t="shared" si="34"/>
        <v>0</v>
      </c>
      <c r="R42" s="72"/>
      <c r="S42" s="69">
        <f>ROUND(G42*tab!C$13,0)</f>
        <v>0</v>
      </c>
      <c r="T42" s="69">
        <f>ROUND(H42*tab!D$13,0)</f>
        <v>0</v>
      </c>
      <c r="U42" s="69">
        <f>ROUND(I42*(tab!E$10+tab!E$11)*1/2,0)+K42*tab!E$15*1/2</f>
        <v>0</v>
      </c>
      <c r="V42" s="69">
        <f>L42*tab!F$15</f>
        <v>0</v>
      </c>
      <c r="W42" s="69">
        <f>M42*tab!G$15</f>
        <v>0</v>
      </c>
      <c r="X42" s="69">
        <f>N42*tab!H$15</f>
        <v>0</v>
      </c>
      <c r="Y42" s="69">
        <f>O42*tab!I$15</f>
        <v>0</v>
      </c>
      <c r="Z42" s="69">
        <f>P42*tab!J$15</f>
        <v>0</v>
      </c>
      <c r="AA42" s="69">
        <f>Q42*tab!K$15</f>
        <v>0</v>
      </c>
      <c r="AB42" s="72"/>
      <c r="AC42" s="155">
        <v>0</v>
      </c>
      <c r="AD42" s="155">
        <f t="shared" si="30"/>
        <v>0</v>
      </c>
      <c r="AE42" s="155">
        <f t="shared" si="30"/>
        <v>0</v>
      </c>
      <c r="AF42" s="155">
        <f t="shared" si="26"/>
        <v>0</v>
      </c>
      <c r="AG42" s="121">
        <f t="shared" si="26"/>
        <v>0</v>
      </c>
      <c r="AH42" s="121">
        <f t="shared" si="26"/>
        <v>0</v>
      </c>
      <c r="AI42" s="121">
        <f t="shared" si="26"/>
        <v>0</v>
      </c>
      <c r="AJ42" s="121">
        <f t="shared" si="26"/>
        <v>0</v>
      </c>
      <c r="AK42" s="121">
        <f t="shared" si="26"/>
        <v>0</v>
      </c>
      <c r="AL42" s="72"/>
      <c r="AM42" s="69">
        <f t="shared" si="10"/>
        <v>0</v>
      </c>
      <c r="AN42" s="69">
        <f t="shared" si="11"/>
        <v>0</v>
      </c>
      <c r="AO42" s="69">
        <f t="shared" si="12"/>
        <v>0</v>
      </c>
      <c r="AP42" s="69">
        <f t="shared" si="27"/>
        <v>0</v>
      </c>
      <c r="AQ42" s="69">
        <f t="shared" si="27"/>
        <v>0</v>
      </c>
      <c r="AR42" s="69">
        <f t="shared" si="27"/>
        <v>0</v>
      </c>
      <c r="AS42" s="69">
        <f t="shared" si="27"/>
        <v>0</v>
      </c>
      <c r="AT42" s="69">
        <f t="shared" si="27"/>
        <v>0</v>
      </c>
      <c r="AU42" s="69">
        <f t="shared" si="27"/>
        <v>0</v>
      </c>
      <c r="AV42" s="72"/>
      <c r="AW42" s="652">
        <v>0</v>
      </c>
      <c r="AX42" s="652">
        <f t="shared" si="31"/>
        <v>0</v>
      </c>
      <c r="AY42" s="652">
        <f t="shared" si="31"/>
        <v>0</v>
      </c>
      <c r="AZ42" s="68">
        <v>0</v>
      </c>
      <c r="BA42" s="155">
        <f t="shared" si="19"/>
        <v>0</v>
      </c>
      <c r="BB42" s="121">
        <f t="shared" si="32"/>
        <v>0</v>
      </c>
      <c r="BC42" s="121">
        <f t="shared" si="32"/>
        <v>0</v>
      </c>
      <c r="BD42" s="121">
        <f t="shared" si="28"/>
        <v>0</v>
      </c>
      <c r="BE42" s="121">
        <f t="shared" si="28"/>
        <v>0</v>
      </c>
      <c r="BF42" s="93"/>
      <c r="BG42" s="135"/>
    </row>
    <row r="43" spans="2:59" s="114" customFormat="1" x14ac:dyDescent="0.2">
      <c r="B43" s="1321"/>
      <c r="C43" s="152"/>
      <c r="D43" s="51">
        <v>29</v>
      </c>
      <c r="E43" s="153" t="s">
        <v>502</v>
      </c>
      <c r="F43" s="1122" t="s">
        <v>349</v>
      </c>
      <c r="G43" s="1124">
        <v>0</v>
      </c>
      <c r="H43" s="1124">
        <f t="shared" si="29"/>
        <v>0</v>
      </c>
      <c r="I43" s="1124">
        <f t="shared" si="29"/>
        <v>0</v>
      </c>
      <c r="J43" s="1340"/>
      <c r="K43" s="1124">
        <v>0</v>
      </c>
      <c r="L43" s="1323">
        <f t="shared" si="16"/>
        <v>0</v>
      </c>
      <c r="M43" s="154">
        <f t="shared" si="34"/>
        <v>0</v>
      </c>
      <c r="N43" s="120">
        <f t="shared" si="34"/>
        <v>0</v>
      </c>
      <c r="O43" s="120">
        <f t="shared" si="34"/>
        <v>0</v>
      </c>
      <c r="P43" s="120">
        <f t="shared" si="34"/>
        <v>0</v>
      </c>
      <c r="Q43" s="120">
        <f t="shared" si="34"/>
        <v>0</v>
      </c>
      <c r="R43" s="72"/>
      <c r="S43" s="69">
        <f>ROUND(G43*tab!C$13,0)</f>
        <v>0</v>
      </c>
      <c r="T43" s="69">
        <f>ROUND(H43*tab!D$13,0)</f>
        <v>0</v>
      </c>
      <c r="U43" s="69">
        <f>ROUND(I43*(tab!E$10+tab!E$11)*1/2,0)+K43*tab!E$15*1/2</f>
        <v>0</v>
      </c>
      <c r="V43" s="69">
        <f>L43*tab!F$15</f>
        <v>0</v>
      </c>
      <c r="W43" s="69">
        <f>M43*tab!G$15</f>
        <v>0</v>
      </c>
      <c r="X43" s="69">
        <f>N43*tab!H$15</f>
        <v>0</v>
      </c>
      <c r="Y43" s="69">
        <f>O43*tab!I$15</f>
        <v>0</v>
      </c>
      <c r="Z43" s="69">
        <f>P43*tab!J$15</f>
        <v>0</v>
      </c>
      <c r="AA43" s="69">
        <f>Q43*tab!K$15</f>
        <v>0</v>
      </c>
      <c r="AB43" s="72"/>
      <c r="AC43" s="155">
        <v>0</v>
      </c>
      <c r="AD43" s="155">
        <f t="shared" si="30"/>
        <v>0</v>
      </c>
      <c r="AE43" s="155">
        <f t="shared" si="30"/>
        <v>0</v>
      </c>
      <c r="AF43" s="155">
        <f t="shared" si="26"/>
        <v>0</v>
      </c>
      <c r="AG43" s="121">
        <f t="shared" si="26"/>
        <v>0</v>
      </c>
      <c r="AH43" s="121">
        <f t="shared" si="26"/>
        <v>0</v>
      </c>
      <c r="AI43" s="121">
        <f t="shared" si="26"/>
        <v>0</v>
      </c>
      <c r="AJ43" s="121">
        <f t="shared" si="26"/>
        <v>0</v>
      </c>
      <c r="AK43" s="121">
        <f t="shared" si="26"/>
        <v>0</v>
      </c>
      <c r="AL43" s="72"/>
      <c r="AM43" s="69">
        <f t="shared" si="10"/>
        <v>0</v>
      </c>
      <c r="AN43" s="69">
        <f t="shared" si="11"/>
        <v>0</v>
      </c>
      <c r="AO43" s="69">
        <f t="shared" si="12"/>
        <v>0</v>
      </c>
      <c r="AP43" s="69">
        <f t="shared" si="27"/>
        <v>0</v>
      </c>
      <c r="AQ43" s="69">
        <f t="shared" si="27"/>
        <v>0</v>
      </c>
      <c r="AR43" s="69">
        <f t="shared" si="27"/>
        <v>0</v>
      </c>
      <c r="AS43" s="69">
        <f t="shared" si="27"/>
        <v>0</v>
      </c>
      <c r="AT43" s="69">
        <f t="shared" si="27"/>
        <v>0</v>
      </c>
      <c r="AU43" s="69">
        <f t="shared" si="27"/>
        <v>0</v>
      </c>
      <c r="AV43" s="72"/>
      <c r="AW43" s="652">
        <v>0</v>
      </c>
      <c r="AX43" s="652">
        <f t="shared" si="31"/>
        <v>0</v>
      </c>
      <c r="AY43" s="652">
        <f t="shared" si="31"/>
        <v>0</v>
      </c>
      <c r="AZ43" s="68">
        <v>0</v>
      </c>
      <c r="BA43" s="155">
        <f t="shared" si="19"/>
        <v>0</v>
      </c>
      <c r="BB43" s="121">
        <f t="shared" si="32"/>
        <v>0</v>
      </c>
      <c r="BC43" s="121">
        <f t="shared" si="32"/>
        <v>0</v>
      </c>
      <c r="BD43" s="121">
        <f t="shared" si="28"/>
        <v>0</v>
      </c>
      <c r="BE43" s="121">
        <f t="shared" si="28"/>
        <v>0</v>
      </c>
      <c r="BF43" s="93"/>
      <c r="BG43" s="135"/>
    </row>
    <row r="44" spans="2:59" s="114" customFormat="1" x14ac:dyDescent="0.2">
      <c r="B44" s="1321"/>
      <c r="C44" s="152"/>
      <c r="D44" s="51">
        <v>30</v>
      </c>
      <c r="E44" s="153" t="s">
        <v>503</v>
      </c>
      <c r="F44" s="1122" t="s">
        <v>349</v>
      </c>
      <c r="G44" s="1124">
        <v>0</v>
      </c>
      <c r="H44" s="1124">
        <f t="shared" si="29"/>
        <v>0</v>
      </c>
      <c r="I44" s="1124">
        <f t="shared" si="29"/>
        <v>0</v>
      </c>
      <c r="J44" s="1340"/>
      <c r="K44" s="1124">
        <v>0</v>
      </c>
      <c r="L44" s="1323">
        <f t="shared" si="16"/>
        <v>0</v>
      </c>
      <c r="M44" s="154">
        <f t="shared" si="34"/>
        <v>0</v>
      </c>
      <c r="N44" s="120">
        <f t="shared" si="34"/>
        <v>0</v>
      </c>
      <c r="O44" s="120">
        <f t="shared" si="34"/>
        <v>0</v>
      </c>
      <c r="P44" s="120">
        <f t="shared" si="34"/>
        <v>0</v>
      </c>
      <c r="Q44" s="120">
        <f t="shared" si="34"/>
        <v>0</v>
      </c>
      <c r="R44" s="72"/>
      <c r="S44" s="69">
        <f>ROUND(G44*tab!C$13,0)</f>
        <v>0</v>
      </c>
      <c r="T44" s="69">
        <f>ROUND(H44*tab!D$13,0)</f>
        <v>0</v>
      </c>
      <c r="U44" s="69">
        <f>ROUND(I44*(tab!E$10+tab!E$11)*1/2,0)+K44*tab!E$15*1/2</f>
        <v>0</v>
      </c>
      <c r="V44" s="69">
        <f>L44*tab!F$15</f>
        <v>0</v>
      </c>
      <c r="W44" s="69">
        <f>M44*tab!G$15</f>
        <v>0</v>
      </c>
      <c r="X44" s="69">
        <f>N44*tab!H$15</f>
        <v>0</v>
      </c>
      <c r="Y44" s="69">
        <f>O44*tab!I$15</f>
        <v>0</v>
      </c>
      <c r="Z44" s="69">
        <f>P44*tab!J$15</f>
        <v>0</v>
      </c>
      <c r="AA44" s="69">
        <f>Q44*tab!K$15</f>
        <v>0</v>
      </c>
      <c r="AB44" s="72"/>
      <c r="AC44" s="155">
        <v>0</v>
      </c>
      <c r="AD44" s="155">
        <f t="shared" si="30"/>
        <v>0</v>
      </c>
      <c r="AE44" s="155">
        <f t="shared" si="30"/>
        <v>0</v>
      </c>
      <c r="AF44" s="155">
        <f t="shared" si="26"/>
        <v>0</v>
      </c>
      <c r="AG44" s="121">
        <f t="shared" si="26"/>
        <v>0</v>
      </c>
      <c r="AH44" s="121">
        <f t="shared" si="26"/>
        <v>0</v>
      </c>
      <c r="AI44" s="121">
        <f t="shared" si="26"/>
        <v>0</v>
      </c>
      <c r="AJ44" s="121">
        <f t="shared" si="26"/>
        <v>0</v>
      </c>
      <c r="AK44" s="121">
        <f t="shared" si="26"/>
        <v>0</v>
      </c>
      <c r="AL44" s="72"/>
      <c r="AM44" s="69">
        <f t="shared" si="10"/>
        <v>0</v>
      </c>
      <c r="AN44" s="69">
        <f t="shared" si="11"/>
        <v>0</v>
      </c>
      <c r="AO44" s="69">
        <f t="shared" si="12"/>
        <v>0</v>
      </c>
      <c r="AP44" s="69">
        <f t="shared" si="27"/>
        <v>0</v>
      </c>
      <c r="AQ44" s="69">
        <f t="shared" si="27"/>
        <v>0</v>
      </c>
      <c r="AR44" s="69">
        <f t="shared" si="27"/>
        <v>0</v>
      </c>
      <c r="AS44" s="69">
        <f t="shared" si="27"/>
        <v>0</v>
      </c>
      <c r="AT44" s="69">
        <f t="shared" si="27"/>
        <v>0</v>
      </c>
      <c r="AU44" s="69">
        <f t="shared" si="27"/>
        <v>0</v>
      </c>
      <c r="AV44" s="72"/>
      <c r="AW44" s="652">
        <v>0</v>
      </c>
      <c r="AX44" s="652">
        <f t="shared" si="31"/>
        <v>0</v>
      </c>
      <c r="AY44" s="652">
        <f t="shared" si="31"/>
        <v>0</v>
      </c>
      <c r="AZ44" s="68">
        <v>0</v>
      </c>
      <c r="BA44" s="155">
        <f t="shared" si="19"/>
        <v>0</v>
      </c>
      <c r="BB44" s="121">
        <f t="shared" si="32"/>
        <v>0</v>
      </c>
      <c r="BC44" s="121">
        <f t="shared" si="32"/>
        <v>0</v>
      </c>
      <c r="BD44" s="121">
        <f t="shared" si="28"/>
        <v>0</v>
      </c>
      <c r="BE44" s="121">
        <f t="shared" si="28"/>
        <v>0</v>
      </c>
      <c r="BF44" s="93"/>
      <c r="BG44" s="135"/>
    </row>
    <row r="45" spans="2:59" s="114" customFormat="1" x14ac:dyDescent="0.2">
      <c r="B45" s="1321"/>
      <c r="C45" s="152"/>
      <c r="D45" s="51">
        <v>31</v>
      </c>
      <c r="E45" s="153" t="s">
        <v>868</v>
      </c>
      <c r="F45" s="1122" t="s">
        <v>349</v>
      </c>
      <c r="G45" s="1124">
        <v>0</v>
      </c>
      <c r="H45" s="1124">
        <f t="shared" si="29"/>
        <v>0</v>
      </c>
      <c r="I45" s="1124">
        <f t="shared" si="29"/>
        <v>0</v>
      </c>
      <c r="J45" s="1340"/>
      <c r="K45" s="1124">
        <v>0</v>
      </c>
      <c r="L45" s="1323">
        <f t="shared" si="16"/>
        <v>0</v>
      </c>
      <c r="M45" s="154">
        <f t="shared" si="34"/>
        <v>0</v>
      </c>
      <c r="N45" s="120">
        <f t="shared" si="34"/>
        <v>0</v>
      </c>
      <c r="O45" s="120">
        <f t="shared" si="34"/>
        <v>0</v>
      </c>
      <c r="P45" s="120">
        <f t="shared" si="34"/>
        <v>0</v>
      </c>
      <c r="Q45" s="120">
        <f t="shared" si="34"/>
        <v>0</v>
      </c>
      <c r="R45" s="72"/>
      <c r="S45" s="69">
        <f>ROUND(G45*tab!C$13,0)</f>
        <v>0</v>
      </c>
      <c r="T45" s="69">
        <f>ROUND(H45*tab!D$13,0)</f>
        <v>0</v>
      </c>
      <c r="U45" s="69">
        <f>ROUND(I45*(tab!E$10+tab!E$11)*1/2,0)+K45*tab!E$15*1/2</f>
        <v>0</v>
      </c>
      <c r="V45" s="69">
        <f>L45*tab!F$15</f>
        <v>0</v>
      </c>
      <c r="W45" s="69">
        <f>M45*tab!G$15</f>
        <v>0</v>
      </c>
      <c r="X45" s="69">
        <f>N45*tab!H$15</f>
        <v>0</v>
      </c>
      <c r="Y45" s="69">
        <f>O45*tab!I$15</f>
        <v>0</v>
      </c>
      <c r="Z45" s="69">
        <f>P45*tab!J$15</f>
        <v>0</v>
      </c>
      <c r="AA45" s="69">
        <f>Q45*tab!K$15</f>
        <v>0</v>
      </c>
      <c r="AB45" s="72"/>
      <c r="AC45" s="155">
        <v>0</v>
      </c>
      <c r="AD45" s="155">
        <f t="shared" si="30"/>
        <v>0</v>
      </c>
      <c r="AE45" s="155">
        <f t="shared" si="30"/>
        <v>0</v>
      </c>
      <c r="AF45" s="155">
        <f t="shared" si="26"/>
        <v>0</v>
      </c>
      <c r="AG45" s="121">
        <f t="shared" si="26"/>
        <v>0</v>
      </c>
      <c r="AH45" s="121">
        <f t="shared" si="26"/>
        <v>0</v>
      </c>
      <c r="AI45" s="121">
        <f t="shared" si="26"/>
        <v>0</v>
      </c>
      <c r="AJ45" s="121">
        <f t="shared" si="26"/>
        <v>0</v>
      </c>
      <c r="AK45" s="121">
        <f t="shared" si="26"/>
        <v>0</v>
      </c>
      <c r="AL45" s="72"/>
      <c r="AM45" s="69">
        <f t="shared" si="10"/>
        <v>0</v>
      </c>
      <c r="AN45" s="69">
        <f t="shared" si="11"/>
        <v>0</v>
      </c>
      <c r="AO45" s="69">
        <f t="shared" si="12"/>
        <v>0</v>
      </c>
      <c r="AP45" s="69">
        <f t="shared" si="27"/>
        <v>0</v>
      </c>
      <c r="AQ45" s="69">
        <f t="shared" si="27"/>
        <v>0</v>
      </c>
      <c r="AR45" s="69">
        <f t="shared" si="27"/>
        <v>0</v>
      </c>
      <c r="AS45" s="69">
        <f t="shared" si="27"/>
        <v>0</v>
      </c>
      <c r="AT45" s="69">
        <f t="shared" si="27"/>
        <v>0</v>
      </c>
      <c r="AU45" s="69">
        <f t="shared" si="27"/>
        <v>0</v>
      </c>
      <c r="AV45" s="72"/>
      <c r="AW45" s="652">
        <v>0</v>
      </c>
      <c r="AX45" s="652">
        <f t="shared" si="31"/>
        <v>0</v>
      </c>
      <c r="AY45" s="652">
        <f t="shared" si="31"/>
        <v>0</v>
      </c>
      <c r="AZ45" s="68">
        <v>0</v>
      </c>
      <c r="BA45" s="155">
        <f t="shared" si="19"/>
        <v>0</v>
      </c>
      <c r="BB45" s="121">
        <f t="shared" si="32"/>
        <v>0</v>
      </c>
      <c r="BC45" s="121">
        <f t="shared" si="32"/>
        <v>0</v>
      </c>
      <c r="BD45" s="121">
        <f t="shared" si="28"/>
        <v>0</v>
      </c>
      <c r="BE45" s="121">
        <f t="shared" si="28"/>
        <v>0</v>
      </c>
      <c r="BF45" s="93"/>
      <c r="BG45" s="135"/>
    </row>
    <row r="46" spans="2:59" s="114" customFormat="1" x14ac:dyDescent="0.2">
      <c r="B46" s="1321"/>
      <c r="C46" s="152"/>
      <c r="D46" s="51">
        <v>32</v>
      </c>
      <c r="E46" s="153" t="s">
        <v>869</v>
      </c>
      <c r="F46" s="1122" t="s">
        <v>349</v>
      </c>
      <c r="G46" s="1124">
        <v>0</v>
      </c>
      <c r="H46" s="1124">
        <f t="shared" si="29"/>
        <v>0</v>
      </c>
      <c r="I46" s="1124">
        <f t="shared" si="29"/>
        <v>0</v>
      </c>
      <c r="J46" s="1340"/>
      <c r="K46" s="1124">
        <v>0</v>
      </c>
      <c r="L46" s="1323">
        <f t="shared" si="16"/>
        <v>0</v>
      </c>
      <c r="M46" s="154">
        <f t="shared" si="34"/>
        <v>0</v>
      </c>
      <c r="N46" s="120">
        <f t="shared" si="34"/>
        <v>0</v>
      </c>
      <c r="O46" s="120">
        <f t="shared" si="34"/>
        <v>0</v>
      </c>
      <c r="P46" s="120">
        <f t="shared" si="34"/>
        <v>0</v>
      </c>
      <c r="Q46" s="120">
        <f t="shared" si="34"/>
        <v>0</v>
      </c>
      <c r="R46" s="72"/>
      <c r="S46" s="69">
        <f>ROUND(G46*tab!C$13,0)</f>
        <v>0</v>
      </c>
      <c r="T46" s="69">
        <f>ROUND(H46*tab!D$13,0)</f>
        <v>0</v>
      </c>
      <c r="U46" s="69">
        <f>ROUND(I46*(tab!E$10+tab!E$11)*1/2,0)+K46*tab!E$15*1/2</f>
        <v>0</v>
      </c>
      <c r="V46" s="69">
        <f>L46*tab!F$15</f>
        <v>0</v>
      </c>
      <c r="W46" s="69">
        <f>M46*tab!G$15</f>
        <v>0</v>
      </c>
      <c r="X46" s="69">
        <f>N46*tab!H$15</f>
        <v>0</v>
      </c>
      <c r="Y46" s="69">
        <f>O46*tab!I$15</f>
        <v>0</v>
      </c>
      <c r="Z46" s="69">
        <f>P46*tab!J$15</f>
        <v>0</v>
      </c>
      <c r="AA46" s="69">
        <f>Q46*tab!K$15</f>
        <v>0</v>
      </c>
      <c r="AB46" s="72"/>
      <c r="AC46" s="155">
        <v>0</v>
      </c>
      <c r="AD46" s="155">
        <f t="shared" si="30"/>
        <v>0</v>
      </c>
      <c r="AE46" s="155">
        <f t="shared" si="30"/>
        <v>0</v>
      </c>
      <c r="AF46" s="155">
        <f t="shared" si="26"/>
        <v>0</v>
      </c>
      <c r="AG46" s="121">
        <f t="shared" si="26"/>
        <v>0</v>
      </c>
      <c r="AH46" s="121">
        <f t="shared" si="26"/>
        <v>0</v>
      </c>
      <c r="AI46" s="121">
        <f t="shared" si="26"/>
        <v>0</v>
      </c>
      <c r="AJ46" s="121">
        <f t="shared" si="26"/>
        <v>0</v>
      </c>
      <c r="AK46" s="121">
        <f t="shared" si="26"/>
        <v>0</v>
      </c>
      <c r="AL46" s="72"/>
      <c r="AM46" s="69">
        <f t="shared" si="10"/>
        <v>0</v>
      </c>
      <c r="AN46" s="69">
        <f t="shared" si="11"/>
        <v>0</v>
      </c>
      <c r="AO46" s="69">
        <f t="shared" si="12"/>
        <v>0</v>
      </c>
      <c r="AP46" s="69">
        <f t="shared" si="27"/>
        <v>0</v>
      </c>
      <c r="AQ46" s="69">
        <f t="shared" si="27"/>
        <v>0</v>
      </c>
      <c r="AR46" s="69">
        <f t="shared" si="27"/>
        <v>0</v>
      </c>
      <c r="AS46" s="69">
        <f t="shared" si="27"/>
        <v>0</v>
      </c>
      <c r="AT46" s="69">
        <f t="shared" si="27"/>
        <v>0</v>
      </c>
      <c r="AU46" s="69">
        <f t="shared" si="27"/>
        <v>0</v>
      </c>
      <c r="AV46" s="72"/>
      <c r="AW46" s="652">
        <v>0</v>
      </c>
      <c r="AX46" s="652">
        <f t="shared" si="31"/>
        <v>0</v>
      </c>
      <c r="AY46" s="652">
        <f t="shared" si="31"/>
        <v>0</v>
      </c>
      <c r="AZ46" s="68">
        <v>0</v>
      </c>
      <c r="BA46" s="155">
        <f t="shared" si="19"/>
        <v>0</v>
      </c>
      <c r="BB46" s="121">
        <f t="shared" si="32"/>
        <v>0</v>
      </c>
      <c r="BC46" s="121">
        <f t="shared" si="32"/>
        <v>0</v>
      </c>
      <c r="BD46" s="121">
        <f t="shared" si="28"/>
        <v>0</v>
      </c>
      <c r="BE46" s="121">
        <f t="shared" si="28"/>
        <v>0</v>
      </c>
      <c r="BF46" s="93"/>
      <c r="BG46" s="135"/>
    </row>
    <row r="47" spans="2:59" s="114" customFormat="1" x14ac:dyDescent="0.2">
      <c r="B47" s="1321"/>
      <c r="C47" s="152"/>
      <c r="D47" s="51">
        <v>33</v>
      </c>
      <c r="E47" s="153" t="s">
        <v>870</v>
      </c>
      <c r="F47" s="1122" t="s">
        <v>349</v>
      </c>
      <c r="G47" s="1124">
        <v>0</v>
      </c>
      <c r="H47" s="1124">
        <f t="shared" si="29"/>
        <v>0</v>
      </c>
      <c r="I47" s="1124">
        <f t="shared" si="29"/>
        <v>0</v>
      </c>
      <c r="J47" s="1340"/>
      <c r="K47" s="1124">
        <v>0</v>
      </c>
      <c r="L47" s="1323">
        <f t="shared" si="16"/>
        <v>0</v>
      </c>
      <c r="M47" s="154">
        <f t="shared" si="34"/>
        <v>0</v>
      </c>
      <c r="N47" s="120">
        <f t="shared" si="34"/>
        <v>0</v>
      </c>
      <c r="O47" s="120">
        <f t="shared" si="34"/>
        <v>0</v>
      </c>
      <c r="P47" s="120">
        <f t="shared" si="34"/>
        <v>0</v>
      </c>
      <c r="Q47" s="120">
        <f t="shared" si="34"/>
        <v>0</v>
      </c>
      <c r="R47" s="72"/>
      <c r="S47" s="69">
        <f>ROUND(G47*tab!C$13,0)</f>
        <v>0</v>
      </c>
      <c r="T47" s="69">
        <f>ROUND(H47*tab!D$13,0)</f>
        <v>0</v>
      </c>
      <c r="U47" s="69">
        <f>ROUND(I47*(tab!E$10+tab!E$11)*1/2,0)+K47*tab!E$15*1/2</f>
        <v>0</v>
      </c>
      <c r="V47" s="69">
        <f>L47*tab!F$15</f>
        <v>0</v>
      </c>
      <c r="W47" s="69">
        <f>M47*tab!G$15</f>
        <v>0</v>
      </c>
      <c r="X47" s="69">
        <f>N47*tab!H$15</f>
        <v>0</v>
      </c>
      <c r="Y47" s="69">
        <f>O47*tab!I$15</f>
        <v>0</v>
      </c>
      <c r="Z47" s="69">
        <f>P47*tab!J$15</f>
        <v>0</v>
      </c>
      <c r="AA47" s="69">
        <f>Q47*tab!K$15</f>
        <v>0</v>
      </c>
      <c r="AB47" s="72"/>
      <c r="AC47" s="155">
        <v>0</v>
      </c>
      <c r="AD47" s="155">
        <f t="shared" si="30"/>
        <v>0</v>
      </c>
      <c r="AE47" s="155">
        <f t="shared" si="30"/>
        <v>0</v>
      </c>
      <c r="AF47" s="155">
        <f t="shared" ref="AF47:AK62" si="35">AE47</f>
        <v>0</v>
      </c>
      <c r="AG47" s="121">
        <f t="shared" si="35"/>
        <v>0</v>
      </c>
      <c r="AH47" s="121">
        <f t="shared" si="35"/>
        <v>0</v>
      </c>
      <c r="AI47" s="121">
        <f t="shared" si="35"/>
        <v>0</v>
      </c>
      <c r="AJ47" s="121">
        <f t="shared" si="35"/>
        <v>0</v>
      </c>
      <c r="AK47" s="121">
        <f t="shared" si="35"/>
        <v>0</v>
      </c>
      <c r="AL47" s="72"/>
      <c r="AM47" s="69">
        <f t="shared" ref="AM47:AM78" si="36">+G47*0</f>
        <v>0</v>
      </c>
      <c r="AN47" s="69">
        <f t="shared" ref="AN47:AN78" si="37">+H47*0</f>
        <v>0</v>
      </c>
      <c r="AO47" s="69">
        <f t="shared" ref="AO47:AO78" si="38">+I47*0</f>
        <v>0</v>
      </c>
      <c r="AP47" s="69">
        <f t="shared" si="27"/>
        <v>0</v>
      </c>
      <c r="AQ47" s="69">
        <f t="shared" si="27"/>
        <v>0</v>
      </c>
      <c r="AR47" s="69">
        <f t="shared" si="27"/>
        <v>0</v>
      </c>
      <c r="AS47" s="69">
        <f t="shared" si="27"/>
        <v>0</v>
      </c>
      <c r="AT47" s="69">
        <f t="shared" si="27"/>
        <v>0</v>
      </c>
      <c r="AU47" s="69">
        <f t="shared" si="27"/>
        <v>0</v>
      </c>
      <c r="AV47" s="72"/>
      <c r="AW47" s="652">
        <v>0</v>
      </c>
      <c r="AX47" s="652">
        <f t="shared" si="31"/>
        <v>0</v>
      </c>
      <c r="AY47" s="652">
        <f t="shared" si="31"/>
        <v>0</v>
      </c>
      <c r="AZ47" s="68">
        <v>0</v>
      </c>
      <c r="BA47" s="155">
        <f t="shared" si="19"/>
        <v>0</v>
      </c>
      <c r="BB47" s="121">
        <f t="shared" si="32"/>
        <v>0</v>
      </c>
      <c r="BC47" s="121">
        <f t="shared" si="32"/>
        <v>0</v>
      </c>
      <c r="BD47" s="121">
        <f t="shared" si="28"/>
        <v>0</v>
      </c>
      <c r="BE47" s="121">
        <f t="shared" si="28"/>
        <v>0</v>
      </c>
      <c r="BF47" s="93"/>
      <c r="BG47" s="135"/>
    </row>
    <row r="48" spans="2:59" s="114" customFormat="1" x14ac:dyDescent="0.2">
      <c r="B48" s="1321"/>
      <c r="C48" s="152"/>
      <c r="D48" s="51">
        <v>34</v>
      </c>
      <c r="E48" s="153" t="s">
        <v>871</v>
      </c>
      <c r="F48" s="1122" t="s">
        <v>349</v>
      </c>
      <c r="G48" s="1124">
        <v>0</v>
      </c>
      <c r="H48" s="1124">
        <f t="shared" ref="H48:I63" si="39">+G48</f>
        <v>0</v>
      </c>
      <c r="I48" s="1124">
        <f t="shared" si="39"/>
        <v>0</v>
      </c>
      <c r="J48" s="1340"/>
      <c r="K48" s="1124">
        <v>0</v>
      </c>
      <c r="L48" s="1323">
        <f t="shared" si="16"/>
        <v>0</v>
      </c>
      <c r="M48" s="154">
        <f t="shared" si="34"/>
        <v>0</v>
      </c>
      <c r="N48" s="120">
        <f t="shared" si="34"/>
        <v>0</v>
      </c>
      <c r="O48" s="120">
        <f t="shared" si="34"/>
        <v>0</v>
      </c>
      <c r="P48" s="120">
        <f t="shared" si="34"/>
        <v>0</v>
      </c>
      <c r="Q48" s="120">
        <f t="shared" si="34"/>
        <v>0</v>
      </c>
      <c r="R48" s="72"/>
      <c r="S48" s="69">
        <f>ROUND(G48*tab!C$13,0)</f>
        <v>0</v>
      </c>
      <c r="T48" s="69">
        <f>ROUND(H48*tab!D$13,0)</f>
        <v>0</v>
      </c>
      <c r="U48" s="69">
        <f>ROUND(I48*(tab!E$10+tab!E$11)*1/2,0)+K48*tab!E$15*1/2</f>
        <v>0</v>
      </c>
      <c r="V48" s="69">
        <f>L48*tab!F$15</f>
        <v>0</v>
      </c>
      <c r="W48" s="69">
        <f>M48*tab!G$15</f>
        <v>0</v>
      </c>
      <c r="X48" s="69">
        <f>N48*tab!H$15</f>
        <v>0</v>
      </c>
      <c r="Y48" s="69">
        <f>O48*tab!I$15</f>
        <v>0</v>
      </c>
      <c r="Z48" s="69">
        <f>P48*tab!J$15</f>
        <v>0</v>
      </c>
      <c r="AA48" s="69">
        <f>Q48*tab!K$15</f>
        <v>0</v>
      </c>
      <c r="AB48" s="72"/>
      <c r="AC48" s="155">
        <v>0</v>
      </c>
      <c r="AD48" s="155">
        <f t="shared" ref="AD48:AE63" si="40">+AC48</f>
        <v>0</v>
      </c>
      <c r="AE48" s="155">
        <f t="shared" si="40"/>
        <v>0</v>
      </c>
      <c r="AF48" s="155">
        <f t="shared" si="35"/>
        <v>0</v>
      </c>
      <c r="AG48" s="121">
        <f t="shared" si="35"/>
        <v>0</v>
      </c>
      <c r="AH48" s="121">
        <f t="shared" si="35"/>
        <v>0</v>
      </c>
      <c r="AI48" s="121">
        <f t="shared" si="35"/>
        <v>0</v>
      </c>
      <c r="AJ48" s="121">
        <f t="shared" si="35"/>
        <v>0</v>
      </c>
      <c r="AK48" s="121">
        <f t="shared" si="35"/>
        <v>0</v>
      </c>
      <c r="AL48" s="72"/>
      <c r="AM48" s="69">
        <f t="shared" si="36"/>
        <v>0</v>
      </c>
      <c r="AN48" s="69">
        <f t="shared" si="37"/>
        <v>0</v>
      </c>
      <c r="AO48" s="69">
        <f t="shared" si="38"/>
        <v>0</v>
      </c>
      <c r="AP48" s="69">
        <f t="shared" si="27"/>
        <v>0</v>
      </c>
      <c r="AQ48" s="69">
        <f t="shared" si="27"/>
        <v>0</v>
      </c>
      <c r="AR48" s="69">
        <f t="shared" si="27"/>
        <v>0</v>
      </c>
      <c r="AS48" s="69">
        <f t="shared" si="27"/>
        <v>0</v>
      </c>
      <c r="AT48" s="69">
        <f t="shared" si="27"/>
        <v>0</v>
      </c>
      <c r="AU48" s="69">
        <f t="shared" si="27"/>
        <v>0</v>
      </c>
      <c r="AV48" s="72"/>
      <c r="AW48" s="652">
        <v>0</v>
      </c>
      <c r="AX48" s="652">
        <f t="shared" ref="AX48:AY63" si="41">+AW48</f>
        <v>0</v>
      </c>
      <c r="AY48" s="652">
        <f t="shared" si="41"/>
        <v>0</v>
      </c>
      <c r="AZ48" s="68">
        <v>0</v>
      </c>
      <c r="BA48" s="155">
        <f t="shared" si="19"/>
        <v>0</v>
      </c>
      <c r="BB48" s="121">
        <f t="shared" ref="BB48:BC67" si="42">BA48</f>
        <v>0</v>
      </c>
      <c r="BC48" s="121">
        <f t="shared" si="42"/>
        <v>0</v>
      </c>
      <c r="BD48" s="121">
        <f t="shared" si="28"/>
        <v>0</v>
      </c>
      <c r="BE48" s="121">
        <f t="shared" si="28"/>
        <v>0</v>
      </c>
      <c r="BF48" s="93"/>
      <c r="BG48" s="135"/>
    </row>
    <row r="49" spans="2:59" s="114" customFormat="1" x14ac:dyDescent="0.2">
      <c r="B49" s="1321"/>
      <c r="C49" s="152"/>
      <c r="D49" s="51">
        <v>35</v>
      </c>
      <c r="E49" s="153" t="s">
        <v>872</v>
      </c>
      <c r="F49" s="1122" t="s">
        <v>349</v>
      </c>
      <c r="G49" s="1124">
        <v>0</v>
      </c>
      <c r="H49" s="1124">
        <f t="shared" si="39"/>
        <v>0</v>
      </c>
      <c r="I49" s="1124">
        <f t="shared" si="39"/>
        <v>0</v>
      </c>
      <c r="J49" s="1340"/>
      <c r="K49" s="1124">
        <v>0</v>
      </c>
      <c r="L49" s="1323">
        <f t="shared" si="16"/>
        <v>0</v>
      </c>
      <c r="M49" s="154">
        <f t="shared" si="34"/>
        <v>0</v>
      </c>
      <c r="N49" s="120">
        <f t="shared" si="34"/>
        <v>0</v>
      </c>
      <c r="O49" s="120">
        <f t="shared" si="34"/>
        <v>0</v>
      </c>
      <c r="P49" s="120">
        <f t="shared" si="34"/>
        <v>0</v>
      </c>
      <c r="Q49" s="120">
        <f t="shared" si="34"/>
        <v>0</v>
      </c>
      <c r="R49" s="72"/>
      <c r="S49" s="69">
        <f>ROUND(G49*tab!C$13,0)</f>
        <v>0</v>
      </c>
      <c r="T49" s="69">
        <f>ROUND(H49*tab!D$13,0)</f>
        <v>0</v>
      </c>
      <c r="U49" s="69">
        <f>ROUND(I49*(tab!E$10+tab!E$11)*1/2,0)+K49*tab!E$15*1/2</f>
        <v>0</v>
      </c>
      <c r="V49" s="69">
        <f>L49*tab!F$15</f>
        <v>0</v>
      </c>
      <c r="W49" s="69">
        <f>M49*tab!G$15</f>
        <v>0</v>
      </c>
      <c r="X49" s="69">
        <f>N49*tab!H$15</f>
        <v>0</v>
      </c>
      <c r="Y49" s="69">
        <f>O49*tab!I$15</f>
        <v>0</v>
      </c>
      <c r="Z49" s="69">
        <f>P49*tab!J$15</f>
        <v>0</v>
      </c>
      <c r="AA49" s="69">
        <f>Q49*tab!K$15</f>
        <v>0</v>
      </c>
      <c r="AB49" s="72"/>
      <c r="AC49" s="155">
        <v>0</v>
      </c>
      <c r="AD49" s="155">
        <f t="shared" si="40"/>
        <v>0</v>
      </c>
      <c r="AE49" s="155">
        <f t="shared" si="40"/>
        <v>0</v>
      </c>
      <c r="AF49" s="155">
        <f t="shared" si="35"/>
        <v>0</v>
      </c>
      <c r="AG49" s="121">
        <f t="shared" si="35"/>
        <v>0</v>
      </c>
      <c r="AH49" s="121">
        <f t="shared" si="35"/>
        <v>0</v>
      </c>
      <c r="AI49" s="121">
        <f t="shared" si="35"/>
        <v>0</v>
      </c>
      <c r="AJ49" s="121">
        <f t="shared" si="35"/>
        <v>0</v>
      </c>
      <c r="AK49" s="121">
        <f t="shared" si="35"/>
        <v>0</v>
      </c>
      <c r="AL49" s="72"/>
      <c r="AM49" s="69">
        <f t="shared" si="36"/>
        <v>0</v>
      </c>
      <c r="AN49" s="69">
        <f t="shared" si="37"/>
        <v>0</v>
      </c>
      <c r="AO49" s="69">
        <f t="shared" si="38"/>
        <v>0</v>
      </c>
      <c r="AP49" s="69">
        <f t="shared" si="27"/>
        <v>0</v>
      </c>
      <c r="AQ49" s="69">
        <f t="shared" si="27"/>
        <v>0</v>
      </c>
      <c r="AR49" s="69">
        <f t="shared" si="27"/>
        <v>0</v>
      </c>
      <c r="AS49" s="69">
        <f t="shared" si="27"/>
        <v>0</v>
      </c>
      <c r="AT49" s="69">
        <f t="shared" si="27"/>
        <v>0</v>
      </c>
      <c r="AU49" s="69">
        <f t="shared" si="27"/>
        <v>0</v>
      </c>
      <c r="AV49" s="72"/>
      <c r="AW49" s="652">
        <v>0</v>
      </c>
      <c r="AX49" s="652">
        <f t="shared" si="41"/>
        <v>0</v>
      </c>
      <c r="AY49" s="652">
        <f t="shared" si="41"/>
        <v>0</v>
      </c>
      <c r="AZ49" s="68">
        <v>0</v>
      </c>
      <c r="BA49" s="155">
        <f t="shared" si="19"/>
        <v>0</v>
      </c>
      <c r="BB49" s="121">
        <f t="shared" si="42"/>
        <v>0</v>
      </c>
      <c r="BC49" s="121">
        <f t="shared" si="42"/>
        <v>0</v>
      </c>
      <c r="BD49" s="121">
        <f t="shared" si="28"/>
        <v>0</v>
      </c>
      <c r="BE49" s="121">
        <f t="shared" si="28"/>
        <v>0</v>
      </c>
      <c r="BF49" s="93"/>
      <c r="BG49" s="135"/>
    </row>
    <row r="50" spans="2:59" s="114" customFormat="1" x14ac:dyDescent="0.2">
      <c r="B50" s="1321"/>
      <c r="C50" s="152"/>
      <c r="D50" s="51">
        <v>36</v>
      </c>
      <c r="E50" s="153" t="s">
        <v>873</v>
      </c>
      <c r="F50" s="1122" t="s">
        <v>349</v>
      </c>
      <c r="G50" s="1124">
        <v>0</v>
      </c>
      <c r="H50" s="1124">
        <f t="shared" si="39"/>
        <v>0</v>
      </c>
      <c r="I50" s="1124">
        <f t="shared" si="39"/>
        <v>0</v>
      </c>
      <c r="J50" s="1340"/>
      <c r="K50" s="1124">
        <v>0</v>
      </c>
      <c r="L50" s="1323">
        <f t="shared" si="16"/>
        <v>0</v>
      </c>
      <c r="M50" s="154">
        <f t="shared" si="34"/>
        <v>0</v>
      </c>
      <c r="N50" s="120">
        <f t="shared" si="34"/>
        <v>0</v>
      </c>
      <c r="O50" s="120">
        <f t="shared" si="34"/>
        <v>0</v>
      </c>
      <c r="P50" s="120">
        <f t="shared" si="34"/>
        <v>0</v>
      </c>
      <c r="Q50" s="120">
        <f t="shared" si="34"/>
        <v>0</v>
      </c>
      <c r="R50" s="72"/>
      <c r="S50" s="69">
        <f>ROUND(G50*tab!C$13,0)</f>
        <v>0</v>
      </c>
      <c r="T50" s="69">
        <f>ROUND(H50*tab!D$13,0)</f>
        <v>0</v>
      </c>
      <c r="U50" s="69">
        <f>ROUND(I50*(tab!E$10+tab!E$11)*1/2,0)+K50*tab!E$15*1/2</f>
        <v>0</v>
      </c>
      <c r="V50" s="69">
        <f>L50*tab!F$15</f>
        <v>0</v>
      </c>
      <c r="W50" s="69">
        <f>M50*tab!G$15</f>
        <v>0</v>
      </c>
      <c r="X50" s="69">
        <f>N50*tab!H$15</f>
        <v>0</v>
      </c>
      <c r="Y50" s="69">
        <f>O50*tab!I$15</f>
        <v>0</v>
      </c>
      <c r="Z50" s="69">
        <f>P50*tab!J$15</f>
        <v>0</v>
      </c>
      <c r="AA50" s="69">
        <f>Q50*tab!K$15</f>
        <v>0</v>
      </c>
      <c r="AB50" s="72"/>
      <c r="AC50" s="155">
        <v>0</v>
      </c>
      <c r="AD50" s="155">
        <f t="shared" si="40"/>
        <v>0</v>
      </c>
      <c r="AE50" s="155">
        <f t="shared" si="40"/>
        <v>0</v>
      </c>
      <c r="AF50" s="155">
        <f t="shared" si="35"/>
        <v>0</v>
      </c>
      <c r="AG50" s="121">
        <f t="shared" si="35"/>
        <v>0</v>
      </c>
      <c r="AH50" s="121">
        <f t="shared" si="35"/>
        <v>0</v>
      </c>
      <c r="AI50" s="121">
        <f t="shared" si="35"/>
        <v>0</v>
      </c>
      <c r="AJ50" s="121">
        <f t="shared" si="35"/>
        <v>0</v>
      </c>
      <c r="AK50" s="121">
        <f t="shared" si="35"/>
        <v>0</v>
      </c>
      <c r="AL50" s="72"/>
      <c r="AM50" s="69">
        <f t="shared" si="36"/>
        <v>0</v>
      </c>
      <c r="AN50" s="69">
        <f t="shared" si="37"/>
        <v>0</v>
      </c>
      <c r="AO50" s="69">
        <f t="shared" si="38"/>
        <v>0</v>
      </c>
      <c r="AP50" s="69">
        <f t="shared" si="27"/>
        <v>0</v>
      </c>
      <c r="AQ50" s="69">
        <f t="shared" si="27"/>
        <v>0</v>
      </c>
      <c r="AR50" s="69">
        <f t="shared" si="27"/>
        <v>0</v>
      </c>
      <c r="AS50" s="69">
        <f t="shared" si="27"/>
        <v>0</v>
      </c>
      <c r="AT50" s="69">
        <f t="shared" si="27"/>
        <v>0</v>
      </c>
      <c r="AU50" s="69">
        <f t="shared" si="27"/>
        <v>0</v>
      </c>
      <c r="AV50" s="72"/>
      <c r="AW50" s="652">
        <v>0</v>
      </c>
      <c r="AX50" s="652">
        <f t="shared" si="41"/>
        <v>0</v>
      </c>
      <c r="AY50" s="652">
        <f t="shared" si="41"/>
        <v>0</v>
      </c>
      <c r="AZ50" s="68">
        <v>0</v>
      </c>
      <c r="BA50" s="155">
        <f t="shared" si="19"/>
        <v>0</v>
      </c>
      <c r="BB50" s="121">
        <f t="shared" si="42"/>
        <v>0</v>
      </c>
      <c r="BC50" s="121">
        <f t="shared" si="42"/>
        <v>0</v>
      </c>
      <c r="BD50" s="121">
        <f t="shared" si="28"/>
        <v>0</v>
      </c>
      <c r="BE50" s="121">
        <f t="shared" si="28"/>
        <v>0</v>
      </c>
      <c r="BF50" s="93"/>
      <c r="BG50" s="135"/>
    </row>
    <row r="51" spans="2:59" s="114" customFormat="1" x14ac:dyDescent="0.2">
      <c r="B51" s="1321"/>
      <c r="C51" s="152"/>
      <c r="D51" s="51">
        <v>37</v>
      </c>
      <c r="E51" s="153" t="s">
        <v>874</v>
      </c>
      <c r="F51" s="1122" t="s">
        <v>349</v>
      </c>
      <c r="G51" s="1124">
        <v>0</v>
      </c>
      <c r="H51" s="1124">
        <f t="shared" si="39"/>
        <v>0</v>
      </c>
      <c r="I51" s="1124">
        <f t="shared" si="39"/>
        <v>0</v>
      </c>
      <c r="J51" s="1340"/>
      <c r="K51" s="1124">
        <v>0</v>
      </c>
      <c r="L51" s="1323">
        <f t="shared" si="16"/>
        <v>0</v>
      </c>
      <c r="M51" s="154">
        <f t="shared" si="34"/>
        <v>0</v>
      </c>
      <c r="N51" s="120">
        <f t="shared" si="34"/>
        <v>0</v>
      </c>
      <c r="O51" s="120">
        <f t="shared" si="34"/>
        <v>0</v>
      </c>
      <c r="P51" s="120">
        <f t="shared" si="34"/>
        <v>0</v>
      </c>
      <c r="Q51" s="120">
        <f t="shared" si="34"/>
        <v>0</v>
      </c>
      <c r="R51" s="72"/>
      <c r="S51" s="69">
        <f>ROUND(G51*tab!C$13,0)</f>
        <v>0</v>
      </c>
      <c r="T51" s="69">
        <f>ROUND(H51*tab!D$13,0)</f>
        <v>0</v>
      </c>
      <c r="U51" s="69">
        <f>ROUND(I51*(tab!E$10+tab!E$11)*1/2,0)+K51*tab!E$15*1/2</f>
        <v>0</v>
      </c>
      <c r="V51" s="69">
        <f>L51*tab!F$15</f>
        <v>0</v>
      </c>
      <c r="W51" s="69">
        <f>M51*tab!G$15</f>
        <v>0</v>
      </c>
      <c r="X51" s="69">
        <f>N51*tab!H$15</f>
        <v>0</v>
      </c>
      <c r="Y51" s="69">
        <f>O51*tab!I$15</f>
        <v>0</v>
      </c>
      <c r="Z51" s="69">
        <f>P51*tab!J$15</f>
        <v>0</v>
      </c>
      <c r="AA51" s="69">
        <f>Q51*tab!K$15</f>
        <v>0</v>
      </c>
      <c r="AB51" s="72"/>
      <c r="AC51" s="155">
        <v>0</v>
      </c>
      <c r="AD51" s="155">
        <f t="shared" si="40"/>
        <v>0</v>
      </c>
      <c r="AE51" s="155">
        <f t="shared" si="40"/>
        <v>0</v>
      </c>
      <c r="AF51" s="155">
        <f t="shared" si="35"/>
        <v>0</v>
      </c>
      <c r="AG51" s="121">
        <f t="shared" si="35"/>
        <v>0</v>
      </c>
      <c r="AH51" s="121">
        <f t="shared" si="35"/>
        <v>0</v>
      </c>
      <c r="AI51" s="121">
        <f t="shared" si="35"/>
        <v>0</v>
      </c>
      <c r="AJ51" s="121">
        <f t="shared" si="35"/>
        <v>0</v>
      </c>
      <c r="AK51" s="121">
        <f t="shared" si="35"/>
        <v>0</v>
      </c>
      <c r="AL51" s="72"/>
      <c r="AM51" s="69">
        <f t="shared" si="36"/>
        <v>0</v>
      </c>
      <c r="AN51" s="69">
        <f t="shared" si="37"/>
        <v>0</v>
      </c>
      <c r="AO51" s="69">
        <f t="shared" si="38"/>
        <v>0</v>
      </c>
      <c r="AP51" s="69">
        <f t="shared" si="27"/>
        <v>0</v>
      </c>
      <c r="AQ51" s="69">
        <f t="shared" si="27"/>
        <v>0</v>
      </c>
      <c r="AR51" s="69">
        <f t="shared" si="27"/>
        <v>0</v>
      </c>
      <c r="AS51" s="69">
        <f t="shared" si="27"/>
        <v>0</v>
      </c>
      <c r="AT51" s="69">
        <f t="shared" si="27"/>
        <v>0</v>
      </c>
      <c r="AU51" s="69">
        <f t="shared" si="27"/>
        <v>0</v>
      </c>
      <c r="AV51" s="72"/>
      <c r="AW51" s="652">
        <v>0</v>
      </c>
      <c r="AX51" s="652">
        <f t="shared" si="41"/>
        <v>0</v>
      </c>
      <c r="AY51" s="652">
        <f t="shared" si="41"/>
        <v>0</v>
      </c>
      <c r="AZ51" s="68">
        <v>0</v>
      </c>
      <c r="BA51" s="155">
        <f t="shared" si="19"/>
        <v>0</v>
      </c>
      <c r="BB51" s="121">
        <f t="shared" si="42"/>
        <v>0</v>
      </c>
      <c r="BC51" s="121">
        <f t="shared" si="42"/>
        <v>0</v>
      </c>
      <c r="BD51" s="121">
        <f t="shared" si="28"/>
        <v>0</v>
      </c>
      <c r="BE51" s="121">
        <f t="shared" si="28"/>
        <v>0</v>
      </c>
      <c r="BF51" s="93"/>
      <c r="BG51" s="135"/>
    </row>
    <row r="52" spans="2:59" s="114" customFormat="1" x14ac:dyDescent="0.2">
      <c r="B52" s="1321"/>
      <c r="C52" s="152"/>
      <c r="D52" s="51">
        <v>38</v>
      </c>
      <c r="E52" s="153" t="s">
        <v>875</v>
      </c>
      <c r="F52" s="1122" t="s">
        <v>349</v>
      </c>
      <c r="G52" s="1124">
        <v>0</v>
      </c>
      <c r="H52" s="1124">
        <f t="shared" si="39"/>
        <v>0</v>
      </c>
      <c r="I52" s="1124">
        <f t="shared" si="39"/>
        <v>0</v>
      </c>
      <c r="J52" s="1340"/>
      <c r="K52" s="1124">
        <v>0</v>
      </c>
      <c r="L52" s="1323">
        <f t="shared" si="16"/>
        <v>0</v>
      </c>
      <c r="M52" s="154">
        <f t="shared" si="34"/>
        <v>0</v>
      </c>
      <c r="N52" s="120">
        <f t="shared" si="34"/>
        <v>0</v>
      </c>
      <c r="O52" s="120">
        <f t="shared" si="34"/>
        <v>0</v>
      </c>
      <c r="P52" s="120">
        <f t="shared" si="34"/>
        <v>0</v>
      </c>
      <c r="Q52" s="120">
        <f t="shared" si="34"/>
        <v>0</v>
      </c>
      <c r="R52" s="72"/>
      <c r="S52" s="69">
        <f>ROUND(G52*tab!C$13,0)</f>
        <v>0</v>
      </c>
      <c r="T52" s="69">
        <f>ROUND(H52*tab!D$13,0)</f>
        <v>0</v>
      </c>
      <c r="U52" s="69">
        <f>ROUND(I52*(tab!E$10+tab!E$11)*1/2,0)+K52*tab!E$15*1/2</f>
        <v>0</v>
      </c>
      <c r="V52" s="69">
        <f>L52*tab!F$15</f>
        <v>0</v>
      </c>
      <c r="W52" s="69">
        <f>M52*tab!G$15</f>
        <v>0</v>
      </c>
      <c r="X52" s="69">
        <f>N52*tab!H$15</f>
        <v>0</v>
      </c>
      <c r="Y52" s="69">
        <f>O52*tab!I$15</f>
        <v>0</v>
      </c>
      <c r="Z52" s="69">
        <f>P52*tab!J$15</f>
        <v>0</v>
      </c>
      <c r="AA52" s="69">
        <f>Q52*tab!K$15</f>
        <v>0</v>
      </c>
      <c r="AB52" s="72"/>
      <c r="AC52" s="155">
        <v>0</v>
      </c>
      <c r="AD52" s="155">
        <f t="shared" si="40"/>
        <v>0</v>
      </c>
      <c r="AE52" s="155">
        <f t="shared" si="40"/>
        <v>0</v>
      </c>
      <c r="AF52" s="155">
        <f t="shared" si="35"/>
        <v>0</v>
      </c>
      <c r="AG52" s="121">
        <f t="shared" si="35"/>
        <v>0</v>
      </c>
      <c r="AH52" s="121">
        <f t="shared" si="35"/>
        <v>0</v>
      </c>
      <c r="AI52" s="121">
        <f t="shared" si="35"/>
        <v>0</v>
      </c>
      <c r="AJ52" s="121">
        <f t="shared" si="35"/>
        <v>0</v>
      </c>
      <c r="AK52" s="121">
        <f t="shared" si="35"/>
        <v>0</v>
      </c>
      <c r="AL52" s="72"/>
      <c r="AM52" s="69">
        <f t="shared" si="36"/>
        <v>0</v>
      </c>
      <c r="AN52" s="69">
        <f t="shared" si="37"/>
        <v>0</v>
      </c>
      <c r="AO52" s="69">
        <f t="shared" si="38"/>
        <v>0</v>
      </c>
      <c r="AP52" s="69">
        <f t="shared" si="27"/>
        <v>0</v>
      </c>
      <c r="AQ52" s="69">
        <f t="shared" si="27"/>
        <v>0</v>
      </c>
      <c r="AR52" s="69">
        <f t="shared" si="27"/>
        <v>0</v>
      </c>
      <c r="AS52" s="69">
        <f t="shared" si="27"/>
        <v>0</v>
      </c>
      <c r="AT52" s="69">
        <f t="shared" si="27"/>
        <v>0</v>
      </c>
      <c r="AU52" s="69">
        <f t="shared" si="27"/>
        <v>0</v>
      </c>
      <c r="AV52" s="72"/>
      <c r="AW52" s="652">
        <v>0</v>
      </c>
      <c r="AX52" s="652">
        <f t="shared" si="41"/>
        <v>0</v>
      </c>
      <c r="AY52" s="652">
        <f t="shared" si="41"/>
        <v>0</v>
      </c>
      <c r="AZ52" s="68">
        <v>0</v>
      </c>
      <c r="BA52" s="155">
        <f t="shared" si="19"/>
        <v>0</v>
      </c>
      <c r="BB52" s="121">
        <f t="shared" si="42"/>
        <v>0</v>
      </c>
      <c r="BC52" s="121">
        <f t="shared" si="42"/>
        <v>0</v>
      </c>
      <c r="BD52" s="121">
        <f t="shared" si="28"/>
        <v>0</v>
      </c>
      <c r="BE52" s="121">
        <f t="shared" si="28"/>
        <v>0</v>
      </c>
      <c r="BF52" s="93"/>
      <c r="BG52" s="135"/>
    </row>
    <row r="53" spans="2:59" s="114" customFormat="1" x14ac:dyDescent="0.2">
      <c r="B53" s="1321"/>
      <c r="C53" s="152"/>
      <c r="D53" s="51">
        <v>39</v>
      </c>
      <c r="E53" s="153" t="s">
        <v>876</v>
      </c>
      <c r="F53" s="1122" t="s">
        <v>349</v>
      </c>
      <c r="G53" s="1124">
        <v>0</v>
      </c>
      <c r="H53" s="1124">
        <f t="shared" si="39"/>
        <v>0</v>
      </c>
      <c r="I53" s="1124">
        <f t="shared" si="39"/>
        <v>0</v>
      </c>
      <c r="J53" s="1340"/>
      <c r="K53" s="1124">
        <v>0</v>
      </c>
      <c r="L53" s="1323">
        <f t="shared" si="16"/>
        <v>0</v>
      </c>
      <c r="M53" s="154">
        <f t="shared" si="34"/>
        <v>0</v>
      </c>
      <c r="N53" s="120">
        <f t="shared" si="34"/>
        <v>0</v>
      </c>
      <c r="O53" s="120">
        <f t="shared" si="34"/>
        <v>0</v>
      </c>
      <c r="P53" s="120">
        <f t="shared" si="34"/>
        <v>0</v>
      </c>
      <c r="Q53" s="120">
        <f t="shared" si="34"/>
        <v>0</v>
      </c>
      <c r="R53" s="72"/>
      <c r="S53" s="69">
        <f>ROUND(G53*tab!C$13,0)</f>
        <v>0</v>
      </c>
      <c r="T53" s="69">
        <f>ROUND(H53*tab!D$13,0)</f>
        <v>0</v>
      </c>
      <c r="U53" s="69">
        <f>ROUND(I53*(tab!E$10+tab!E$11)*1/2,0)+K53*tab!E$15*1/2</f>
        <v>0</v>
      </c>
      <c r="V53" s="69">
        <f>L53*tab!F$15</f>
        <v>0</v>
      </c>
      <c r="W53" s="69">
        <f>M53*tab!G$15</f>
        <v>0</v>
      </c>
      <c r="X53" s="69">
        <f>N53*tab!H$15</f>
        <v>0</v>
      </c>
      <c r="Y53" s="69">
        <f>O53*tab!I$15</f>
        <v>0</v>
      </c>
      <c r="Z53" s="69">
        <f>P53*tab!J$15</f>
        <v>0</v>
      </c>
      <c r="AA53" s="69">
        <f>Q53*tab!K$15</f>
        <v>0</v>
      </c>
      <c r="AB53" s="72"/>
      <c r="AC53" s="155">
        <v>0</v>
      </c>
      <c r="AD53" s="155">
        <f t="shared" si="40"/>
        <v>0</v>
      </c>
      <c r="AE53" s="155">
        <f t="shared" si="40"/>
        <v>0</v>
      </c>
      <c r="AF53" s="155">
        <f t="shared" si="35"/>
        <v>0</v>
      </c>
      <c r="AG53" s="121">
        <f t="shared" si="35"/>
        <v>0</v>
      </c>
      <c r="AH53" s="121">
        <f t="shared" si="35"/>
        <v>0</v>
      </c>
      <c r="AI53" s="121">
        <f t="shared" si="35"/>
        <v>0</v>
      </c>
      <c r="AJ53" s="121">
        <f t="shared" si="35"/>
        <v>0</v>
      </c>
      <c r="AK53" s="121">
        <f t="shared" si="35"/>
        <v>0</v>
      </c>
      <c r="AL53" s="72"/>
      <c r="AM53" s="69">
        <f t="shared" si="36"/>
        <v>0</v>
      </c>
      <c r="AN53" s="69">
        <f t="shared" si="37"/>
        <v>0</v>
      </c>
      <c r="AO53" s="69">
        <f t="shared" si="38"/>
        <v>0</v>
      </c>
      <c r="AP53" s="69">
        <f t="shared" si="27"/>
        <v>0</v>
      </c>
      <c r="AQ53" s="69">
        <f t="shared" si="27"/>
        <v>0</v>
      </c>
      <c r="AR53" s="69">
        <f t="shared" si="27"/>
        <v>0</v>
      </c>
      <c r="AS53" s="69">
        <f t="shared" si="27"/>
        <v>0</v>
      </c>
      <c r="AT53" s="69">
        <f t="shared" si="27"/>
        <v>0</v>
      </c>
      <c r="AU53" s="69">
        <f t="shared" si="27"/>
        <v>0</v>
      </c>
      <c r="AV53" s="72"/>
      <c r="AW53" s="652">
        <v>0</v>
      </c>
      <c r="AX53" s="652">
        <f t="shared" si="41"/>
        <v>0</v>
      </c>
      <c r="AY53" s="652">
        <f t="shared" si="41"/>
        <v>0</v>
      </c>
      <c r="AZ53" s="68">
        <v>0</v>
      </c>
      <c r="BA53" s="155">
        <f t="shared" si="19"/>
        <v>0</v>
      </c>
      <c r="BB53" s="121">
        <f t="shared" si="42"/>
        <v>0</v>
      </c>
      <c r="BC53" s="121">
        <f t="shared" si="42"/>
        <v>0</v>
      </c>
      <c r="BD53" s="121">
        <f t="shared" si="28"/>
        <v>0</v>
      </c>
      <c r="BE53" s="121">
        <f t="shared" si="28"/>
        <v>0</v>
      </c>
      <c r="BF53" s="93"/>
      <c r="BG53" s="135"/>
    </row>
    <row r="54" spans="2:59" s="114" customFormat="1" x14ac:dyDescent="0.2">
      <c r="B54" s="1321"/>
      <c r="C54" s="152"/>
      <c r="D54" s="51">
        <v>40</v>
      </c>
      <c r="E54" s="153" t="s">
        <v>877</v>
      </c>
      <c r="F54" s="1122" t="s">
        <v>349</v>
      </c>
      <c r="G54" s="1124">
        <v>0</v>
      </c>
      <c r="H54" s="1124">
        <f t="shared" si="39"/>
        <v>0</v>
      </c>
      <c r="I54" s="1124">
        <f t="shared" si="39"/>
        <v>0</v>
      </c>
      <c r="J54" s="1340"/>
      <c r="K54" s="1124">
        <v>0</v>
      </c>
      <c r="L54" s="1323">
        <f t="shared" si="16"/>
        <v>0</v>
      </c>
      <c r="M54" s="154">
        <f t="shared" si="34"/>
        <v>0</v>
      </c>
      <c r="N54" s="120">
        <f t="shared" si="34"/>
        <v>0</v>
      </c>
      <c r="O54" s="120">
        <f t="shared" si="34"/>
        <v>0</v>
      </c>
      <c r="P54" s="120">
        <f t="shared" si="34"/>
        <v>0</v>
      </c>
      <c r="Q54" s="120">
        <f t="shared" si="34"/>
        <v>0</v>
      </c>
      <c r="R54" s="72"/>
      <c r="S54" s="69">
        <f>ROUND(G54*tab!C$13,0)</f>
        <v>0</v>
      </c>
      <c r="T54" s="69">
        <f>ROUND(H54*tab!D$13,0)</f>
        <v>0</v>
      </c>
      <c r="U54" s="69">
        <f>ROUND(I54*(tab!E$10+tab!E$11)*1/2,0)+K54*tab!E$15*1/2</f>
        <v>0</v>
      </c>
      <c r="V54" s="69">
        <f>L54*tab!F$15</f>
        <v>0</v>
      </c>
      <c r="W54" s="69">
        <f>M54*tab!G$15</f>
        <v>0</v>
      </c>
      <c r="X54" s="69">
        <f>N54*tab!H$15</f>
        <v>0</v>
      </c>
      <c r="Y54" s="69">
        <f>O54*tab!I$15</f>
        <v>0</v>
      </c>
      <c r="Z54" s="69">
        <f>P54*tab!J$15</f>
        <v>0</v>
      </c>
      <c r="AA54" s="69">
        <f>Q54*tab!K$15</f>
        <v>0</v>
      </c>
      <c r="AB54" s="72"/>
      <c r="AC54" s="155">
        <v>0</v>
      </c>
      <c r="AD54" s="155">
        <f t="shared" si="40"/>
        <v>0</v>
      </c>
      <c r="AE54" s="155">
        <f t="shared" si="40"/>
        <v>0</v>
      </c>
      <c r="AF54" s="155">
        <f t="shared" si="35"/>
        <v>0</v>
      </c>
      <c r="AG54" s="121">
        <f t="shared" si="35"/>
        <v>0</v>
      </c>
      <c r="AH54" s="121">
        <f t="shared" si="35"/>
        <v>0</v>
      </c>
      <c r="AI54" s="121">
        <f t="shared" si="35"/>
        <v>0</v>
      </c>
      <c r="AJ54" s="121">
        <f t="shared" si="35"/>
        <v>0</v>
      </c>
      <c r="AK54" s="121">
        <f t="shared" si="35"/>
        <v>0</v>
      </c>
      <c r="AL54" s="72"/>
      <c r="AM54" s="69">
        <f t="shared" si="36"/>
        <v>0</v>
      </c>
      <c r="AN54" s="69">
        <f t="shared" si="37"/>
        <v>0</v>
      </c>
      <c r="AO54" s="69">
        <f t="shared" si="38"/>
        <v>0</v>
      </c>
      <c r="AP54" s="69">
        <f t="shared" si="27"/>
        <v>0</v>
      </c>
      <c r="AQ54" s="69">
        <f t="shared" si="27"/>
        <v>0</v>
      </c>
      <c r="AR54" s="69">
        <f t="shared" si="27"/>
        <v>0</v>
      </c>
      <c r="AS54" s="69">
        <f t="shared" si="27"/>
        <v>0</v>
      </c>
      <c r="AT54" s="69">
        <f t="shared" si="27"/>
        <v>0</v>
      </c>
      <c r="AU54" s="69">
        <f t="shared" si="27"/>
        <v>0</v>
      </c>
      <c r="AV54" s="72"/>
      <c r="AW54" s="652">
        <v>0</v>
      </c>
      <c r="AX54" s="652">
        <f t="shared" si="41"/>
        <v>0</v>
      </c>
      <c r="AY54" s="652">
        <f t="shared" si="41"/>
        <v>0</v>
      </c>
      <c r="AZ54" s="68">
        <v>0</v>
      </c>
      <c r="BA54" s="155">
        <f t="shared" si="19"/>
        <v>0</v>
      </c>
      <c r="BB54" s="121">
        <f t="shared" si="42"/>
        <v>0</v>
      </c>
      <c r="BC54" s="121">
        <f t="shared" si="42"/>
        <v>0</v>
      </c>
      <c r="BD54" s="121">
        <f t="shared" si="28"/>
        <v>0</v>
      </c>
      <c r="BE54" s="121">
        <f t="shared" si="28"/>
        <v>0</v>
      </c>
      <c r="BF54" s="93"/>
      <c r="BG54" s="135"/>
    </row>
    <row r="55" spans="2:59" s="114" customFormat="1" x14ac:dyDescent="0.2">
      <c r="B55" s="1321"/>
      <c r="C55" s="152"/>
      <c r="D55" s="51">
        <v>41</v>
      </c>
      <c r="E55" s="153" t="s">
        <v>878</v>
      </c>
      <c r="F55" s="1122" t="s">
        <v>349</v>
      </c>
      <c r="G55" s="1124">
        <v>0</v>
      </c>
      <c r="H55" s="1124">
        <f t="shared" si="39"/>
        <v>0</v>
      </c>
      <c r="I55" s="1124">
        <f t="shared" si="39"/>
        <v>0</v>
      </c>
      <c r="J55" s="1340"/>
      <c r="K55" s="1124">
        <v>0</v>
      </c>
      <c r="L55" s="1323">
        <f t="shared" si="16"/>
        <v>0</v>
      </c>
      <c r="M55" s="154">
        <f t="shared" si="34"/>
        <v>0</v>
      </c>
      <c r="N55" s="120">
        <f t="shared" si="34"/>
        <v>0</v>
      </c>
      <c r="O55" s="120">
        <f t="shared" si="34"/>
        <v>0</v>
      </c>
      <c r="P55" s="120">
        <f t="shared" si="34"/>
        <v>0</v>
      </c>
      <c r="Q55" s="120">
        <f t="shared" si="34"/>
        <v>0</v>
      </c>
      <c r="R55" s="72"/>
      <c r="S55" s="69">
        <f>ROUND(G55*tab!C$13,0)</f>
        <v>0</v>
      </c>
      <c r="T55" s="69">
        <f>ROUND(H55*tab!D$13,0)</f>
        <v>0</v>
      </c>
      <c r="U55" s="69">
        <f>ROUND(I55*(tab!E$10+tab!E$11)*1/2,0)+K55*tab!E$15*1/2</f>
        <v>0</v>
      </c>
      <c r="V55" s="69">
        <f>L55*tab!F$15</f>
        <v>0</v>
      </c>
      <c r="W55" s="69">
        <f>M55*tab!G$15</f>
        <v>0</v>
      </c>
      <c r="X55" s="69">
        <f>N55*tab!H$15</f>
        <v>0</v>
      </c>
      <c r="Y55" s="69">
        <f>O55*tab!I$15</f>
        <v>0</v>
      </c>
      <c r="Z55" s="69">
        <f>P55*tab!J$15</f>
        <v>0</v>
      </c>
      <c r="AA55" s="69">
        <f>Q55*tab!K$15</f>
        <v>0</v>
      </c>
      <c r="AB55" s="72"/>
      <c r="AC55" s="155">
        <v>0</v>
      </c>
      <c r="AD55" s="155">
        <f t="shared" si="40"/>
        <v>0</v>
      </c>
      <c r="AE55" s="155">
        <f t="shared" si="40"/>
        <v>0</v>
      </c>
      <c r="AF55" s="155">
        <f t="shared" si="35"/>
        <v>0</v>
      </c>
      <c r="AG55" s="121">
        <f t="shared" si="35"/>
        <v>0</v>
      </c>
      <c r="AH55" s="121">
        <f t="shared" si="35"/>
        <v>0</v>
      </c>
      <c r="AI55" s="121">
        <f t="shared" si="35"/>
        <v>0</v>
      </c>
      <c r="AJ55" s="121">
        <f t="shared" si="35"/>
        <v>0</v>
      </c>
      <c r="AK55" s="121">
        <f t="shared" si="35"/>
        <v>0</v>
      </c>
      <c r="AL55" s="72"/>
      <c r="AM55" s="69">
        <f t="shared" si="36"/>
        <v>0</v>
      </c>
      <c r="AN55" s="69">
        <f t="shared" si="37"/>
        <v>0</v>
      </c>
      <c r="AO55" s="69">
        <f t="shared" si="38"/>
        <v>0</v>
      </c>
      <c r="AP55" s="69">
        <f t="shared" si="27"/>
        <v>0</v>
      </c>
      <c r="AQ55" s="69">
        <f t="shared" si="27"/>
        <v>0</v>
      </c>
      <c r="AR55" s="69">
        <f t="shared" si="27"/>
        <v>0</v>
      </c>
      <c r="AS55" s="69">
        <f t="shared" si="27"/>
        <v>0</v>
      </c>
      <c r="AT55" s="69">
        <f t="shared" si="27"/>
        <v>0</v>
      </c>
      <c r="AU55" s="69">
        <f t="shared" si="27"/>
        <v>0</v>
      </c>
      <c r="AV55" s="72"/>
      <c r="AW55" s="652">
        <v>0</v>
      </c>
      <c r="AX55" s="652">
        <f t="shared" si="41"/>
        <v>0</v>
      </c>
      <c r="AY55" s="652">
        <f t="shared" si="41"/>
        <v>0</v>
      </c>
      <c r="AZ55" s="68">
        <v>0</v>
      </c>
      <c r="BA55" s="155">
        <f t="shared" si="19"/>
        <v>0</v>
      </c>
      <c r="BB55" s="121">
        <f t="shared" si="42"/>
        <v>0</v>
      </c>
      <c r="BC55" s="121">
        <f t="shared" si="42"/>
        <v>0</v>
      </c>
      <c r="BD55" s="121">
        <f t="shared" si="28"/>
        <v>0</v>
      </c>
      <c r="BE55" s="121">
        <f t="shared" si="28"/>
        <v>0</v>
      </c>
      <c r="BF55" s="93"/>
      <c r="BG55" s="135"/>
    </row>
    <row r="56" spans="2:59" s="114" customFormat="1" x14ac:dyDescent="0.2">
      <c r="B56" s="1321"/>
      <c r="C56" s="152"/>
      <c r="D56" s="51">
        <v>42</v>
      </c>
      <c r="E56" s="153" t="s">
        <v>879</v>
      </c>
      <c r="F56" s="1122" t="s">
        <v>349</v>
      </c>
      <c r="G56" s="1124">
        <v>0</v>
      </c>
      <c r="H56" s="1124">
        <f t="shared" si="39"/>
        <v>0</v>
      </c>
      <c r="I56" s="1124">
        <f t="shared" si="39"/>
        <v>0</v>
      </c>
      <c r="J56" s="1340"/>
      <c r="K56" s="1124">
        <v>0</v>
      </c>
      <c r="L56" s="1323">
        <f t="shared" si="16"/>
        <v>0</v>
      </c>
      <c r="M56" s="154">
        <f t="shared" si="34"/>
        <v>0</v>
      </c>
      <c r="N56" s="120">
        <f t="shared" si="34"/>
        <v>0</v>
      </c>
      <c r="O56" s="120">
        <f t="shared" si="34"/>
        <v>0</v>
      </c>
      <c r="P56" s="120">
        <f t="shared" si="34"/>
        <v>0</v>
      </c>
      <c r="Q56" s="120">
        <f t="shared" si="34"/>
        <v>0</v>
      </c>
      <c r="R56" s="72"/>
      <c r="S56" s="69">
        <f>ROUND(G56*tab!C$13,0)</f>
        <v>0</v>
      </c>
      <c r="T56" s="69">
        <f>ROUND(H56*tab!D$13,0)</f>
        <v>0</v>
      </c>
      <c r="U56" s="69">
        <f>ROUND(I56*(tab!E$10+tab!E$11)*1/2,0)+K56*tab!E$15*1/2</f>
        <v>0</v>
      </c>
      <c r="V56" s="69">
        <f>L56*tab!F$15</f>
        <v>0</v>
      </c>
      <c r="W56" s="69">
        <f>M56*tab!G$15</f>
        <v>0</v>
      </c>
      <c r="X56" s="69">
        <f>N56*tab!H$15</f>
        <v>0</v>
      </c>
      <c r="Y56" s="69">
        <f>O56*tab!I$15</f>
        <v>0</v>
      </c>
      <c r="Z56" s="69">
        <f>P56*tab!J$15</f>
        <v>0</v>
      </c>
      <c r="AA56" s="69">
        <f>Q56*tab!K$15</f>
        <v>0</v>
      </c>
      <c r="AB56" s="72"/>
      <c r="AC56" s="155">
        <v>0</v>
      </c>
      <c r="AD56" s="155">
        <f t="shared" si="40"/>
        <v>0</v>
      </c>
      <c r="AE56" s="155">
        <f t="shared" si="40"/>
        <v>0</v>
      </c>
      <c r="AF56" s="155">
        <f t="shared" si="35"/>
        <v>0</v>
      </c>
      <c r="AG56" s="121">
        <f t="shared" si="35"/>
        <v>0</v>
      </c>
      <c r="AH56" s="121">
        <f t="shared" si="35"/>
        <v>0</v>
      </c>
      <c r="AI56" s="121">
        <f t="shared" si="35"/>
        <v>0</v>
      </c>
      <c r="AJ56" s="121">
        <f t="shared" si="35"/>
        <v>0</v>
      </c>
      <c r="AK56" s="121">
        <f t="shared" si="35"/>
        <v>0</v>
      </c>
      <c r="AL56" s="72"/>
      <c r="AM56" s="69">
        <f t="shared" si="36"/>
        <v>0</v>
      </c>
      <c r="AN56" s="69">
        <f t="shared" si="37"/>
        <v>0</v>
      </c>
      <c r="AO56" s="69">
        <f t="shared" si="38"/>
        <v>0</v>
      </c>
      <c r="AP56" s="69">
        <f t="shared" si="27"/>
        <v>0</v>
      </c>
      <c r="AQ56" s="69">
        <f t="shared" si="27"/>
        <v>0</v>
      </c>
      <c r="AR56" s="69">
        <f t="shared" si="27"/>
        <v>0</v>
      </c>
      <c r="AS56" s="69">
        <f t="shared" si="27"/>
        <v>0</v>
      </c>
      <c r="AT56" s="69">
        <f t="shared" si="27"/>
        <v>0</v>
      </c>
      <c r="AU56" s="69">
        <f t="shared" si="27"/>
        <v>0</v>
      </c>
      <c r="AV56" s="72"/>
      <c r="AW56" s="652">
        <v>0</v>
      </c>
      <c r="AX56" s="652">
        <f t="shared" si="41"/>
        <v>0</v>
      </c>
      <c r="AY56" s="652">
        <f t="shared" si="41"/>
        <v>0</v>
      </c>
      <c r="AZ56" s="68">
        <v>0</v>
      </c>
      <c r="BA56" s="155">
        <f t="shared" si="19"/>
        <v>0</v>
      </c>
      <c r="BB56" s="121">
        <f t="shared" si="42"/>
        <v>0</v>
      </c>
      <c r="BC56" s="121">
        <f t="shared" si="42"/>
        <v>0</v>
      </c>
      <c r="BD56" s="121">
        <f t="shared" si="28"/>
        <v>0</v>
      </c>
      <c r="BE56" s="121">
        <f t="shared" si="28"/>
        <v>0</v>
      </c>
      <c r="BF56" s="93"/>
      <c r="BG56" s="135"/>
    </row>
    <row r="57" spans="2:59" s="114" customFormat="1" x14ac:dyDescent="0.2">
      <c r="B57" s="1321"/>
      <c r="C57" s="152"/>
      <c r="D57" s="51">
        <v>43</v>
      </c>
      <c r="E57" s="153" t="s">
        <v>880</v>
      </c>
      <c r="F57" s="1122" t="s">
        <v>349</v>
      </c>
      <c r="G57" s="1124">
        <v>0</v>
      </c>
      <c r="H57" s="1124">
        <f t="shared" si="39"/>
        <v>0</v>
      </c>
      <c r="I57" s="1124">
        <f t="shared" si="39"/>
        <v>0</v>
      </c>
      <c r="J57" s="1340"/>
      <c r="K57" s="1124">
        <v>0</v>
      </c>
      <c r="L57" s="1323">
        <f t="shared" si="16"/>
        <v>0</v>
      </c>
      <c r="M57" s="154">
        <f t="shared" ref="M57:Q76" si="43">L57</f>
        <v>0</v>
      </c>
      <c r="N57" s="120">
        <f t="shared" si="43"/>
        <v>0</v>
      </c>
      <c r="O57" s="120">
        <f t="shared" si="43"/>
        <v>0</v>
      </c>
      <c r="P57" s="120">
        <f t="shared" si="43"/>
        <v>0</v>
      </c>
      <c r="Q57" s="120">
        <f t="shared" si="43"/>
        <v>0</v>
      </c>
      <c r="R57" s="72"/>
      <c r="S57" s="69">
        <f>ROUND(G57*tab!C$13,0)</f>
        <v>0</v>
      </c>
      <c r="T57" s="69">
        <f>ROUND(H57*tab!D$13,0)</f>
        <v>0</v>
      </c>
      <c r="U57" s="69">
        <f>ROUND(I57*(tab!E$10+tab!E$11)*1/2,0)+K57*tab!E$15*1/2</f>
        <v>0</v>
      </c>
      <c r="V57" s="69">
        <f>L57*tab!F$15</f>
        <v>0</v>
      </c>
      <c r="W57" s="69">
        <f>M57*tab!G$15</f>
        <v>0</v>
      </c>
      <c r="X57" s="69">
        <f>N57*tab!H$15</f>
        <v>0</v>
      </c>
      <c r="Y57" s="69">
        <f>O57*tab!I$15</f>
        <v>0</v>
      </c>
      <c r="Z57" s="69">
        <f>P57*tab!J$15</f>
        <v>0</v>
      </c>
      <c r="AA57" s="69">
        <f>Q57*tab!K$15</f>
        <v>0</v>
      </c>
      <c r="AB57" s="72"/>
      <c r="AC57" s="155">
        <v>0</v>
      </c>
      <c r="AD57" s="155">
        <f t="shared" si="40"/>
        <v>0</v>
      </c>
      <c r="AE57" s="155">
        <f t="shared" si="40"/>
        <v>0</v>
      </c>
      <c r="AF57" s="155">
        <f t="shared" si="35"/>
        <v>0</v>
      </c>
      <c r="AG57" s="121">
        <f t="shared" si="35"/>
        <v>0</v>
      </c>
      <c r="AH57" s="121">
        <f t="shared" si="35"/>
        <v>0</v>
      </c>
      <c r="AI57" s="121">
        <f t="shared" si="35"/>
        <v>0</v>
      </c>
      <c r="AJ57" s="121">
        <f t="shared" si="35"/>
        <v>0</v>
      </c>
      <c r="AK57" s="121">
        <f t="shared" si="35"/>
        <v>0</v>
      </c>
      <c r="AL57" s="72"/>
      <c r="AM57" s="69">
        <f t="shared" si="36"/>
        <v>0</v>
      </c>
      <c r="AN57" s="69">
        <f t="shared" si="37"/>
        <v>0</v>
      </c>
      <c r="AO57" s="69">
        <f t="shared" si="38"/>
        <v>0</v>
      </c>
      <c r="AP57" s="69">
        <f t="shared" si="27"/>
        <v>0</v>
      </c>
      <c r="AQ57" s="69">
        <f t="shared" si="27"/>
        <v>0</v>
      </c>
      <c r="AR57" s="69">
        <f t="shared" si="27"/>
        <v>0</v>
      </c>
      <c r="AS57" s="69">
        <f t="shared" si="27"/>
        <v>0</v>
      </c>
      <c r="AT57" s="69">
        <f t="shared" si="27"/>
        <v>0</v>
      </c>
      <c r="AU57" s="69">
        <f t="shared" si="27"/>
        <v>0</v>
      </c>
      <c r="AV57" s="72"/>
      <c r="AW57" s="652">
        <v>0</v>
      </c>
      <c r="AX57" s="652">
        <f t="shared" si="41"/>
        <v>0</v>
      </c>
      <c r="AY57" s="652">
        <f t="shared" si="41"/>
        <v>0</v>
      </c>
      <c r="AZ57" s="68">
        <v>0</v>
      </c>
      <c r="BA57" s="155">
        <f t="shared" si="19"/>
        <v>0</v>
      </c>
      <c r="BB57" s="121">
        <f t="shared" si="42"/>
        <v>0</v>
      </c>
      <c r="BC57" s="121">
        <f t="shared" si="42"/>
        <v>0</v>
      </c>
      <c r="BD57" s="121">
        <f t="shared" si="28"/>
        <v>0</v>
      </c>
      <c r="BE57" s="121">
        <f t="shared" si="28"/>
        <v>0</v>
      </c>
      <c r="BF57" s="93"/>
      <c r="BG57" s="135"/>
    </row>
    <row r="58" spans="2:59" s="114" customFormat="1" x14ac:dyDescent="0.2">
      <c r="B58" s="1321"/>
      <c r="C58" s="152"/>
      <c r="D58" s="51">
        <v>44</v>
      </c>
      <c r="E58" s="153" t="s">
        <v>881</v>
      </c>
      <c r="F58" s="1122" t="s">
        <v>349</v>
      </c>
      <c r="G58" s="1124">
        <v>0</v>
      </c>
      <c r="H58" s="1124">
        <f t="shared" si="39"/>
        <v>0</v>
      </c>
      <c r="I58" s="1124">
        <f t="shared" si="39"/>
        <v>0</v>
      </c>
      <c r="J58" s="1340"/>
      <c r="K58" s="1124">
        <v>0</v>
      </c>
      <c r="L58" s="1323">
        <f t="shared" si="16"/>
        <v>0</v>
      </c>
      <c r="M58" s="154">
        <f t="shared" si="43"/>
        <v>0</v>
      </c>
      <c r="N58" s="120">
        <f t="shared" si="43"/>
        <v>0</v>
      </c>
      <c r="O58" s="120">
        <f t="shared" si="43"/>
        <v>0</v>
      </c>
      <c r="P58" s="120">
        <f t="shared" si="43"/>
        <v>0</v>
      </c>
      <c r="Q58" s="120">
        <f t="shared" si="43"/>
        <v>0</v>
      </c>
      <c r="R58" s="72"/>
      <c r="S58" s="69">
        <f>ROUND(G58*tab!C$13,0)</f>
        <v>0</v>
      </c>
      <c r="T58" s="69">
        <f>ROUND(H58*tab!D$13,0)</f>
        <v>0</v>
      </c>
      <c r="U58" s="69">
        <f>ROUND(I58*(tab!E$10+tab!E$11)*1/2,0)+K58*tab!E$15*1/2</f>
        <v>0</v>
      </c>
      <c r="V58" s="69">
        <f>L58*tab!F$15</f>
        <v>0</v>
      </c>
      <c r="W58" s="69">
        <f>M58*tab!G$15</f>
        <v>0</v>
      </c>
      <c r="X58" s="69">
        <f>N58*tab!H$15</f>
        <v>0</v>
      </c>
      <c r="Y58" s="69">
        <f>O58*tab!I$15</f>
        <v>0</v>
      </c>
      <c r="Z58" s="69">
        <f>P58*tab!J$15</f>
        <v>0</v>
      </c>
      <c r="AA58" s="69">
        <f>Q58*tab!K$15</f>
        <v>0</v>
      </c>
      <c r="AB58" s="72"/>
      <c r="AC58" s="155">
        <v>0</v>
      </c>
      <c r="AD58" s="155">
        <f t="shared" si="40"/>
        <v>0</v>
      </c>
      <c r="AE58" s="155">
        <f t="shared" si="40"/>
        <v>0</v>
      </c>
      <c r="AF58" s="155">
        <f t="shared" si="35"/>
        <v>0</v>
      </c>
      <c r="AG58" s="121">
        <f t="shared" si="35"/>
        <v>0</v>
      </c>
      <c r="AH58" s="121">
        <f t="shared" si="35"/>
        <v>0</v>
      </c>
      <c r="AI58" s="121">
        <f t="shared" si="35"/>
        <v>0</v>
      </c>
      <c r="AJ58" s="121">
        <f t="shared" si="35"/>
        <v>0</v>
      </c>
      <c r="AK58" s="121">
        <f t="shared" si="35"/>
        <v>0</v>
      </c>
      <c r="AL58" s="72"/>
      <c r="AM58" s="69">
        <f t="shared" si="36"/>
        <v>0</v>
      </c>
      <c r="AN58" s="69">
        <f t="shared" si="37"/>
        <v>0</v>
      </c>
      <c r="AO58" s="69">
        <f t="shared" si="38"/>
        <v>0</v>
      </c>
      <c r="AP58" s="69">
        <f t="shared" si="27"/>
        <v>0</v>
      </c>
      <c r="AQ58" s="69">
        <f t="shared" si="27"/>
        <v>0</v>
      </c>
      <c r="AR58" s="69">
        <f t="shared" si="27"/>
        <v>0</v>
      </c>
      <c r="AS58" s="69">
        <f t="shared" si="27"/>
        <v>0</v>
      </c>
      <c r="AT58" s="69">
        <f t="shared" si="27"/>
        <v>0</v>
      </c>
      <c r="AU58" s="69">
        <f t="shared" si="27"/>
        <v>0</v>
      </c>
      <c r="AV58" s="72"/>
      <c r="AW58" s="652">
        <v>0</v>
      </c>
      <c r="AX58" s="652">
        <f t="shared" si="41"/>
        <v>0</v>
      </c>
      <c r="AY58" s="652">
        <f t="shared" si="41"/>
        <v>0</v>
      </c>
      <c r="AZ58" s="68">
        <v>0</v>
      </c>
      <c r="BA58" s="155">
        <f t="shared" si="19"/>
        <v>0</v>
      </c>
      <c r="BB58" s="121">
        <f t="shared" si="42"/>
        <v>0</v>
      </c>
      <c r="BC58" s="121">
        <f t="shared" si="42"/>
        <v>0</v>
      </c>
      <c r="BD58" s="121">
        <f t="shared" si="28"/>
        <v>0</v>
      </c>
      <c r="BE58" s="121">
        <f t="shared" si="28"/>
        <v>0</v>
      </c>
      <c r="BF58" s="93"/>
      <c r="BG58" s="135"/>
    </row>
    <row r="59" spans="2:59" s="114" customFormat="1" x14ac:dyDescent="0.2">
      <c r="B59" s="1321"/>
      <c r="C59" s="152"/>
      <c r="D59" s="51">
        <v>45</v>
      </c>
      <c r="E59" s="153" t="s">
        <v>882</v>
      </c>
      <c r="F59" s="1122" t="s">
        <v>349</v>
      </c>
      <c r="G59" s="1124">
        <v>0</v>
      </c>
      <c r="H59" s="1124">
        <f t="shared" si="39"/>
        <v>0</v>
      </c>
      <c r="I59" s="1124">
        <f t="shared" si="39"/>
        <v>0</v>
      </c>
      <c r="J59" s="1340"/>
      <c r="K59" s="1124">
        <v>0</v>
      </c>
      <c r="L59" s="1323">
        <f t="shared" si="16"/>
        <v>0</v>
      </c>
      <c r="M59" s="154">
        <f t="shared" si="43"/>
        <v>0</v>
      </c>
      <c r="N59" s="120">
        <f t="shared" si="43"/>
        <v>0</v>
      </c>
      <c r="O59" s="120">
        <f t="shared" si="43"/>
        <v>0</v>
      </c>
      <c r="P59" s="120">
        <f t="shared" si="43"/>
        <v>0</v>
      </c>
      <c r="Q59" s="120">
        <f t="shared" si="43"/>
        <v>0</v>
      </c>
      <c r="R59" s="72"/>
      <c r="S59" s="69">
        <f>ROUND(G59*tab!C$13,0)</f>
        <v>0</v>
      </c>
      <c r="T59" s="69">
        <f>ROUND(H59*tab!D$13,0)</f>
        <v>0</v>
      </c>
      <c r="U59" s="69">
        <f>ROUND(I59*(tab!E$10+tab!E$11)*1/2,0)+K59*tab!E$15*1/2</f>
        <v>0</v>
      </c>
      <c r="V59" s="69">
        <f>L59*tab!F$15</f>
        <v>0</v>
      </c>
      <c r="W59" s="69">
        <f>M59*tab!G$15</f>
        <v>0</v>
      </c>
      <c r="X59" s="69">
        <f>N59*tab!H$15</f>
        <v>0</v>
      </c>
      <c r="Y59" s="69">
        <f>O59*tab!I$15</f>
        <v>0</v>
      </c>
      <c r="Z59" s="69">
        <f>P59*tab!J$15</f>
        <v>0</v>
      </c>
      <c r="AA59" s="69">
        <f>Q59*tab!K$15</f>
        <v>0</v>
      </c>
      <c r="AB59" s="72"/>
      <c r="AC59" s="155">
        <v>0</v>
      </c>
      <c r="AD59" s="155">
        <f t="shared" si="40"/>
        <v>0</v>
      </c>
      <c r="AE59" s="155">
        <f t="shared" si="40"/>
        <v>0</v>
      </c>
      <c r="AF59" s="155">
        <f t="shared" si="35"/>
        <v>0</v>
      </c>
      <c r="AG59" s="121">
        <f t="shared" si="35"/>
        <v>0</v>
      </c>
      <c r="AH59" s="121">
        <f t="shared" si="35"/>
        <v>0</v>
      </c>
      <c r="AI59" s="121">
        <f t="shared" si="35"/>
        <v>0</v>
      </c>
      <c r="AJ59" s="121">
        <f t="shared" si="35"/>
        <v>0</v>
      </c>
      <c r="AK59" s="121">
        <f t="shared" si="35"/>
        <v>0</v>
      </c>
      <c r="AL59" s="72"/>
      <c r="AM59" s="69">
        <f t="shared" si="36"/>
        <v>0</v>
      </c>
      <c r="AN59" s="69">
        <f t="shared" si="37"/>
        <v>0</v>
      </c>
      <c r="AO59" s="69">
        <f t="shared" si="38"/>
        <v>0</v>
      </c>
      <c r="AP59" s="69">
        <f t="shared" ref="AP59:AU101" si="44">+L59*0</f>
        <v>0</v>
      </c>
      <c r="AQ59" s="69">
        <f t="shared" si="44"/>
        <v>0</v>
      </c>
      <c r="AR59" s="69">
        <f t="shared" si="44"/>
        <v>0</v>
      </c>
      <c r="AS59" s="69">
        <f t="shared" si="44"/>
        <v>0</v>
      </c>
      <c r="AT59" s="69">
        <f t="shared" si="44"/>
        <v>0</v>
      </c>
      <c r="AU59" s="69">
        <f t="shared" si="44"/>
        <v>0</v>
      </c>
      <c r="AV59" s="72"/>
      <c r="AW59" s="652">
        <v>0</v>
      </c>
      <c r="AX59" s="652">
        <f t="shared" si="41"/>
        <v>0</v>
      </c>
      <c r="AY59" s="652">
        <f t="shared" si="41"/>
        <v>0</v>
      </c>
      <c r="AZ59" s="68">
        <v>0</v>
      </c>
      <c r="BA59" s="155">
        <f t="shared" si="19"/>
        <v>0</v>
      </c>
      <c r="BB59" s="121">
        <f t="shared" si="42"/>
        <v>0</v>
      </c>
      <c r="BC59" s="121">
        <f t="shared" si="42"/>
        <v>0</v>
      </c>
      <c r="BD59" s="121">
        <f t="shared" si="28"/>
        <v>0</v>
      </c>
      <c r="BE59" s="121">
        <f t="shared" si="28"/>
        <v>0</v>
      </c>
      <c r="BF59" s="93"/>
      <c r="BG59" s="135"/>
    </row>
    <row r="60" spans="2:59" s="114" customFormat="1" x14ac:dyDescent="0.2">
      <c r="B60" s="1321"/>
      <c r="C60" s="152"/>
      <c r="D60" s="51">
        <v>46</v>
      </c>
      <c r="E60" s="153" t="s">
        <v>883</v>
      </c>
      <c r="F60" s="1122" t="s">
        <v>349</v>
      </c>
      <c r="G60" s="1124">
        <v>0</v>
      </c>
      <c r="H60" s="1124">
        <f t="shared" si="39"/>
        <v>0</v>
      </c>
      <c r="I60" s="1124">
        <f t="shared" si="39"/>
        <v>0</v>
      </c>
      <c r="J60" s="1340"/>
      <c r="K60" s="1124">
        <v>0</v>
      </c>
      <c r="L60" s="1323">
        <f t="shared" si="16"/>
        <v>0</v>
      </c>
      <c r="M60" s="154">
        <f t="shared" si="43"/>
        <v>0</v>
      </c>
      <c r="N60" s="120">
        <f t="shared" si="43"/>
        <v>0</v>
      </c>
      <c r="O60" s="120">
        <f t="shared" si="43"/>
        <v>0</v>
      </c>
      <c r="P60" s="120">
        <f t="shared" si="43"/>
        <v>0</v>
      </c>
      <c r="Q60" s="120">
        <f t="shared" si="43"/>
        <v>0</v>
      </c>
      <c r="R60" s="72"/>
      <c r="S60" s="69">
        <f>ROUND(G60*tab!C$13,0)</f>
        <v>0</v>
      </c>
      <c r="T60" s="69">
        <f>ROUND(H60*tab!D$13,0)</f>
        <v>0</v>
      </c>
      <c r="U60" s="69">
        <f>ROUND(I60*(tab!E$10+tab!E$11)*1/2,0)+K60*tab!E$15*1/2</f>
        <v>0</v>
      </c>
      <c r="V60" s="69">
        <f>L60*tab!F$15</f>
        <v>0</v>
      </c>
      <c r="W60" s="69">
        <f>M60*tab!G$15</f>
        <v>0</v>
      </c>
      <c r="X60" s="69">
        <f>N60*tab!H$15</f>
        <v>0</v>
      </c>
      <c r="Y60" s="69">
        <f>O60*tab!I$15</f>
        <v>0</v>
      </c>
      <c r="Z60" s="69">
        <f>P60*tab!J$15</f>
        <v>0</v>
      </c>
      <c r="AA60" s="69">
        <f>Q60*tab!K$15</f>
        <v>0</v>
      </c>
      <c r="AB60" s="72"/>
      <c r="AC60" s="155">
        <v>0</v>
      </c>
      <c r="AD60" s="155">
        <f t="shared" si="40"/>
        <v>0</v>
      </c>
      <c r="AE60" s="155">
        <f t="shared" si="40"/>
        <v>0</v>
      </c>
      <c r="AF60" s="155">
        <f t="shared" si="35"/>
        <v>0</v>
      </c>
      <c r="AG60" s="121">
        <f t="shared" si="35"/>
        <v>0</v>
      </c>
      <c r="AH60" s="121">
        <f t="shared" si="35"/>
        <v>0</v>
      </c>
      <c r="AI60" s="121">
        <f t="shared" si="35"/>
        <v>0</v>
      </c>
      <c r="AJ60" s="121">
        <f t="shared" si="35"/>
        <v>0</v>
      </c>
      <c r="AK60" s="121">
        <f t="shared" si="35"/>
        <v>0</v>
      </c>
      <c r="AL60" s="72"/>
      <c r="AM60" s="69">
        <f t="shared" si="36"/>
        <v>0</v>
      </c>
      <c r="AN60" s="69">
        <f t="shared" si="37"/>
        <v>0</v>
      </c>
      <c r="AO60" s="69">
        <f t="shared" si="38"/>
        <v>0</v>
      </c>
      <c r="AP60" s="69">
        <f t="shared" si="44"/>
        <v>0</v>
      </c>
      <c r="AQ60" s="69">
        <f t="shared" si="44"/>
        <v>0</v>
      </c>
      <c r="AR60" s="69">
        <f t="shared" si="44"/>
        <v>0</v>
      </c>
      <c r="AS60" s="69">
        <f t="shared" si="44"/>
        <v>0</v>
      </c>
      <c r="AT60" s="69">
        <f t="shared" si="44"/>
        <v>0</v>
      </c>
      <c r="AU60" s="69">
        <f t="shared" si="44"/>
        <v>0</v>
      </c>
      <c r="AV60" s="72"/>
      <c r="AW60" s="652">
        <v>0</v>
      </c>
      <c r="AX60" s="652">
        <f t="shared" si="41"/>
        <v>0</v>
      </c>
      <c r="AY60" s="652">
        <f t="shared" si="41"/>
        <v>0</v>
      </c>
      <c r="AZ60" s="68">
        <v>0</v>
      </c>
      <c r="BA60" s="155">
        <f t="shared" si="19"/>
        <v>0</v>
      </c>
      <c r="BB60" s="121">
        <f t="shared" si="42"/>
        <v>0</v>
      </c>
      <c r="BC60" s="121">
        <f t="shared" si="42"/>
        <v>0</v>
      </c>
      <c r="BD60" s="121">
        <f t="shared" si="28"/>
        <v>0</v>
      </c>
      <c r="BE60" s="121">
        <f t="shared" si="28"/>
        <v>0</v>
      </c>
      <c r="BF60" s="93"/>
      <c r="BG60" s="135"/>
    </row>
    <row r="61" spans="2:59" s="114" customFormat="1" x14ac:dyDescent="0.2">
      <c r="B61" s="1321"/>
      <c r="C61" s="152"/>
      <c r="D61" s="51">
        <v>47</v>
      </c>
      <c r="E61" s="153" t="s">
        <v>884</v>
      </c>
      <c r="F61" s="1122" t="s">
        <v>349</v>
      </c>
      <c r="G61" s="1124">
        <v>0</v>
      </c>
      <c r="H61" s="1124">
        <f t="shared" si="39"/>
        <v>0</v>
      </c>
      <c r="I61" s="1124">
        <f t="shared" si="39"/>
        <v>0</v>
      </c>
      <c r="J61" s="1340"/>
      <c r="K61" s="1124">
        <v>0</v>
      </c>
      <c r="L61" s="1323">
        <f t="shared" si="16"/>
        <v>0</v>
      </c>
      <c r="M61" s="154">
        <f t="shared" si="43"/>
        <v>0</v>
      </c>
      <c r="N61" s="120">
        <f t="shared" si="43"/>
        <v>0</v>
      </c>
      <c r="O61" s="120">
        <f t="shared" si="43"/>
        <v>0</v>
      </c>
      <c r="P61" s="120">
        <f t="shared" si="43"/>
        <v>0</v>
      </c>
      <c r="Q61" s="120">
        <f t="shared" si="43"/>
        <v>0</v>
      </c>
      <c r="R61" s="72"/>
      <c r="S61" s="69">
        <f>ROUND(G61*tab!C$13,0)</f>
        <v>0</v>
      </c>
      <c r="T61" s="69">
        <f>ROUND(H61*tab!D$13,0)</f>
        <v>0</v>
      </c>
      <c r="U61" s="69">
        <f>ROUND(I61*(tab!E$10+tab!E$11)*1/2,0)+K61*tab!E$15*1/2</f>
        <v>0</v>
      </c>
      <c r="V61" s="69">
        <f>L61*tab!F$15</f>
        <v>0</v>
      </c>
      <c r="W61" s="69">
        <f>M61*tab!G$15</f>
        <v>0</v>
      </c>
      <c r="X61" s="69">
        <f>N61*tab!H$15</f>
        <v>0</v>
      </c>
      <c r="Y61" s="69">
        <f>O61*tab!I$15</f>
        <v>0</v>
      </c>
      <c r="Z61" s="69">
        <f>P61*tab!J$15</f>
        <v>0</v>
      </c>
      <c r="AA61" s="69">
        <f>Q61*tab!K$15</f>
        <v>0</v>
      </c>
      <c r="AB61" s="72"/>
      <c r="AC61" s="155">
        <v>0</v>
      </c>
      <c r="AD61" s="155">
        <f t="shared" si="40"/>
        <v>0</v>
      </c>
      <c r="AE61" s="155">
        <f t="shared" si="40"/>
        <v>0</v>
      </c>
      <c r="AF61" s="155">
        <f t="shared" si="35"/>
        <v>0</v>
      </c>
      <c r="AG61" s="121">
        <f t="shared" si="35"/>
        <v>0</v>
      </c>
      <c r="AH61" s="121">
        <f t="shared" si="35"/>
        <v>0</v>
      </c>
      <c r="AI61" s="121">
        <f t="shared" si="35"/>
        <v>0</v>
      </c>
      <c r="AJ61" s="121">
        <f t="shared" si="35"/>
        <v>0</v>
      </c>
      <c r="AK61" s="121">
        <f t="shared" si="35"/>
        <v>0</v>
      </c>
      <c r="AL61" s="72"/>
      <c r="AM61" s="69">
        <f t="shared" si="36"/>
        <v>0</v>
      </c>
      <c r="AN61" s="69">
        <f t="shared" si="37"/>
        <v>0</v>
      </c>
      <c r="AO61" s="69">
        <f t="shared" si="38"/>
        <v>0</v>
      </c>
      <c r="AP61" s="69">
        <f t="shared" si="44"/>
        <v>0</v>
      </c>
      <c r="AQ61" s="69">
        <f t="shared" si="44"/>
        <v>0</v>
      </c>
      <c r="AR61" s="69">
        <f t="shared" si="44"/>
        <v>0</v>
      </c>
      <c r="AS61" s="69">
        <f t="shared" si="44"/>
        <v>0</v>
      </c>
      <c r="AT61" s="69">
        <f t="shared" si="44"/>
        <v>0</v>
      </c>
      <c r="AU61" s="69">
        <f t="shared" si="44"/>
        <v>0</v>
      </c>
      <c r="AV61" s="72"/>
      <c r="AW61" s="652">
        <v>0</v>
      </c>
      <c r="AX61" s="652">
        <f t="shared" si="41"/>
        <v>0</v>
      </c>
      <c r="AY61" s="652">
        <f t="shared" si="41"/>
        <v>0</v>
      </c>
      <c r="AZ61" s="68">
        <v>0</v>
      </c>
      <c r="BA61" s="155">
        <f t="shared" si="19"/>
        <v>0</v>
      </c>
      <c r="BB61" s="121">
        <f t="shared" si="42"/>
        <v>0</v>
      </c>
      <c r="BC61" s="121">
        <f t="shared" si="42"/>
        <v>0</v>
      </c>
      <c r="BD61" s="121">
        <f t="shared" si="28"/>
        <v>0</v>
      </c>
      <c r="BE61" s="121">
        <f t="shared" si="28"/>
        <v>0</v>
      </c>
      <c r="BF61" s="93"/>
      <c r="BG61" s="135"/>
    </row>
    <row r="62" spans="2:59" s="114" customFormat="1" x14ac:dyDescent="0.2">
      <c r="B62" s="1321"/>
      <c r="C62" s="152"/>
      <c r="D62" s="51">
        <v>48</v>
      </c>
      <c r="E62" s="153" t="s">
        <v>885</v>
      </c>
      <c r="F62" s="1122" t="s">
        <v>349</v>
      </c>
      <c r="G62" s="1124">
        <v>0</v>
      </c>
      <c r="H62" s="1124">
        <f t="shared" si="39"/>
        <v>0</v>
      </c>
      <c r="I62" s="1124">
        <f t="shared" si="39"/>
        <v>0</v>
      </c>
      <c r="J62" s="1340"/>
      <c r="K62" s="1124">
        <v>0</v>
      </c>
      <c r="L62" s="1323">
        <f t="shared" si="16"/>
        <v>0</v>
      </c>
      <c r="M62" s="154">
        <f t="shared" si="43"/>
        <v>0</v>
      </c>
      <c r="N62" s="120">
        <f t="shared" si="43"/>
        <v>0</v>
      </c>
      <c r="O62" s="120">
        <f t="shared" si="43"/>
        <v>0</v>
      </c>
      <c r="P62" s="120">
        <f t="shared" si="43"/>
        <v>0</v>
      </c>
      <c r="Q62" s="120">
        <f t="shared" si="43"/>
        <v>0</v>
      </c>
      <c r="R62" s="72"/>
      <c r="S62" s="69">
        <f>ROUND(G62*tab!C$13,0)</f>
        <v>0</v>
      </c>
      <c r="T62" s="69">
        <f>ROUND(H62*tab!D$13,0)</f>
        <v>0</v>
      </c>
      <c r="U62" s="69">
        <f>ROUND(I62*(tab!E$10+tab!E$11)*1/2,0)+K62*tab!E$15*1/2</f>
        <v>0</v>
      </c>
      <c r="V62" s="69">
        <f>L62*tab!F$15</f>
        <v>0</v>
      </c>
      <c r="W62" s="69">
        <f>M62*tab!G$15</f>
        <v>0</v>
      </c>
      <c r="X62" s="69">
        <f>N62*tab!H$15</f>
        <v>0</v>
      </c>
      <c r="Y62" s="69">
        <f>O62*tab!I$15</f>
        <v>0</v>
      </c>
      <c r="Z62" s="69">
        <f>P62*tab!J$15</f>
        <v>0</v>
      </c>
      <c r="AA62" s="69">
        <f>Q62*tab!K$15</f>
        <v>0</v>
      </c>
      <c r="AB62" s="72"/>
      <c r="AC62" s="155">
        <v>0</v>
      </c>
      <c r="AD62" s="155">
        <f t="shared" si="40"/>
        <v>0</v>
      </c>
      <c r="AE62" s="155">
        <f t="shared" si="40"/>
        <v>0</v>
      </c>
      <c r="AF62" s="155">
        <f t="shared" si="35"/>
        <v>0</v>
      </c>
      <c r="AG62" s="121">
        <f t="shared" si="35"/>
        <v>0</v>
      </c>
      <c r="AH62" s="121">
        <f t="shared" si="35"/>
        <v>0</v>
      </c>
      <c r="AI62" s="121">
        <f t="shared" si="35"/>
        <v>0</v>
      </c>
      <c r="AJ62" s="121">
        <f t="shared" si="35"/>
        <v>0</v>
      </c>
      <c r="AK62" s="121">
        <f t="shared" si="35"/>
        <v>0</v>
      </c>
      <c r="AL62" s="72"/>
      <c r="AM62" s="69">
        <f t="shared" si="36"/>
        <v>0</v>
      </c>
      <c r="AN62" s="69">
        <f t="shared" si="37"/>
        <v>0</v>
      </c>
      <c r="AO62" s="69">
        <f t="shared" si="38"/>
        <v>0</v>
      </c>
      <c r="AP62" s="69">
        <f t="shared" si="44"/>
        <v>0</v>
      </c>
      <c r="AQ62" s="69">
        <f t="shared" si="44"/>
        <v>0</v>
      </c>
      <c r="AR62" s="69">
        <f t="shared" si="44"/>
        <v>0</v>
      </c>
      <c r="AS62" s="69">
        <f t="shared" si="44"/>
        <v>0</v>
      </c>
      <c r="AT62" s="69">
        <f t="shared" si="44"/>
        <v>0</v>
      </c>
      <c r="AU62" s="69">
        <f t="shared" si="44"/>
        <v>0</v>
      </c>
      <c r="AV62" s="72"/>
      <c r="AW62" s="652">
        <v>0</v>
      </c>
      <c r="AX62" s="652">
        <f t="shared" si="41"/>
        <v>0</v>
      </c>
      <c r="AY62" s="652">
        <f t="shared" si="41"/>
        <v>0</v>
      </c>
      <c r="AZ62" s="68">
        <v>0</v>
      </c>
      <c r="BA62" s="155">
        <f t="shared" si="19"/>
        <v>0</v>
      </c>
      <c r="BB62" s="121">
        <f t="shared" si="42"/>
        <v>0</v>
      </c>
      <c r="BC62" s="121">
        <f t="shared" si="42"/>
        <v>0</v>
      </c>
      <c r="BD62" s="121">
        <f t="shared" si="28"/>
        <v>0</v>
      </c>
      <c r="BE62" s="121">
        <f t="shared" si="28"/>
        <v>0</v>
      </c>
      <c r="BF62" s="93"/>
      <c r="BG62" s="135"/>
    </row>
    <row r="63" spans="2:59" s="114" customFormat="1" x14ac:dyDescent="0.2">
      <c r="B63" s="1321"/>
      <c r="C63" s="152"/>
      <c r="D63" s="51">
        <v>49</v>
      </c>
      <c r="E63" s="153" t="s">
        <v>886</v>
      </c>
      <c r="F63" s="1122" t="s">
        <v>349</v>
      </c>
      <c r="G63" s="1124">
        <v>0</v>
      </c>
      <c r="H63" s="1124">
        <f t="shared" si="39"/>
        <v>0</v>
      </c>
      <c r="I63" s="1124">
        <f t="shared" si="39"/>
        <v>0</v>
      </c>
      <c r="J63" s="1340"/>
      <c r="K63" s="1124">
        <v>0</v>
      </c>
      <c r="L63" s="1323">
        <f t="shared" si="16"/>
        <v>0</v>
      </c>
      <c r="M63" s="154">
        <f t="shared" si="43"/>
        <v>0</v>
      </c>
      <c r="N63" s="120">
        <f t="shared" si="43"/>
        <v>0</v>
      </c>
      <c r="O63" s="120">
        <f t="shared" si="43"/>
        <v>0</v>
      </c>
      <c r="P63" s="120">
        <f t="shared" si="43"/>
        <v>0</v>
      </c>
      <c r="Q63" s="120">
        <f t="shared" si="43"/>
        <v>0</v>
      </c>
      <c r="R63" s="72"/>
      <c r="S63" s="69">
        <f>ROUND(G63*tab!C$13,0)</f>
        <v>0</v>
      </c>
      <c r="T63" s="69">
        <f>ROUND(H63*tab!D$13,0)</f>
        <v>0</v>
      </c>
      <c r="U63" s="69">
        <f>ROUND(I63*(tab!E$10+tab!E$11)*1/2,0)+K63*tab!E$15*1/2</f>
        <v>0</v>
      </c>
      <c r="V63" s="69">
        <f>L63*tab!F$15</f>
        <v>0</v>
      </c>
      <c r="W63" s="69">
        <f>M63*tab!G$15</f>
        <v>0</v>
      </c>
      <c r="X63" s="69">
        <f>N63*tab!H$15</f>
        <v>0</v>
      </c>
      <c r="Y63" s="69">
        <f>O63*tab!I$15</f>
        <v>0</v>
      </c>
      <c r="Z63" s="69">
        <f>P63*tab!J$15</f>
        <v>0</v>
      </c>
      <c r="AA63" s="69">
        <f>Q63*tab!K$15</f>
        <v>0</v>
      </c>
      <c r="AB63" s="72"/>
      <c r="AC63" s="155">
        <v>0</v>
      </c>
      <c r="AD63" s="155">
        <f t="shared" si="40"/>
        <v>0</v>
      </c>
      <c r="AE63" s="155">
        <f t="shared" si="40"/>
        <v>0</v>
      </c>
      <c r="AF63" s="155">
        <f t="shared" ref="AF63:AK82" si="45">AE63</f>
        <v>0</v>
      </c>
      <c r="AG63" s="121">
        <f t="shared" si="45"/>
        <v>0</v>
      </c>
      <c r="AH63" s="121">
        <f t="shared" si="45"/>
        <v>0</v>
      </c>
      <c r="AI63" s="121">
        <f t="shared" si="45"/>
        <v>0</v>
      </c>
      <c r="AJ63" s="121">
        <f t="shared" si="45"/>
        <v>0</v>
      </c>
      <c r="AK63" s="121">
        <f t="shared" si="45"/>
        <v>0</v>
      </c>
      <c r="AL63" s="72"/>
      <c r="AM63" s="69">
        <f t="shared" si="36"/>
        <v>0</v>
      </c>
      <c r="AN63" s="69">
        <f t="shared" si="37"/>
        <v>0</v>
      </c>
      <c r="AO63" s="69">
        <f t="shared" si="38"/>
        <v>0</v>
      </c>
      <c r="AP63" s="69">
        <f t="shared" si="44"/>
        <v>0</v>
      </c>
      <c r="AQ63" s="69">
        <f t="shared" si="44"/>
        <v>0</v>
      </c>
      <c r="AR63" s="69">
        <f t="shared" si="44"/>
        <v>0</v>
      </c>
      <c r="AS63" s="69">
        <f t="shared" si="44"/>
        <v>0</v>
      </c>
      <c r="AT63" s="69">
        <f t="shared" si="44"/>
        <v>0</v>
      </c>
      <c r="AU63" s="69">
        <f t="shared" si="44"/>
        <v>0</v>
      </c>
      <c r="AV63" s="72"/>
      <c r="AW63" s="652">
        <v>0</v>
      </c>
      <c r="AX63" s="652">
        <f t="shared" si="41"/>
        <v>0</v>
      </c>
      <c r="AY63" s="652">
        <f t="shared" si="41"/>
        <v>0</v>
      </c>
      <c r="AZ63" s="68">
        <v>0</v>
      </c>
      <c r="BA63" s="155">
        <f t="shared" si="19"/>
        <v>0</v>
      </c>
      <c r="BB63" s="121">
        <f t="shared" si="42"/>
        <v>0</v>
      </c>
      <c r="BC63" s="121">
        <f t="shared" si="42"/>
        <v>0</v>
      </c>
      <c r="BD63" s="121">
        <f t="shared" si="28"/>
        <v>0</v>
      </c>
      <c r="BE63" s="121">
        <f t="shared" si="28"/>
        <v>0</v>
      </c>
      <c r="BF63" s="93"/>
      <c r="BG63" s="135"/>
    </row>
    <row r="64" spans="2:59" s="114" customFormat="1" x14ac:dyDescent="0.2">
      <c r="B64" s="1321"/>
      <c r="C64" s="152"/>
      <c r="D64" s="51">
        <v>50</v>
      </c>
      <c r="E64" s="153" t="s">
        <v>887</v>
      </c>
      <c r="F64" s="1122" t="s">
        <v>349</v>
      </c>
      <c r="G64" s="1124">
        <v>0</v>
      </c>
      <c r="H64" s="1124">
        <f t="shared" ref="H64:I79" si="46">+G64</f>
        <v>0</v>
      </c>
      <c r="I64" s="1124">
        <f t="shared" si="46"/>
        <v>0</v>
      </c>
      <c r="J64" s="1340"/>
      <c r="K64" s="1124">
        <v>0</v>
      </c>
      <c r="L64" s="1323">
        <f t="shared" si="16"/>
        <v>0</v>
      </c>
      <c r="M64" s="154">
        <f t="shared" si="43"/>
        <v>0</v>
      </c>
      <c r="N64" s="120">
        <f t="shared" si="43"/>
        <v>0</v>
      </c>
      <c r="O64" s="120">
        <f t="shared" si="43"/>
        <v>0</v>
      </c>
      <c r="P64" s="120">
        <f t="shared" si="43"/>
        <v>0</v>
      </c>
      <c r="Q64" s="120">
        <f t="shared" si="43"/>
        <v>0</v>
      </c>
      <c r="R64" s="72"/>
      <c r="S64" s="69">
        <f>ROUND(G64*tab!C$13,0)</f>
        <v>0</v>
      </c>
      <c r="T64" s="69">
        <f>ROUND(H64*tab!D$13,0)</f>
        <v>0</v>
      </c>
      <c r="U64" s="69">
        <f>ROUND(I64*(tab!E$10+tab!E$11)*1/2,0)+K64*tab!E$15*1/2</f>
        <v>0</v>
      </c>
      <c r="V64" s="69">
        <f>L64*tab!F$15</f>
        <v>0</v>
      </c>
      <c r="W64" s="69">
        <f>M64*tab!G$15</f>
        <v>0</v>
      </c>
      <c r="X64" s="69">
        <f>N64*tab!H$15</f>
        <v>0</v>
      </c>
      <c r="Y64" s="69">
        <f>O64*tab!I$15</f>
        <v>0</v>
      </c>
      <c r="Z64" s="69">
        <f>P64*tab!J$15</f>
        <v>0</v>
      </c>
      <c r="AA64" s="69">
        <f>Q64*tab!K$15</f>
        <v>0</v>
      </c>
      <c r="AB64" s="72"/>
      <c r="AC64" s="155">
        <v>0</v>
      </c>
      <c r="AD64" s="155">
        <f t="shared" ref="AD64:AE79" si="47">+AC64</f>
        <v>0</v>
      </c>
      <c r="AE64" s="155">
        <f t="shared" si="47"/>
        <v>0</v>
      </c>
      <c r="AF64" s="155">
        <f t="shared" si="45"/>
        <v>0</v>
      </c>
      <c r="AG64" s="121">
        <f t="shared" si="45"/>
        <v>0</v>
      </c>
      <c r="AH64" s="121">
        <f t="shared" si="45"/>
        <v>0</v>
      </c>
      <c r="AI64" s="121">
        <f t="shared" si="45"/>
        <v>0</v>
      </c>
      <c r="AJ64" s="121">
        <f t="shared" si="45"/>
        <v>0</v>
      </c>
      <c r="AK64" s="121">
        <f t="shared" si="45"/>
        <v>0</v>
      </c>
      <c r="AL64" s="72"/>
      <c r="AM64" s="69">
        <f t="shared" si="36"/>
        <v>0</v>
      </c>
      <c r="AN64" s="69">
        <f t="shared" si="37"/>
        <v>0</v>
      </c>
      <c r="AO64" s="69">
        <f t="shared" si="38"/>
        <v>0</v>
      </c>
      <c r="AP64" s="69">
        <f t="shared" si="44"/>
        <v>0</v>
      </c>
      <c r="AQ64" s="69">
        <f t="shared" si="44"/>
        <v>0</v>
      </c>
      <c r="AR64" s="69">
        <f t="shared" si="44"/>
        <v>0</v>
      </c>
      <c r="AS64" s="69">
        <f t="shared" si="44"/>
        <v>0</v>
      </c>
      <c r="AT64" s="69">
        <f t="shared" si="44"/>
        <v>0</v>
      </c>
      <c r="AU64" s="69">
        <f t="shared" si="44"/>
        <v>0</v>
      </c>
      <c r="AV64" s="72"/>
      <c r="AW64" s="652">
        <v>0</v>
      </c>
      <c r="AX64" s="652">
        <f t="shared" ref="AX64:AY79" si="48">+AW64</f>
        <v>0</v>
      </c>
      <c r="AY64" s="652">
        <f t="shared" si="48"/>
        <v>0</v>
      </c>
      <c r="AZ64" s="68">
        <v>0</v>
      </c>
      <c r="BA64" s="155">
        <f t="shared" si="19"/>
        <v>0</v>
      </c>
      <c r="BB64" s="121">
        <f t="shared" si="42"/>
        <v>0</v>
      </c>
      <c r="BC64" s="121">
        <f t="shared" si="42"/>
        <v>0</v>
      </c>
      <c r="BD64" s="121">
        <f t="shared" si="28"/>
        <v>0</v>
      </c>
      <c r="BE64" s="121">
        <f t="shared" si="28"/>
        <v>0</v>
      </c>
      <c r="BF64" s="93"/>
      <c r="BG64" s="135"/>
    </row>
    <row r="65" spans="2:59" s="114" customFormat="1" x14ac:dyDescent="0.2">
      <c r="B65" s="1321"/>
      <c r="C65" s="152"/>
      <c r="D65" s="51">
        <v>51</v>
      </c>
      <c r="E65" s="153" t="s">
        <v>888</v>
      </c>
      <c r="F65" s="1122" t="s">
        <v>349</v>
      </c>
      <c r="G65" s="1124">
        <v>0</v>
      </c>
      <c r="H65" s="1124">
        <f t="shared" si="46"/>
        <v>0</v>
      </c>
      <c r="I65" s="1124">
        <f t="shared" si="46"/>
        <v>0</v>
      </c>
      <c r="J65" s="1340"/>
      <c r="K65" s="1124">
        <v>0</v>
      </c>
      <c r="L65" s="1323">
        <f t="shared" si="16"/>
        <v>0</v>
      </c>
      <c r="M65" s="154">
        <f t="shared" si="43"/>
        <v>0</v>
      </c>
      <c r="N65" s="120">
        <f t="shared" si="43"/>
        <v>0</v>
      </c>
      <c r="O65" s="120">
        <f t="shared" si="43"/>
        <v>0</v>
      </c>
      <c r="P65" s="120">
        <f t="shared" si="43"/>
        <v>0</v>
      </c>
      <c r="Q65" s="120">
        <f t="shared" si="43"/>
        <v>0</v>
      </c>
      <c r="R65" s="72"/>
      <c r="S65" s="69">
        <f>ROUND(G65*tab!C$13,0)</f>
        <v>0</v>
      </c>
      <c r="T65" s="69">
        <f>ROUND(H65*tab!D$13,0)</f>
        <v>0</v>
      </c>
      <c r="U65" s="69">
        <f>ROUND(I65*(tab!E$10+tab!E$11)*1/2,0)+K65*tab!E$15*1/2</f>
        <v>0</v>
      </c>
      <c r="V65" s="69">
        <f>L65*tab!F$15</f>
        <v>0</v>
      </c>
      <c r="W65" s="69">
        <f>M65*tab!G$15</f>
        <v>0</v>
      </c>
      <c r="X65" s="69">
        <f>N65*tab!H$15</f>
        <v>0</v>
      </c>
      <c r="Y65" s="69">
        <f>O65*tab!I$15</f>
        <v>0</v>
      </c>
      <c r="Z65" s="69">
        <f>P65*tab!J$15</f>
        <v>0</v>
      </c>
      <c r="AA65" s="69">
        <f>Q65*tab!K$15</f>
        <v>0</v>
      </c>
      <c r="AB65" s="72"/>
      <c r="AC65" s="155">
        <v>0</v>
      </c>
      <c r="AD65" s="155">
        <f t="shared" si="47"/>
        <v>0</v>
      </c>
      <c r="AE65" s="155">
        <f t="shared" si="47"/>
        <v>0</v>
      </c>
      <c r="AF65" s="155">
        <f t="shared" si="45"/>
        <v>0</v>
      </c>
      <c r="AG65" s="121">
        <f t="shared" si="45"/>
        <v>0</v>
      </c>
      <c r="AH65" s="121">
        <f t="shared" si="45"/>
        <v>0</v>
      </c>
      <c r="AI65" s="121">
        <f t="shared" si="45"/>
        <v>0</v>
      </c>
      <c r="AJ65" s="121">
        <f t="shared" si="45"/>
        <v>0</v>
      </c>
      <c r="AK65" s="121">
        <f t="shared" si="45"/>
        <v>0</v>
      </c>
      <c r="AL65" s="72"/>
      <c r="AM65" s="69">
        <f t="shared" si="36"/>
        <v>0</v>
      </c>
      <c r="AN65" s="69">
        <f t="shared" si="37"/>
        <v>0</v>
      </c>
      <c r="AO65" s="69">
        <f t="shared" si="38"/>
        <v>0</v>
      </c>
      <c r="AP65" s="69">
        <f t="shared" si="44"/>
        <v>0</v>
      </c>
      <c r="AQ65" s="69">
        <f t="shared" si="44"/>
        <v>0</v>
      </c>
      <c r="AR65" s="69">
        <f t="shared" si="44"/>
        <v>0</v>
      </c>
      <c r="AS65" s="69">
        <f t="shared" si="44"/>
        <v>0</v>
      </c>
      <c r="AT65" s="69">
        <f t="shared" si="44"/>
        <v>0</v>
      </c>
      <c r="AU65" s="69">
        <f t="shared" si="44"/>
        <v>0</v>
      </c>
      <c r="AV65" s="72"/>
      <c r="AW65" s="652">
        <v>0</v>
      </c>
      <c r="AX65" s="652">
        <f t="shared" si="48"/>
        <v>0</v>
      </c>
      <c r="AY65" s="652">
        <f t="shared" si="48"/>
        <v>0</v>
      </c>
      <c r="AZ65" s="68">
        <v>0</v>
      </c>
      <c r="BA65" s="155">
        <f t="shared" si="19"/>
        <v>0</v>
      </c>
      <c r="BB65" s="121">
        <f t="shared" si="42"/>
        <v>0</v>
      </c>
      <c r="BC65" s="121">
        <f t="shared" si="42"/>
        <v>0</v>
      </c>
      <c r="BD65" s="121">
        <f t="shared" si="28"/>
        <v>0</v>
      </c>
      <c r="BE65" s="121">
        <f t="shared" si="28"/>
        <v>0</v>
      </c>
      <c r="BF65" s="93"/>
      <c r="BG65" s="135"/>
    </row>
    <row r="66" spans="2:59" s="114" customFormat="1" x14ac:dyDescent="0.2">
      <c r="B66" s="1321"/>
      <c r="C66" s="152"/>
      <c r="D66" s="51">
        <v>52</v>
      </c>
      <c r="E66" s="153" t="s">
        <v>889</v>
      </c>
      <c r="F66" s="1122" t="s">
        <v>349</v>
      </c>
      <c r="G66" s="1124">
        <v>0</v>
      </c>
      <c r="H66" s="1124">
        <f t="shared" si="46"/>
        <v>0</v>
      </c>
      <c r="I66" s="1124">
        <f t="shared" si="46"/>
        <v>0</v>
      </c>
      <c r="J66" s="1340"/>
      <c r="K66" s="1124">
        <v>0</v>
      </c>
      <c r="L66" s="1323">
        <f t="shared" si="16"/>
        <v>0</v>
      </c>
      <c r="M66" s="154">
        <f t="shared" si="43"/>
        <v>0</v>
      </c>
      <c r="N66" s="120">
        <f t="shared" si="43"/>
        <v>0</v>
      </c>
      <c r="O66" s="120">
        <f t="shared" si="43"/>
        <v>0</v>
      </c>
      <c r="P66" s="120">
        <f t="shared" si="43"/>
        <v>0</v>
      </c>
      <c r="Q66" s="120">
        <f t="shared" si="43"/>
        <v>0</v>
      </c>
      <c r="R66" s="72"/>
      <c r="S66" s="69">
        <f>ROUND(G66*tab!C$13,0)</f>
        <v>0</v>
      </c>
      <c r="T66" s="69">
        <f>ROUND(H66*tab!D$13,0)</f>
        <v>0</v>
      </c>
      <c r="U66" s="69">
        <f>ROUND(I66*(tab!E$10+tab!E$11)*1/2,0)+K66*tab!E$15*1/2</f>
        <v>0</v>
      </c>
      <c r="V66" s="69">
        <f>L66*tab!F$15</f>
        <v>0</v>
      </c>
      <c r="W66" s="69">
        <f>M66*tab!G$15</f>
        <v>0</v>
      </c>
      <c r="X66" s="69">
        <f>N66*tab!H$15</f>
        <v>0</v>
      </c>
      <c r="Y66" s="69">
        <f>O66*tab!I$15</f>
        <v>0</v>
      </c>
      <c r="Z66" s="69">
        <f>P66*tab!J$15</f>
        <v>0</v>
      </c>
      <c r="AA66" s="69">
        <f>Q66*tab!K$15</f>
        <v>0</v>
      </c>
      <c r="AB66" s="72"/>
      <c r="AC66" s="155">
        <v>0</v>
      </c>
      <c r="AD66" s="155">
        <f t="shared" si="47"/>
        <v>0</v>
      </c>
      <c r="AE66" s="155">
        <f t="shared" si="47"/>
        <v>0</v>
      </c>
      <c r="AF66" s="155">
        <f t="shared" si="45"/>
        <v>0</v>
      </c>
      <c r="AG66" s="121">
        <f t="shared" si="45"/>
        <v>0</v>
      </c>
      <c r="AH66" s="121">
        <f t="shared" si="45"/>
        <v>0</v>
      </c>
      <c r="AI66" s="121">
        <f t="shared" si="45"/>
        <v>0</v>
      </c>
      <c r="AJ66" s="121">
        <f t="shared" si="45"/>
        <v>0</v>
      </c>
      <c r="AK66" s="121">
        <f t="shared" si="45"/>
        <v>0</v>
      </c>
      <c r="AL66" s="72"/>
      <c r="AM66" s="69">
        <f t="shared" si="36"/>
        <v>0</v>
      </c>
      <c r="AN66" s="69">
        <f t="shared" si="37"/>
        <v>0</v>
      </c>
      <c r="AO66" s="69">
        <f t="shared" si="38"/>
        <v>0</v>
      </c>
      <c r="AP66" s="69">
        <f t="shared" si="44"/>
        <v>0</v>
      </c>
      <c r="AQ66" s="69">
        <f t="shared" si="44"/>
        <v>0</v>
      </c>
      <c r="AR66" s="69">
        <f t="shared" si="44"/>
        <v>0</v>
      </c>
      <c r="AS66" s="69">
        <f t="shared" si="44"/>
        <v>0</v>
      </c>
      <c r="AT66" s="69">
        <f t="shared" si="44"/>
        <v>0</v>
      </c>
      <c r="AU66" s="69">
        <f t="shared" si="44"/>
        <v>0</v>
      </c>
      <c r="AV66" s="72"/>
      <c r="AW66" s="652">
        <v>0</v>
      </c>
      <c r="AX66" s="652">
        <f t="shared" si="48"/>
        <v>0</v>
      </c>
      <c r="AY66" s="652">
        <f t="shared" si="48"/>
        <v>0</v>
      </c>
      <c r="AZ66" s="68">
        <v>0</v>
      </c>
      <c r="BA66" s="155">
        <f t="shared" si="19"/>
        <v>0</v>
      </c>
      <c r="BB66" s="121">
        <f t="shared" si="42"/>
        <v>0</v>
      </c>
      <c r="BC66" s="121">
        <f t="shared" si="42"/>
        <v>0</v>
      </c>
      <c r="BD66" s="121">
        <f t="shared" si="28"/>
        <v>0</v>
      </c>
      <c r="BE66" s="121">
        <f t="shared" si="28"/>
        <v>0</v>
      </c>
      <c r="BF66" s="93"/>
      <c r="BG66" s="135"/>
    </row>
    <row r="67" spans="2:59" s="114" customFormat="1" x14ac:dyDescent="0.2">
      <c r="B67" s="1321"/>
      <c r="C67" s="152"/>
      <c r="D67" s="51">
        <v>53</v>
      </c>
      <c r="E67" s="153" t="s">
        <v>890</v>
      </c>
      <c r="F67" s="1122" t="s">
        <v>349</v>
      </c>
      <c r="G67" s="1124">
        <v>0</v>
      </c>
      <c r="H67" s="1124">
        <f t="shared" si="46"/>
        <v>0</v>
      </c>
      <c r="I67" s="1124">
        <f t="shared" si="46"/>
        <v>0</v>
      </c>
      <c r="J67" s="1340"/>
      <c r="K67" s="1124">
        <v>0</v>
      </c>
      <c r="L67" s="1323">
        <f t="shared" si="16"/>
        <v>0</v>
      </c>
      <c r="M67" s="154">
        <f t="shared" si="43"/>
        <v>0</v>
      </c>
      <c r="N67" s="120">
        <f t="shared" si="43"/>
        <v>0</v>
      </c>
      <c r="O67" s="120">
        <f t="shared" si="43"/>
        <v>0</v>
      </c>
      <c r="P67" s="120">
        <f t="shared" si="43"/>
        <v>0</v>
      </c>
      <c r="Q67" s="120">
        <f t="shared" si="43"/>
        <v>0</v>
      </c>
      <c r="R67" s="72"/>
      <c r="S67" s="69">
        <f>ROUND(G67*tab!C$13,0)</f>
        <v>0</v>
      </c>
      <c r="T67" s="69">
        <f>ROUND(H67*tab!D$13,0)</f>
        <v>0</v>
      </c>
      <c r="U67" s="69">
        <f>ROUND(I67*(tab!E$10+tab!E$11)*1/2,0)+K67*tab!E$15*1/2</f>
        <v>0</v>
      </c>
      <c r="V67" s="69">
        <f>L67*tab!F$15</f>
        <v>0</v>
      </c>
      <c r="W67" s="69">
        <f>M67*tab!G$15</f>
        <v>0</v>
      </c>
      <c r="X67" s="69">
        <f>N67*tab!H$15</f>
        <v>0</v>
      </c>
      <c r="Y67" s="69">
        <f>O67*tab!I$15</f>
        <v>0</v>
      </c>
      <c r="Z67" s="69">
        <f>P67*tab!J$15</f>
        <v>0</v>
      </c>
      <c r="AA67" s="69">
        <f>Q67*tab!K$15</f>
        <v>0</v>
      </c>
      <c r="AB67" s="72"/>
      <c r="AC67" s="155">
        <v>0</v>
      </c>
      <c r="AD67" s="155">
        <f t="shared" si="47"/>
        <v>0</v>
      </c>
      <c r="AE67" s="155">
        <f t="shared" si="47"/>
        <v>0</v>
      </c>
      <c r="AF67" s="155">
        <f t="shared" si="45"/>
        <v>0</v>
      </c>
      <c r="AG67" s="121">
        <f t="shared" si="45"/>
        <v>0</v>
      </c>
      <c r="AH67" s="121">
        <f t="shared" si="45"/>
        <v>0</v>
      </c>
      <c r="AI67" s="121">
        <f t="shared" si="45"/>
        <v>0</v>
      </c>
      <c r="AJ67" s="121">
        <f t="shared" si="45"/>
        <v>0</v>
      </c>
      <c r="AK67" s="121">
        <f t="shared" si="45"/>
        <v>0</v>
      </c>
      <c r="AL67" s="72"/>
      <c r="AM67" s="69">
        <f t="shared" si="36"/>
        <v>0</v>
      </c>
      <c r="AN67" s="69">
        <f t="shared" si="37"/>
        <v>0</v>
      </c>
      <c r="AO67" s="69">
        <f t="shared" si="38"/>
        <v>0</v>
      </c>
      <c r="AP67" s="69">
        <f t="shared" si="44"/>
        <v>0</v>
      </c>
      <c r="AQ67" s="69">
        <f t="shared" si="44"/>
        <v>0</v>
      </c>
      <c r="AR67" s="69">
        <f t="shared" si="44"/>
        <v>0</v>
      </c>
      <c r="AS67" s="69">
        <f t="shared" si="44"/>
        <v>0</v>
      </c>
      <c r="AT67" s="69">
        <f t="shared" si="44"/>
        <v>0</v>
      </c>
      <c r="AU67" s="69">
        <f t="shared" si="44"/>
        <v>0</v>
      </c>
      <c r="AV67" s="72"/>
      <c r="AW67" s="652">
        <v>0</v>
      </c>
      <c r="AX67" s="652">
        <f t="shared" si="48"/>
        <v>0</v>
      </c>
      <c r="AY67" s="652">
        <f t="shared" si="48"/>
        <v>0</v>
      </c>
      <c r="AZ67" s="68">
        <v>0</v>
      </c>
      <c r="BA67" s="155">
        <f t="shared" si="19"/>
        <v>0</v>
      </c>
      <c r="BB67" s="121">
        <f t="shared" si="42"/>
        <v>0</v>
      </c>
      <c r="BC67" s="121">
        <f t="shared" si="42"/>
        <v>0</v>
      </c>
      <c r="BD67" s="121">
        <f t="shared" si="28"/>
        <v>0</v>
      </c>
      <c r="BE67" s="121">
        <f t="shared" si="28"/>
        <v>0</v>
      </c>
      <c r="BF67" s="93"/>
      <c r="BG67" s="135"/>
    </row>
    <row r="68" spans="2:59" s="114" customFormat="1" x14ac:dyDescent="0.2">
      <c r="B68" s="1321"/>
      <c r="C68" s="152"/>
      <c r="D68" s="51">
        <v>54</v>
      </c>
      <c r="E68" s="153" t="s">
        <v>891</v>
      </c>
      <c r="F68" s="1122" t="s">
        <v>349</v>
      </c>
      <c r="G68" s="1124">
        <v>0</v>
      </c>
      <c r="H68" s="1124">
        <f t="shared" si="46"/>
        <v>0</v>
      </c>
      <c r="I68" s="1124">
        <f t="shared" si="46"/>
        <v>0</v>
      </c>
      <c r="J68" s="1340"/>
      <c r="K68" s="1124">
        <v>0</v>
      </c>
      <c r="L68" s="1323">
        <f t="shared" si="16"/>
        <v>0</v>
      </c>
      <c r="M68" s="154">
        <f t="shared" si="43"/>
        <v>0</v>
      </c>
      <c r="N68" s="120">
        <f t="shared" si="43"/>
        <v>0</v>
      </c>
      <c r="O68" s="120">
        <f t="shared" si="43"/>
        <v>0</v>
      </c>
      <c r="P68" s="120">
        <f t="shared" si="43"/>
        <v>0</v>
      </c>
      <c r="Q68" s="120">
        <f t="shared" si="43"/>
        <v>0</v>
      </c>
      <c r="R68" s="72"/>
      <c r="S68" s="69">
        <f>ROUND(G68*tab!C$13,0)</f>
        <v>0</v>
      </c>
      <c r="T68" s="69">
        <f>ROUND(H68*tab!D$13,0)</f>
        <v>0</v>
      </c>
      <c r="U68" s="69">
        <f>ROUND(I68*(tab!E$10+tab!E$11)*1/2,0)+K68*tab!E$15*1/2</f>
        <v>0</v>
      </c>
      <c r="V68" s="69">
        <f>L68*tab!F$15</f>
        <v>0</v>
      </c>
      <c r="W68" s="69">
        <f>M68*tab!G$15</f>
        <v>0</v>
      </c>
      <c r="X68" s="69">
        <f>N68*tab!H$15</f>
        <v>0</v>
      </c>
      <c r="Y68" s="69">
        <f>O68*tab!I$15</f>
        <v>0</v>
      </c>
      <c r="Z68" s="69">
        <f>P68*tab!J$15</f>
        <v>0</v>
      </c>
      <c r="AA68" s="69">
        <f>Q68*tab!K$15</f>
        <v>0</v>
      </c>
      <c r="AB68" s="72"/>
      <c r="AC68" s="155">
        <v>0</v>
      </c>
      <c r="AD68" s="155">
        <f t="shared" si="47"/>
        <v>0</v>
      </c>
      <c r="AE68" s="155">
        <f t="shared" si="47"/>
        <v>0</v>
      </c>
      <c r="AF68" s="155">
        <f t="shared" si="45"/>
        <v>0</v>
      </c>
      <c r="AG68" s="121">
        <f t="shared" si="45"/>
        <v>0</v>
      </c>
      <c r="AH68" s="121">
        <f t="shared" si="45"/>
        <v>0</v>
      </c>
      <c r="AI68" s="121">
        <f t="shared" si="45"/>
        <v>0</v>
      </c>
      <c r="AJ68" s="121">
        <f t="shared" si="45"/>
        <v>0</v>
      </c>
      <c r="AK68" s="121">
        <f t="shared" si="45"/>
        <v>0</v>
      </c>
      <c r="AL68" s="72"/>
      <c r="AM68" s="69">
        <f t="shared" si="36"/>
        <v>0</v>
      </c>
      <c r="AN68" s="69">
        <f t="shared" si="37"/>
        <v>0</v>
      </c>
      <c r="AO68" s="69">
        <f t="shared" si="38"/>
        <v>0</v>
      </c>
      <c r="AP68" s="69">
        <f t="shared" si="44"/>
        <v>0</v>
      </c>
      <c r="AQ68" s="69">
        <f t="shared" si="44"/>
        <v>0</v>
      </c>
      <c r="AR68" s="69">
        <f t="shared" si="44"/>
        <v>0</v>
      </c>
      <c r="AS68" s="69">
        <f t="shared" si="44"/>
        <v>0</v>
      </c>
      <c r="AT68" s="69">
        <f t="shared" si="44"/>
        <v>0</v>
      </c>
      <c r="AU68" s="69">
        <f t="shared" si="44"/>
        <v>0</v>
      </c>
      <c r="AV68" s="72"/>
      <c r="AW68" s="652">
        <v>0</v>
      </c>
      <c r="AX68" s="652">
        <f t="shared" si="48"/>
        <v>0</v>
      </c>
      <c r="AY68" s="652">
        <f t="shared" si="48"/>
        <v>0</v>
      </c>
      <c r="AZ68" s="68">
        <v>0</v>
      </c>
      <c r="BA68" s="155">
        <f t="shared" si="19"/>
        <v>0</v>
      </c>
      <c r="BB68" s="121">
        <f t="shared" ref="BB68:BC87" si="49">BA68</f>
        <v>0</v>
      </c>
      <c r="BC68" s="121">
        <f t="shared" si="49"/>
        <v>0</v>
      </c>
      <c r="BD68" s="121">
        <f t="shared" si="28"/>
        <v>0</v>
      </c>
      <c r="BE68" s="121">
        <f t="shared" si="28"/>
        <v>0</v>
      </c>
      <c r="BF68" s="93"/>
      <c r="BG68" s="135"/>
    </row>
    <row r="69" spans="2:59" s="114" customFormat="1" x14ac:dyDescent="0.2">
      <c r="B69" s="1321"/>
      <c r="C69" s="152"/>
      <c r="D69" s="51">
        <v>55</v>
      </c>
      <c r="E69" s="153" t="s">
        <v>892</v>
      </c>
      <c r="F69" s="1122" t="s">
        <v>349</v>
      </c>
      <c r="G69" s="1124">
        <v>0</v>
      </c>
      <c r="H69" s="1124">
        <f t="shared" si="46"/>
        <v>0</v>
      </c>
      <c r="I69" s="1124">
        <f t="shared" si="46"/>
        <v>0</v>
      </c>
      <c r="J69" s="1340"/>
      <c r="K69" s="1124">
        <v>0</v>
      </c>
      <c r="L69" s="1323">
        <f t="shared" si="16"/>
        <v>0</v>
      </c>
      <c r="M69" s="154">
        <f t="shared" si="43"/>
        <v>0</v>
      </c>
      <c r="N69" s="120">
        <f t="shared" si="43"/>
        <v>0</v>
      </c>
      <c r="O69" s="120">
        <f t="shared" si="43"/>
        <v>0</v>
      </c>
      <c r="P69" s="120">
        <f t="shared" si="43"/>
        <v>0</v>
      </c>
      <c r="Q69" s="120">
        <f t="shared" si="43"/>
        <v>0</v>
      </c>
      <c r="R69" s="72"/>
      <c r="S69" s="69">
        <f>ROUND(G69*tab!C$13,0)</f>
        <v>0</v>
      </c>
      <c r="T69" s="69">
        <f>ROUND(H69*tab!D$13,0)</f>
        <v>0</v>
      </c>
      <c r="U69" s="69">
        <f>ROUND(I69*(tab!E$10+tab!E$11)*1/2,0)+K69*tab!E$15*1/2</f>
        <v>0</v>
      </c>
      <c r="V69" s="69">
        <f>L69*tab!F$15</f>
        <v>0</v>
      </c>
      <c r="W69" s="69">
        <f>M69*tab!G$15</f>
        <v>0</v>
      </c>
      <c r="X69" s="69">
        <f>N69*tab!H$15</f>
        <v>0</v>
      </c>
      <c r="Y69" s="69">
        <f>O69*tab!I$15</f>
        <v>0</v>
      </c>
      <c r="Z69" s="69">
        <f>P69*tab!J$15</f>
        <v>0</v>
      </c>
      <c r="AA69" s="69">
        <f>Q69*tab!K$15</f>
        <v>0</v>
      </c>
      <c r="AB69" s="72"/>
      <c r="AC69" s="155">
        <v>0</v>
      </c>
      <c r="AD69" s="155">
        <f t="shared" si="47"/>
        <v>0</v>
      </c>
      <c r="AE69" s="155">
        <f t="shared" si="47"/>
        <v>0</v>
      </c>
      <c r="AF69" s="155">
        <f t="shared" si="45"/>
        <v>0</v>
      </c>
      <c r="AG69" s="121">
        <f t="shared" si="45"/>
        <v>0</v>
      </c>
      <c r="AH69" s="121">
        <f t="shared" si="45"/>
        <v>0</v>
      </c>
      <c r="AI69" s="121">
        <f t="shared" si="45"/>
        <v>0</v>
      </c>
      <c r="AJ69" s="121">
        <f t="shared" si="45"/>
        <v>0</v>
      </c>
      <c r="AK69" s="121">
        <f t="shared" si="45"/>
        <v>0</v>
      </c>
      <c r="AL69" s="72"/>
      <c r="AM69" s="69">
        <f t="shared" si="36"/>
        <v>0</v>
      </c>
      <c r="AN69" s="69">
        <f t="shared" si="37"/>
        <v>0</v>
      </c>
      <c r="AO69" s="69">
        <f t="shared" si="38"/>
        <v>0</v>
      </c>
      <c r="AP69" s="69">
        <f t="shared" si="44"/>
        <v>0</v>
      </c>
      <c r="AQ69" s="69">
        <f t="shared" si="44"/>
        <v>0</v>
      </c>
      <c r="AR69" s="69">
        <f t="shared" si="44"/>
        <v>0</v>
      </c>
      <c r="AS69" s="69">
        <f t="shared" si="44"/>
        <v>0</v>
      </c>
      <c r="AT69" s="69">
        <f t="shared" si="44"/>
        <v>0</v>
      </c>
      <c r="AU69" s="69">
        <f t="shared" si="44"/>
        <v>0</v>
      </c>
      <c r="AV69" s="72"/>
      <c r="AW69" s="652">
        <v>0</v>
      </c>
      <c r="AX69" s="652">
        <f t="shared" si="48"/>
        <v>0</v>
      </c>
      <c r="AY69" s="652">
        <f t="shared" si="48"/>
        <v>0</v>
      </c>
      <c r="AZ69" s="68">
        <v>0</v>
      </c>
      <c r="BA69" s="155">
        <f t="shared" si="19"/>
        <v>0</v>
      </c>
      <c r="BB69" s="121">
        <f t="shared" si="49"/>
        <v>0</v>
      </c>
      <c r="BC69" s="121">
        <f t="shared" si="49"/>
        <v>0</v>
      </c>
      <c r="BD69" s="121">
        <f t="shared" si="28"/>
        <v>0</v>
      </c>
      <c r="BE69" s="121">
        <f t="shared" si="28"/>
        <v>0</v>
      </c>
      <c r="BF69" s="93"/>
      <c r="BG69" s="135"/>
    </row>
    <row r="70" spans="2:59" s="114" customFormat="1" x14ac:dyDescent="0.2">
      <c r="B70" s="1321"/>
      <c r="C70" s="152"/>
      <c r="D70" s="51">
        <v>56</v>
      </c>
      <c r="E70" s="153" t="s">
        <v>893</v>
      </c>
      <c r="F70" s="1122" t="s">
        <v>349</v>
      </c>
      <c r="G70" s="1124">
        <v>0</v>
      </c>
      <c r="H70" s="1124">
        <f t="shared" si="46"/>
        <v>0</v>
      </c>
      <c r="I70" s="1124">
        <f t="shared" si="46"/>
        <v>0</v>
      </c>
      <c r="J70" s="1340"/>
      <c r="K70" s="1124">
        <v>0</v>
      </c>
      <c r="L70" s="1323">
        <f t="shared" si="16"/>
        <v>0</v>
      </c>
      <c r="M70" s="154">
        <f t="shared" si="43"/>
        <v>0</v>
      </c>
      <c r="N70" s="120">
        <f t="shared" si="43"/>
        <v>0</v>
      </c>
      <c r="O70" s="120">
        <f t="shared" si="43"/>
        <v>0</v>
      </c>
      <c r="P70" s="120">
        <f t="shared" si="43"/>
        <v>0</v>
      </c>
      <c r="Q70" s="120">
        <f t="shared" si="43"/>
        <v>0</v>
      </c>
      <c r="R70" s="72"/>
      <c r="S70" s="69">
        <f>ROUND(G70*tab!C$13,0)</f>
        <v>0</v>
      </c>
      <c r="T70" s="69">
        <f>ROUND(H70*tab!D$13,0)</f>
        <v>0</v>
      </c>
      <c r="U70" s="69">
        <f>ROUND(I70*(tab!E$10+tab!E$11)*1/2,0)+K70*tab!E$15*1/2</f>
        <v>0</v>
      </c>
      <c r="V70" s="69">
        <f>L70*tab!F$15</f>
        <v>0</v>
      </c>
      <c r="W70" s="69">
        <f>M70*tab!G$15</f>
        <v>0</v>
      </c>
      <c r="X70" s="69">
        <f>N70*tab!H$15</f>
        <v>0</v>
      </c>
      <c r="Y70" s="69">
        <f>O70*tab!I$15</f>
        <v>0</v>
      </c>
      <c r="Z70" s="69">
        <f>P70*tab!J$15</f>
        <v>0</v>
      </c>
      <c r="AA70" s="69">
        <f>Q70*tab!K$15</f>
        <v>0</v>
      </c>
      <c r="AB70" s="72"/>
      <c r="AC70" s="155">
        <v>0</v>
      </c>
      <c r="AD70" s="155">
        <f t="shared" si="47"/>
        <v>0</v>
      </c>
      <c r="AE70" s="155">
        <f t="shared" si="47"/>
        <v>0</v>
      </c>
      <c r="AF70" s="155">
        <f t="shared" si="45"/>
        <v>0</v>
      </c>
      <c r="AG70" s="121">
        <f t="shared" si="45"/>
        <v>0</v>
      </c>
      <c r="AH70" s="121">
        <f t="shared" si="45"/>
        <v>0</v>
      </c>
      <c r="AI70" s="121">
        <f t="shared" si="45"/>
        <v>0</v>
      </c>
      <c r="AJ70" s="121">
        <f t="shared" si="45"/>
        <v>0</v>
      </c>
      <c r="AK70" s="121">
        <f t="shared" si="45"/>
        <v>0</v>
      </c>
      <c r="AL70" s="72"/>
      <c r="AM70" s="69">
        <f t="shared" si="36"/>
        <v>0</v>
      </c>
      <c r="AN70" s="69">
        <f t="shared" si="37"/>
        <v>0</v>
      </c>
      <c r="AO70" s="69">
        <f t="shared" si="38"/>
        <v>0</v>
      </c>
      <c r="AP70" s="69">
        <f t="shared" si="44"/>
        <v>0</v>
      </c>
      <c r="AQ70" s="69">
        <f t="shared" si="44"/>
        <v>0</v>
      </c>
      <c r="AR70" s="69">
        <f t="shared" si="44"/>
        <v>0</v>
      </c>
      <c r="AS70" s="69">
        <f t="shared" si="44"/>
        <v>0</v>
      </c>
      <c r="AT70" s="69">
        <f t="shared" si="44"/>
        <v>0</v>
      </c>
      <c r="AU70" s="69">
        <f t="shared" si="44"/>
        <v>0</v>
      </c>
      <c r="AV70" s="72"/>
      <c r="AW70" s="652">
        <v>0</v>
      </c>
      <c r="AX70" s="652">
        <f t="shared" si="48"/>
        <v>0</v>
      </c>
      <c r="AY70" s="652">
        <f t="shared" si="48"/>
        <v>0</v>
      </c>
      <c r="AZ70" s="68">
        <v>0</v>
      </c>
      <c r="BA70" s="155">
        <f t="shared" si="19"/>
        <v>0</v>
      </c>
      <c r="BB70" s="121">
        <f t="shared" si="49"/>
        <v>0</v>
      </c>
      <c r="BC70" s="121">
        <f t="shared" si="49"/>
        <v>0</v>
      </c>
      <c r="BD70" s="121">
        <f t="shared" si="28"/>
        <v>0</v>
      </c>
      <c r="BE70" s="121">
        <f t="shared" si="28"/>
        <v>0</v>
      </c>
      <c r="BF70" s="93"/>
      <c r="BG70" s="135"/>
    </row>
    <row r="71" spans="2:59" s="114" customFormat="1" x14ac:dyDescent="0.2">
      <c r="B71" s="1321"/>
      <c r="C71" s="152"/>
      <c r="D71" s="51">
        <v>57</v>
      </c>
      <c r="E71" s="153" t="s">
        <v>894</v>
      </c>
      <c r="F71" s="1122" t="s">
        <v>349</v>
      </c>
      <c r="G71" s="1124">
        <v>0</v>
      </c>
      <c r="H71" s="1124">
        <f t="shared" si="46"/>
        <v>0</v>
      </c>
      <c r="I71" s="1124">
        <f t="shared" si="46"/>
        <v>0</v>
      </c>
      <c r="J71" s="1340"/>
      <c r="K71" s="1124">
        <v>0</v>
      </c>
      <c r="L71" s="1323">
        <f t="shared" si="16"/>
        <v>0</v>
      </c>
      <c r="M71" s="154">
        <f t="shared" si="43"/>
        <v>0</v>
      </c>
      <c r="N71" s="120">
        <f t="shared" si="43"/>
        <v>0</v>
      </c>
      <c r="O71" s="120">
        <f t="shared" si="43"/>
        <v>0</v>
      </c>
      <c r="P71" s="120">
        <f t="shared" si="43"/>
        <v>0</v>
      </c>
      <c r="Q71" s="120">
        <f t="shared" si="43"/>
        <v>0</v>
      </c>
      <c r="R71" s="72"/>
      <c r="S71" s="69">
        <f>ROUND(G71*tab!C$13,0)</f>
        <v>0</v>
      </c>
      <c r="T71" s="69">
        <f>ROUND(H71*tab!D$13,0)</f>
        <v>0</v>
      </c>
      <c r="U71" s="69">
        <f>ROUND(I71*(tab!E$10+tab!E$11)*1/2,0)+K71*tab!E$15*1/2</f>
        <v>0</v>
      </c>
      <c r="V71" s="69">
        <f>L71*tab!F$15</f>
        <v>0</v>
      </c>
      <c r="W71" s="69">
        <f>M71*tab!G$15</f>
        <v>0</v>
      </c>
      <c r="X71" s="69">
        <f>N71*tab!H$15</f>
        <v>0</v>
      </c>
      <c r="Y71" s="69">
        <f>O71*tab!I$15</f>
        <v>0</v>
      </c>
      <c r="Z71" s="69">
        <f>P71*tab!J$15</f>
        <v>0</v>
      </c>
      <c r="AA71" s="69">
        <f>Q71*tab!K$15</f>
        <v>0</v>
      </c>
      <c r="AB71" s="72"/>
      <c r="AC71" s="155">
        <v>0</v>
      </c>
      <c r="AD71" s="155">
        <f t="shared" si="47"/>
        <v>0</v>
      </c>
      <c r="AE71" s="155">
        <f t="shared" si="47"/>
        <v>0</v>
      </c>
      <c r="AF71" s="155">
        <f t="shared" si="45"/>
        <v>0</v>
      </c>
      <c r="AG71" s="121">
        <f t="shared" si="45"/>
        <v>0</v>
      </c>
      <c r="AH71" s="121">
        <f t="shared" si="45"/>
        <v>0</v>
      </c>
      <c r="AI71" s="121">
        <f t="shared" si="45"/>
        <v>0</v>
      </c>
      <c r="AJ71" s="121">
        <f t="shared" si="45"/>
        <v>0</v>
      </c>
      <c r="AK71" s="121">
        <f t="shared" si="45"/>
        <v>0</v>
      </c>
      <c r="AL71" s="72"/>
      <c r="AM71" s="69">
        <f t="shared" si="36"/>
        <v>0</v>
      </c>
      <c r="AN71" s="69">
        <f t="shared" si="37"/>
        <v>0</v>
      </c>
      <c r="AO71" s="69">
        <f t="shared" si="38"/>
        <v>0</v>
      </c>
      <c r="AP71" s="69">
        <f t="shared" si="44"/>
        <v>0</v>
      </c>
      <c r="AQ71" s="69">
        <f t="shared" si="44"/>
        <v>0</v>
      </c>
      <c r="AR71" s="69">
        <f t="shared" si="44"/>
        <v>0</v>
      </c>
      <c r="AS71" s="69">
        <f t="shared" si="44"/>
        <v>0</v>
      </c>
      <c r="AT71" s="69">
        <f t="shared" si="44"/>
        <v>0</v>
      </c>
      <c r="AU71" s="69">
        <f t="shared" si="44"/>
        <v>0</v>
      </c>
      <c r="AV71" s="72"/>
      <c r="AW71" s="652">
        <v>0</v>
      </c>
      <c r="AX71" s="652">
        <f t="shared" si="48"/>
        <v>0</v>
      </c>
      <c r="AY71" s="652">
        <f t="shared" si="48"/>
        <v>0</v>
      </c>
      <c r="AZ71" s="68">
        <v>0</v>
      </c>
      <c r="BA71" s="155">
        <f t="shared" si="19"/>
        <v>0</v>
      </c>
      <c r="BB71" s="121">
        <f t="shared" si="49"/>
        <v>0</v>
      </c>
      <c r="BC71" s="121">
        <f t="shared" si="49"/>
        <v>0</v>
      </c>
      <c r="BD71" s="121">
        <f t="shared" si="28"/>
        <v>0</v>
      </c>
      <c r="BE71" s="121">
        <f t="shared" si="28"/>
        <v>0</v>
      </c>
      <c r="BF71" s="93"/>
      <c r="BG71" s="135"/>
    </row>
    <row r="72" spans="2:59" s="114" customFormat="1" x14ac:dyDescent="0.2">
      <c r="B72" s="1321"/>
      <c r="C72" s="152"/>
      <c r="D72" s="51">
        <v>58</v>
      </c>
      <c r="E72" s="153" t="s">
        <v>895</v>
      </c>
      <c r="F72" s="1122" t="s">
        <v>349</v>
      </c>
      <c r="G72" s="1124">
        <v>0</v>
      </c>
      <c r="H72" s="1124">
        <f t="shared" si="46"/>
        <v>0</v>
      </c>
      <c r="I72" s="1124">
        <f t="shared" si="46"/>
        <v>0</v>
      </c>
      <c r="J72" s="1340"/>
      <c r="K72" s="1124">
        <v>0</v>
      </c>
      <c r="L72" s="1323">
        <f t="shared" si="16"/>
        <v>0</v>
      </c>
      <c r="M72" s="154">
        <f t="shared" si="43"/>
        <v>0</v>
      </c>
      <c r="N72" s="120">
        <f t="shared" si="43"/>
        <v>0</v>
      </c>
      <c r="O72" s="120">
        <f t="shared" si="43"/>
        <v>0</v>
      </c>
      <c r="P72" s="120">
        <f t="shared" si="43"/>
        <v>0</v>
      </c>
      <c r="Q72" s="120">
        <f t="shared" si="43"/>
        <v>0</v>
      </c>
      <c r="R72" s="72"/>
      <c r="S72" s="69">
        <f>ROUND(G72*tab!C$13,0)</f>
        <v>0</v>
      </c>
      <c r="T72" s="69">
        <f>ROUND(H72*tab!D$13,0)</f>
        <v>0</v>
      </c>
      <c r="U72" s="69">
        <f>ROUND(I72*(tab!E$10+tab!E$11)*1/2,0)+K72*tab!E$15*1/2</f>
        <v>0</v>
      </c>
      <c r="V72" s="69">
        <f>L72*tab!F$15</f>
        <v>0</v>
      </c>
      <c r="W72" s="69">
        <f>M72*tab!G$15</f>
        <v>0</v>
      </c>
      <c r="X72" s="69">
        <f>N72*tab!H$15</f>
        <v>0</v>
      </c>
      <c r="Y72" s="69">
        <f>O72*tab!I$15</f>
        <v>0</v>
      </c>
      <c r="Z72" s="69">
        <f>P72*tab!J$15</f>
        <v>0</v>
      </c>
      <c r="AA72" s="69">
        <f>Q72*tab!K$15</f>
        <v>0</v>
      </c>
      <c r="AB72" s="72"/>
      <c r="AC72" s="155">
        <v>0</v>
      </c>
      <c r="AD72" s="155">
        <f t="shared" si="47"/>
        <v>0</v>
      </c>
      <c r="AE72" s="155">
        <f t="shared" si="47"/>
        <v>0</v>
      </c>
      <c r="AF72" s="155">
        <f t="shared" si="45"/>
        <v>0</v>
      </c>
      <c r="AG72" s="121">
        <f t="shared" si="45"/>
        <v>0</v>
      </c>
      <c r="AH72" s="121">
        <f t="shared" si="45"/>
        <v>0</v>
      </c>
      <c r="AI72" s="121">
        <f t="shared" si="45"/>
        <v>0</v>
      </c>
      <c r="AJ72" s="121">
        <f t="shared" si="45"/>
        <v>0</v>
      </c>
      <c r="AK72" s="121">
        <f t="shared" si="45"/>
        <v>0</v>
      </c>
      <c r="AL72" s="72"/>
      <c r="AM72" s="69">
        <f t="shared" si="36"/>
        <v>0</v>
      </c>
      <c r="AN72" s="69">
        <f t="shared" si="37"/>
        <v>0</v>
      </c>
      <c r="AO72" s="69">
        <f t="shared" si="38"/>
        <v>0</v>
      </c>
      <c r="AP72" s="69">
        <f t="shared" si="44"/>
        <v>0</v>
      </c>
      <c r="AQ72" s="69">
        <f t="shared" si="44"/>
        <v>0</v>
      </c>
      <c r="AR72" s="69">
        <f t="shared" si="44"/>
        <v>0</v>
      </c>
      <c r="AS72" s="69">
        <f t="shared" si="44"/>
        <v>0</v>
      </c>
      <c r="AT72" s="69">
        <f t="shared" si="44"/>
        <v>0</v>
      </c>
      <c r="AU72" s="69">
        <f t="shared" si="44"/>
        <v>0</v>
      </c>
      <c r="AV72" s="72"/>
      <c r="AW72" s="652">
        <v>0</v>
      </c>
      <c r="AX72" s="652">
        <f t="shared" si="48"/>
        <v>0</v>
      </c>
      <c r="AY72" s="652">
        <f t="shared" si="48"/>
        <v>0</v>
      </c>
      <c r="AZ72" s="68">
        <v>0</v>
      </c>
      <c r="BA72" s="155">
        <f t="shared" si="19"/>
        <v>0</v>
      </c>
      <c r="BB72" s="121">
        <f t="shared" si="49"/>
        <v>0</v>
      </c>
      <c r="BC72" s="121">
        <f t="shared" si="49"/>
        <v>0</v>
      </c>
      <c r="BD72" s="121">
        <f t="shared" si="28"/>
        <v>0</v>
      </c>
      <c r="BE72" s="121">
        <f t="shared" si="28"/>
        <v>0</v>
      </c>
      <c r="BF72" s="93"/>
      <c r="BG72" s="135"/>
    </row>
    <row r="73" spans="2:59" s="114" customFormat="1" x14ac:dyDescent="0.2">
      <c r="B73" s="1321"/>
      <c r="C73" s="152"/>
      <c r="D73" s="51">
        <v>59</v>
      </c>
      <c r="E73" s="153" t="s">
        <v>896</v>
      </c>
      <c r="F73" s="1122" t="s">
        <v>349</v>
      </c>
      <c r="G73" s="1124">
        <v>0</v>
      </c>
      <c r="H73" s="1124">
        <f t="shared" si="46"/>
        <v>0</v>
      </c>
      <c r="I73" s="1124">
        <f t="shared" si="46"/>
        <v>0</v>
      </c>
      <c r="J73" s="1340"/>
      <c r="K73" s="1124">
        <v>0</v>
      </c>
      <c r="L73" s="1323">
        <f t="shared" si="16"/>
        <v>0</v>
      </c>
      <c r="M73" s="154">
        <f t="shared" si="43"/>
        <v>0</v>
      </c>
      <c r="N73" s="120">
        <f t="shared" si="43"/>
        <v>0</v>
      </c>
      <c r="O73" s="120">
        <f t="shared" si="43"/>
        <v>0</v>
      </c>
      <c r="P73" s="120">
        <f t="shared" si="43"/>
        <v>0</v>
      </c>
      <c r="Q73" s="120">
        <f t="shared" si="43"/>
        <v>0</v>
      </c>
      <c r="R73" s="72"/>
      <c r="S73" s="69">
        <f>ROUND(G73*tab!C$13,0)</f>
        <v>0</v>
      </c>
      <c r="T73" s="69">
        <f>ROUND(H73*tab!D$13,0)</f>
        <v>0</v>
      </c>
      <c r="U73" s="69">
        <f>ROUND(I73*(tab!E$10+tab!E$11)*1/2,0)+K73*tab!E$15*1/2</f>
        <v>0</v>
      </c>
      <c r="V73" s="69">
        <f>L73*tab!F$15</f>
        <v>0</v>
      </c>
      <c r="W73" s="69">
        <f>M73*tab!G$15</f>
        <v>0</v>
      </c>
      <c r="X73" s="69">
        <f>N73*tab!H$15</f>
        <v>0</v>
      </c>
      <c r="Y73" s="69">
        <f>O73*tab!I$15</f>
        <v>0</v>
      </c>
      <c r="Z73" s="69">
        <f>P73*tab!J$15</f>
        <v>0</v>
      </c>
      <c r="AA73" s="69">
        <f>Q73*tab!K$15</f>
        <v>0</v>
      </c>
      <c r="AB73" s="72"/>
      <c r="AC73" s="155">
        <v>0</v>
      </c>
      <c r="AD73" s="155">
        <f t="shared" si="47"/>
        <v>0</v>
      </c>
      <c r="AE73" s="155">
        <f t="shared" si="47"/>
        <v>0</v>
      </c>
      <c r="AF73" s="155">
        <f t="shared" si="45"/>
        <v>0</v>
      </c>
      <c r="AG73" s="121">
        <f t="shared" si="45"/>
        <v>0</v>
      </c>
      <c r="AH73" s="121">
        <f t="shared" si="45"/>
        <v>0</v>
      </c>
      <c r="AI73" s="121">
        <f t="shared" si="45"/>
        <v>0</v>
      </c>
      <c r="AJ73" s="121">
        <f t="shared" si="45"/>
        <v>0</v>
      </c>
      <c r="AK73" s="121">
        <f t="shared" si="45"/>
        <v>0</v>
      </c>
      <c r="AL73" s="72"/>
      <c r="AM73" s="69">
        <f t="shared" si="36"/>
        <v>0</v>
      </c>
      <c r="AN73" s="69">
        <f t="shared" si="37"/>
        <v>0</v>
      </c>
      <c r="AO73" s="69">
        <f t="shared" si="38"/>
        <v>0</v>
      </c>
      <c r="AP73" s="69">
        <f t="shared" si="44"/>
        <v>0</v>
      </c>
      <c r="AQ73" s="69">
        <f t="shared" si="44"/>
        <v>0</v>
      </c>
      <c r="AR73" s="69">
        <f t="shared" si="44"/>
        <v>0</v>
      </c>
      <c r="AS73" s="69">
        <f t="shared" si="44"/>
        <v>0</v>
      </c>
      <c r="AT73" s="69">
        <f t="shared" si="44"/>
        <v>0</v>
      </c>
      <c r="AU73" s="69">
        <f t="shared" si="44"/>
        <v>0</v>
      </c>
      <c r="AV73" s="72"/>
      <c r="AW73" s="652">
        <v>0</v>
      </c>
      <c r="AX73" s="652">
        <f t="shared" si="48"/>
        <v>0</v>
      </c>
      <c r="AY73" s="652">
        <f t="shared" si="48"/>
        <v>0</v>
      </c>
      <c r="AZ73" s="68">
        <v>0</v>
      </c>
      <c r="BA73" s="155">
        <f t="shared" si="19"/>
        <v>0</v>
      </c>
      <c r="BB73" s="121">
        <f t="shared" si="49"/>
        <v>0</v>
      </c>
      <c r="BC73" s="121">
        <f t="shared" si="49"/>
        <v>0</v>
      </c>
      <c r="BD73" s="121">
        <f t="shared" si="28"/>
        <v>0</v>
      </c>
      <c r="BE73" s="121">
        <f t="shared" si="28"/>
        <v>0</v>
      </c>
      <c r="BF73" s="93"/>
      <c r="BG73" s="135"/>
    </row>
    <row r="74" spans="2:59" s="114" customFormat="1" x14ac:dyDescent="0.2">
      <c r="B74" s="1321"/>
      <c r="C74" s="152"/>
      <c r="D74" s="51">
        <v>60</v>
      </c>
      <c r="E74" s="153" t="s">
        <v>897</v>
      </c>
      <c r="F74" s="1122" t="s">
        <v>349</v>
      </c>
      <c r="G74" s="1124">
        <v>0</v>
      </c>
      <c r="H74" s="1124">
        <f t="shared" si="46"/>
        <v>0</v>
      </c>
      <c r="I74" s="1124">
        <f t="shared" si="46"/>
        <v>0</v>
      </c>
      <c r="J74" s="1340"/>
      <c r="K74" s="1124">
        <v>0</v>
      </c>
      <c r="L74" s="1323">
        <f t="shared" si="16"/>
        <v>0</v>
      </c>
      <c r="M74" s="154">
        <f t="shared" si="43"/>
        <v>0</v>
      </c>
      <c r="N74" s="120">
        <f t="shared" si="43"/>
        <v>0</v>
      </c>
      <c r="O74" s="120">
        <f t="shared" si="43"/>
        <v>0</v>
      </c>
      <c r="P74" s="120">
        <f t="shared" si="43"/>
        <v>0</v>
      </c>
      <c r="Q74" s="120">
        <f t="shared" si="43"/>
        <v>0</v>
      </c>
      <c r="R74" s="72"/>
      <c r="S74" s="69">
        <f>ROUND(G74*tab!C$13,0)</f>
        <v>0</v>
      </c>
      <c r="T74" s="69">
        <f>ROUND(H74*tab!D$13,0)</f>
        <v>0</v>
      </c>
      <c r="U74" s="69">
        <f>ROUND(I74*(tab!E$10+tab!E$11)*1/2,0)+K74*tab!E$15*1/2</f>
        <v>0</v>
      </c>
      <c r="V74" s="69">
        <f>L74*tab!F$15</f>
        <v>0</v>
      </c>
      <c r="W74" s="69">
        <f>M74*tab!G$15</f>
        <v>0</v>
      </c>
      <c r="X74" s="69">
        <f>N74*tab!H$15</f>
        <v>0</v>
      </c>
      <c r="Y74" s="69">
        <f>O74*tab!I$15</f>
        <v>0</v>
      </c>
      <c r="Z74" s="69">
        <f>P74*tab!J$15</f>
        <v>0</v>
      </c>
      <c r="AA74" s="69">
        <f>Q74*tab!K$15</f>
        <v>0</v>
      </c>
      <c r="AB74" s="72"/>
      <c r="AC74" s="155">
        <v>0</v>
      </c>
      <c r="AD74" s="155">
        <f t="shared" si="47"/>
        <v>0</v>
      </c>
      <c r="AE74" s="155">
        <f t="shared" si="47"/>
        <v>0</v>
      </c>
      <c r="AF74" s="155">
        <f t="shared" si="45"/>
        <v>0</v>
      </c>
      <c r="AG74" s="121">
        <f t="shared" si="45"/>
        <v>0</v>
      </c>
      <c r="AH74" s="121">
        <f t="shared" si="45"/>
        <v>0</v>
      </c>
      <c r="AI74" s="121">
        <f t="shared" si="45"/>
        <v>0</v>
      </c>
      <c r="AJ74" s="121">
        <f t="shared" si="45"/>
        <v>0</v>
      </c>
      <c r="AK74" s="121">
        <f t="shared" si="45"/>
        <v>0</v>
      </c>
      <c r="AL74" s="72"/>
      <c r="AM74" s="69">
        <f t="shared" si="36"/>
        <v>0</v>
      </c>
      <c r="AN74" s="69">
        <f t="shared" si="37"/>
        <v>0</v>
      </c>
      <c r="AO74" s="69">
        <f t="shared" si="38"/>
        <v>0</v>
      </c>
      <c r="AP74" s="69">
        <f t="shared" si="44"/>
        <v>0</v>
      </c>
      <c r="AQ74" s="69">
        <f t="shared" si="44"/>
        <v>0</v>
      </c>
      <c r="AR74" s="69">
        <f t="shared" si="44"/>
        <v>0</v>
      </c>
      <c r="AS74" s="69">
        <f t="shared" si="44"/>
        <v>0</v>
      </c>
      <c r="AT74" s="69">
        <f t="shared" si="44"/>
        <v>0</v>
      </c>
      <c r="AU74" s="69">
        <f t="shared" si="44"/>
        <v>0</v>
      </c>
      <c r="AV74" s="72"/>
      <c r="AW74" s="652">
        <v>0</v>
      </c>
      <c r="AX74" s="652">
        <f t="shared" si="48"/>
        <v>0</v>
      </c>
      <c r="AY74" s="652">
        <f t="shared" si="48"/>
        <v>0</v>
      </c>
      <c r="AZ74" s="68">
        <v>0</v>
      </c>
      <c r="BA74" s="155">
        <f t="shared" si="19"/>
        <v>0</v>
      </c>
      <c r="BB74" s="121">
        <f t="shared" si="49"/>
        <v>0</v>
      </c>
      <c r="BC74" s="121">
        <f t="shared" si="49"/>
        <v>0</v>
      </c>
      <c r="BD74" s="121">
        <f t="shared" si="28"/>
        <v>0</v>
      </c>
      <c r="BE74" s="121">
        <f t="shared" si="28"/>
        <v>0</v>
      </c>
      <c r="BF74" s="93"/>
      <c r="BG74" s="135"/>
    </row>
    <row r="75" spans="2:59" s="114" customFormat="1" x14ac:dyDescent="0.2">
      <c r="B75" s="1321"/>
      <c r="C75" s="152"/>
      <c r="D75" s="51">
        <v>61</v>
      </c>
      <c r="E75" s="153" t="s">
        <v>898</v>
      </c>
      <c r="F75" s="1122" t="s">
        <v>349</v>
      </c>
      <c r="G75" s="1124">
        <v>0</v>
      </c>
      <c r="H75" s="1124">
        <f t="shared" si="46"/>
        <v>0</v>
      </c>
      <c r="I75" s="1124">
        <f t="shared" si="46"/>
        <v>0</v>
      </c>
      <c r="J75" s="1340"/>
      <c r="K75" s="1124">
        <v>0</v>
      </c>
      <c r="L75" s="1323">
        <f t="shared" si="16"/>
        <v>0</v>
      </c>
      <c r="M75" s="154">
        <f t="shared" si="43"/>
        <v>0</v>
      </c>
      <c r="N75" s="120">
        <f t="shared" si="43"/>
        <v>0</v>
      </c>
      <c r="O75" s="120">
        <f t="shared" si="43"/>
        <v>0</v>
      </c>
      <c r="P75" s="120">
        <f t="shared" si="43"/>
        <v>0</v>
      </c>
      <c r="Q75" s="120">
        <f t="shared" si="43"/>
        <v>0</v>
      </c>
      <c r="R75" s="72"/>
      <c r="S75" s="69">
        <f>ROUND(G75*tab!C$13,0)</f>
        <v>0</v>
      </c>
      <c r="T75" s="69">
        <f>ROUND(H75*tab!D$13,0)</f>
        <v>0</v>
      </c>
      <c r="U75" s="69">
        <f>ROUND(I75*(tab!E$10+tab!E$11)*1/2,0)+K75*tab!E$15*1/2</f>
        <v>0</v>
      </c>
      <c r="V75" s="69">
        <f>L75*tab!F$15</f>
        <v>0</v>
      </c>
      <c r="W75" s="69">
        <f>M75*tab!G$15</f>
        <v>0</v>
      </c>
      <c r="X75" s="69">
        <f>N75*tab!H$15</f>
        <v>0</v>
      </c>
      <c r="Y75" s="69">
        <f>O75*tab!I$15</f>
        <v>0</v>
      </c>
      <c r="Z75" s="69">
        <f>P75*tab!J$15</f>
        <v>0</v>
      </c>
      <c r="AA75" s="69">
        <f>Q75*tab!K$15</f>
        <v>0</v>
      </c>
      <c r="AB75" s="72"/>
      <c r="AC75" s="155">
        <v>0</v>
      </c>
      <c r="AD75" s="155">
        <f t="shared" si="47"/>
        <v>0</v>
      </c>
      <c r="AE75" s="155">
        <f t="shared" si="47"/>
        <v>0</v>
      </c>
      <c r="AF75" s="155">
        <f t="shared" si="45"/>
        <v>0</v>
      </c>
      <c r="AG75" s="121">
        <f t="shared" si="45"/>
        <v>0</v>
      </c>
      <c r="AH75" s="121">
        <f t="shared" si="45"/>
        <v>0</v>
      </c>
      <c r="AI75" s="121">
        <f t="shared" si="45"/>
        <v>0</v>
      </c>
      <c r="AJ75" s="121">
        <f t="shared" si="45"/>
        <v>0</v>
      </c>
      <c r="AK75" s="121">
        <f t="shared" si="45"/>
        <v>0</v>
      </c>
      <c r="AL75" s="72"/>
      <c r="AM75" s="69">
        <f t="shared" si="36"/>
        <v>0</v>
      </c>
      <c r="AN75" s="69">
        <f t="shared" si="37"/>
        <v>0</v>
      </c>
      <c r="AO75" s="69">
        <f t="shared" si="38"/>
        <v>0</v>
      </c>
      <c r="AP75" s="69">
        <f t="shared" si="44"/>
        <v>0</v>
      </c>
      <c r="AQ75" s="69">
        <f t="shared" si="44"/>
        <v>0</v>
      </c>
      <c r="AR75" s="69">
        <f t="shared" si="44"/>
        <v>0</v>
      </c>
      <c r="AS75" s="69">
        <f t="shared" si="44"/>
        <v>0</v>
      </c>
      <c r="AT75" s="69">
        <f t="shared" si="44"/>
        <v>0</v>
      </c>
      <c r="AU75" s="69">
        <f t="shared" si="44"/>
        <v>0</v>
      </c>
      <c r="AV75" s="72"/>
      <c r="AW75" s="652">
        <v>0</v>
      </c>
      <c r="AX75" s="652">
        <f t="shared" si="48"/>
        <v>0</v>
      </c>
      <c r="AY75" s="652">
        <f t="shared" si="48"/>
        <v>0</v>
      </c>
      <c r="AZ75" s="68">
        <v>0</v>
      </c>
      <c r="BA75" s="155">
        <f t="shared" si="19"/>
        <v>0</v>
      </c>
      <c r="BB75" s="121">
        <f t="shared" si="49"/>
        <v>0</v>
      </c>
      <c r="BC75" s="121">
        <f t="shared" si="49"/>
        <v>0</v>
      </c>
      <c r="BD75" s="121">
        <f t="shared" si="28"/>
        <v>0</v>
      </c>
      <c r="BE75" s="121">
        <f t="shared" si="28"/>
        <v>0</v>
      </c>
      <c r="BF75" s="93"/>
      <c r="BG75" s="135"/>
    </row>
    <row r="76" spans="2:59" s="114" customFormat="1" x14ac:dyDescent="0.2">
      <c r="B76" s="1321"/>
      <c r="C76" s="152"/>
      <c r="D76" s="51">
        <v>62</v>
      </c>
      <c r="E76" s="153" t="s">
        <v>899</v>
      </c>
      <c r="F76" s="1122" t="s">
        <v>349</v>
      </c>
      <c r="G76" s="1124">
        <v>0</v>
      </c>
      <c r="H76" s="1124">
        <f t="shared" si="46"/>
        <v>0</v>
      </c>
      <c r="I76" s="1124">
        <f t="shared" si="46"/>
        <v>0</v>
      </c>
      <c r="J76" s="1340"/>
      <c r="K76" s="1124">
        <v>0</v>
      </c>
      <c r="L76" s="1323">
        <f t="shared" si="16"/>
        <v>0</v>
      </c>
      <c r="M76" s="154">
        <f t="shared" si="43"/>
        <v>0</v>
      </c>
      <c r="N76" s="120">
        <f t="shared" si="43"/>
        <v>0</v>
      </c>
      <c r="O76" s="120">
        <f t="shared" si="43"/>
        <v>0</v>
      </c>
      <c r="P76" s="120">
        <f t="shared" si="43"/>
        <v>0</v>
      </c>
      <c r="Q76" s="120">
        <f t="shared" si="43"/>
        <v>0</v>
      </c>
      <c r="R76" s="72"/>
      <c r="S76" s="69">
        <f>ROUND(G76*tab!C$13,0)</f>
        <v>0</v>
      </c>
      <c r="T76" s="69">
        <f>ROUND(H76*tab!D$13,0)</f>
        <v>0</v>
      </c>
      <c r="U76" s="69">
        <f>ROUND(I76*(tab!E$10+tab!E$11)*1/2,0)+K76*tab!E$15*1/2</f>
        <v>0</v>
      </c>
      <c r="V76" s="69">
        <f>L76*tab!F$15</f>
        <v>0</v>
      </c>
      <c r="W76" s="69">
        <f>M76*tab!G$15</f>
        <v>0</v>
      </c>
      <c r="X76" s="69">
        <f>N76*tab!H$15</f>
        <v>0</v>
      </c>
      <c r="Y76" s="69">
        <f>O76*tab!I$15</f>
        <v>0</v>
      </c>
      <c r="Z76" s="69">
        <f>P76*tab!J$15</f>
        <v>0</v>
      </c>
      <c r="AA76" s="69">
        <f>Q76*tab!K$15</f>
        <v>0</v>
      </c>
      <c r="AB76" s="72"/>
      <c r="AC76" s="155">
        <v>0</v>
      </c>
      <c r="AD76" s="155">
        <f t="shared" si="47"/>
        <v>0</v>
      </c>
      <c r="AE76" s="155">
        <f t="shared" si="47"/>
        <v>0</v>
      </c>
      <c r="AF76" s="155">
        <f t="shared" si="45"/>
        <v>0</v>
      </c>
      <c r="AG76" s="121">
        <f t="shared" si="45"/>
        <v>0</v>
      </c>
      <c r="AH76" s="121">
        <f t="shared" si="45"/>
        <v>0</v>
      </c>
      <c r="AI76" s="121">
        <f t="shared" si="45"/>
        <v>0</v>
      </c>
      <c r="AJ76" s="121">
        <f t="shared" si="45"/>
        <v>0</v>
      </c>
      <c r="AK76" s="121">
        <f t="shared" si="45"/>
        <v>0</v>
      </c>
      <c r="AL76" s="72"/>
      <c r="AM76" s="69">
        <f t="shared" si="36"/>
        <v>0</v>
      </c>
      <c r="AN76" s="69">
        <f t="shared" si="37"/>
        <v>0</v>
      </c>
      <c r="AO76" s="69">
        <f t="shared" si="38"/>
        <v>0</v>
      </c>
      <c r="AP76" s="69">
        <f t="shared" si="44"/>
        <v>0</v>
      </c>
      <c r="AQ76" s="69">
        <f t="shared" si="44"/>
        <v>0</v>
      </c>
      <c r="AR76" s="69">
        <f t="shared" si="44"/>
        <v>0</v>
      </c>
      <c r="AS76" s="69">
        <f t="shared" si="44"/>
        <v>0</v>
      </c>
      <c r="AT76" s="69">
        <f t="shared" si="44"/>
        <v>0</v>
      </c>
      <c r="AU76" s="69">
        <f t="shared" si="44"/>
        <v>0</v>
      </c>
      <c r="AV76" s="72"/>
      <c r="AW76" s="652">
        <v>0</v>
      </c>
      <c r="AX76" s="652">
        <f t="shared" si="48"/>
        <v>0</v>
      </c>
      <c r="AY76" s="652">
        <f t="shared" si="48"/>
        <v>0</v>
      </c>
      <c r="AZ76" s="68">
        <v>0</v>
      </c>
      <c r="BA76" s="155">
        <f t="shared" si="19"/>
        <v>0</v>
      </c>
      <c r="BB76" s="121">
        <f t="shared" si="49"/>
        <v>0</v>
      </c>
      <c r="BC76" s="121">
        <f t="shared" si="49"/>
        <v>0</v>
      </c>
      <c r="BD76" s="121">
        <f t="shared" si="28"/>
        <v>0</v>
      </c>
      <c r="BE76" s="121">
        <f t="shared" si="28"/>
        <v>0</v>
      </c>
      <c r="BF76" s="93"/>
      <c r="BG76" s="135"/>
    </row>
    <row r="77" spans="2:59" s="114" customFormat="1" x14ac:dyDescent="0.2">
      <c r="B77" s="1321"/>
      <c r="C77" s="152"/>
      <c r="D77" s="51">
        <v>63</v>
      </c>
      <c r="E77" s="153" t="s">
        <v>900</v>
      </c>
      <c r="F77" s="1122" t="s">
        <v>349</v>
      </c>
      <c r="G77" s="1124">
        <v>0</v>
      </c>
      <c r="H77" s="1124">
        <f t="shared" si="46"/>
        <v>0</v>
      </c>
      <c r="I77" s="1124">
        <f t="shared" si="46"/>
        <v>0</v>
      </c>
      <c r="J77" s="1340"/>
      <c r="K77" s="1124">
        <v>0</v>
      </c>
      <c r="L77" s="1323">
        <f t="shared" si="16"/>
        <v>0</v>
      </c>
      <c r="M77" s="154">
        <f t="shared" ref="M77:Q96" si="50">L77</f>
        <v>0</v>
      </c>
      <c r="N77" s="120">
        <f t="shared" si="50"/>
        <v>0</v>
      </c>
      <c r="O77" s="120">
        <f t="shared" si="50"/>
        <v>0</v>
      </c>
      <c r="P77" s="120">
        <f t="shared" si="50"/>
        <v>0</v>
      </c>
      <c r="Q77" s="120">
        <f t="shared" si="50"/>
        <v>0</v>
      </c>
      <c r="R77" s="72"/>
      <c r="S77" s="69">
        <f>ROUND(G77*tab!C$13,0)</f>
        <v>0</v>
      </c>
      <c r="T77" s="69">
        <f>ROUND(H77*tab!D$13,0)</f>
        <v>0</v>
      </c>
      <c r="U77" s="69">
        <f>ROUND(I77*(tab!E$10+tab!E$11)*1/2,0)+K77*tab!E$15*1/2</f>
        <v>0</v>
      </c>
      <c r="V77" s="69">
        <f>L77*tab!F$15</f>
        <v>0</v>
      </c>
      <c r="W77" s="69">
        <f>M77*tab!G$15</f>
        <v>0</v>
      </c>
      <c r="X77" s="69">
        <f>N77*tab!H$15</f>
        <v>0</v>
      </c>
      <c r="Y77" s="69">
        <f>O77*tab!I$15</f>
        <v>0</v>
      </c>
      <c r="Z77" s="69">
        <f>P77*tab!J$15</f>
        <v>0</v>
      </c>
      <c r="AA77" s="69">
        <f>Q77*tab!K$15</f>
        <v>0</v>
      </c>
      <c r="AB77" s="72"/>
      <c r="AC77" s="155">
        <v>0</v>
      </c>
      <c r="AD77" s="155">
        <f t="shared" si="47"/>
        <v>0</v>
      </c>
      <c r="AE77" s="155">
        <f t="shared" si="47"/>
        <v>0</v>
      </c>
      <c r="AF77" s="155">
        <f t="shared" si="45"/>
        <v>0</v>
      </c>
      <c r="AG77" s="121">
        <f t="shared" si="45"/>
        <v>0</v>
      </c>
      <c r="AH77" s="121">
        <f t="shared" si="45"/>
        <v>0</v>
      </c>
      <c r="AI77" s="121">
        <f t="shared" si="45"/>
        <v>0</v>
      </c>
      <c r="AJ77" s="121">
        <f t="shared" si="45"/>
        <v>0</v>
      </c>
      <c r="AK77" s="121">
        <f t="shared" si="45"/>
        <v>0</v>
      </c>
      <c r="AL77" s="72"/>
      <c r="AM77" s="69">
        <f t="shared" si="36"/>
        <v>0</v>
      </c>
      <c r="AN77" s="69">
        <f t="shared" si="37"/>
        <v>0</v>
      </c>
      <c r="AO77" s="69">
        <f t="shared" si="38"/>
        <v>0</v>
      </c>
      <c r="AP77" s="69">
        <f t="shared" si="44"/>
        <v>0</v>
      </c>
      <c r="AQ77" s="69">
        <f t="shared" si="44"/>
        <v>0</v>
      </c>
      <c r="AR77" s="69">
        <f t="shared" si="44"/>
        <v>0</v>
      </c>
      <c r="AS77" s="69">
        <f t="shared" si="44"/>
        <v>0</v>
      </c>
      <c r="AT77" s="69">
        <f t="shared" si="44"/>
        <v>0</v>
      </c>
      <c r="AU77" s="69">
        <f t="shared" si="44"/>
        <v>0</v>
      </c>
      <c r="AV77" s="72"/>
      <c r="AW77" s="652">
        <v>0</v>
      </c>
      <c r="AX77" s="652">
        <f t="shared" si="48"/>
        <v>0</v>
      </c>
      <c r="AY77" s="652">
        <f t="shared" si="48"/>
        <v>0</v>
      </c>
      <c r="AZ77" s="68">
        <v>0</v>
      </c>
      <c r="BA77" s="155">
        <f t="shared" si="19"/>
        <v>0</v>
      </c>
      <c r="BB77" s="121">
        <f t="shared" si="49"/>
        <v>0</v>
      </c>
      <c r="BC77" s="121">
        <f t="shared" si="49"/>
        <v>0</v>
      </c>
      <c r="BD77" s="121">
        <f t="shared" si="28"/>
        <v>0</v>
      </c>
      <c r="BE77" s="121">
        <f t="shared" si="28"/>
        <v>0</v>
      </c>
      <c r="BF77" s="93"/>
      <c r="BG77" s="135"/>
    </row>
    <row r="78" spans="2:59" s="114" customFormat="1" x14ac:dyDescent="0.2">
      <c r="B78" s="1321"/>
      <c r="C78" s="152"/>
      <c r="D78" s="51">
        <v>64</v>
      </c>
      <c r="E78" s="153" t="s">
        <v>901</v>
      </c>
      <c r="F78" s="1122" t="s">
        <v>349</v>
      </c>
      <c r="G78" s="1124">
        <v>0</v>
      </c>
      <c r="H78" s="1124">
        <f t="shared" si="46"/>
        <v>0</v>
      </c>
      <c r="I78" s="1124">
        <f t="shared" si="46"/>
        <v>0</v>
      </c>
      <c r="J78" s="1340"/>
      <c r="K78" s="1124">
        <v>0</v>
      </c>
      <c r="L78" s="1323">
        <f t="shared" si="16"/>
        <v>0</v>
      </c>
      <c r="M78" s="154">
        <f t="shared" si="50"/>
        <v>0</v>
      </c>
      <c r="N78" s="120">
        <f t="shared" si="50"/>
        <v>0</v>
      </c>
      <c r="O78" s="120">
        <f t="shared" si="50"/>
        <v>0</v>
      </c>
      <c r="P78" s="120">
        <f t="shared" si="50"/>
        <v>0</v>
      </c>
      <c r="Q78" s="120">
        <f t="shared" si="50"/>
        <v>0</v>
      </c>
      <c r="R78" s="72"/>
      <c r="S78" s="69">
        <f>ROUND(G78*tab!C$13,0)</f>
        <v>0</v>
      </c>
      <c r="T78" s="69">
        <f>ROUND(H78*tab!D$13,0)</f>
        <v>0</v>
      </c>
      <c r="U78" s="69">
        <f>ROUND(I78*(tab!E$10+tab!E$11)*1/2,0)+K78*tab!E$15*1/2</f>
        <v>0</v>
      </c>
      <c r="V78" s="69">
        <f>L78*tab!F$15</f>
        <v>0</v>
      </c>
      <c r="W78" s="69">
        <f>M78*tab!G$15</f>
        <v>0</v>
      </c>
      <c r="X78" s="69">
        <f>N78*tab!H$15</f>
        <v>0</v>
      </c>
      <c r="Y78" s="69">
        <f>O78*tab!I$15</f>
        <v>0</v>
      </c>
      <c r="Z78" s="69">
        <f>P78*tab!J$15</f>
        <v>0</v>
      </c>
      <c r="AA78" s="69">
        <f>Q78*tab!K$15</f>
        <v>0</v>
      </c>
      <c r="AB78" s="72"/>
      <c r="AC78" s="155">
        <v>0</v>
      </c>
      <c r="AD78" s="155">
        <f t="shared" si="47"/>
        <v>0</v>
      </c>
      <c r="AE78" s="155">
        <f t="shared" si="47"/>
        <v>0</v>
      </c>
      <c r="AF78" s="155">
        <f t="shared" si="45"/>
        <v>0</v>
      </c>
      <c r="AG78" s="121">
        <f t="shared" si="45"/>
        <v>0</v>
      </c>
      <c r="AH78" s="121">
        <f t="shared" si="45"/>
        <v>0</v>
      </c>
      <c r="AI78" s="121">
        <f t="shared" si="45"/>
        <v>0</v>
      </c>
      <c r="AJ78" s="121">
        <f t="shared" si="45"/>
        <v>0</v>
      </c>
      <c r="AK78" s="121">
        <f t="shared" si="45"/>
        <v>0</v>
      </c>
      <c r="AL78" s="72"/>
      <c r="AM78" s="69">
        <f t="shared" si="36"/>
        <v>0</v>
      </c>
      <c r="AN78" s="69">
        <f t="shared" si="37"/>
        <v>0</v>
      </c>
      <c r="AO78" s="69">
        <f t="shared" si="38"/>
        <v>0</v>
      </c>
      <c r="AP78" s="69">
        <f t="shared" si="44"/>
        <v>0</v>
      </c>
      <c r="AQ78" s="69">
        <f t="shared" si="44"/>
        <v>0</v>
      </c>
      <c r="AR78" s="69">
        <f t="shared" si="44"/>
        <v>0</v>
      </c>
      <c r="AS78" s="69">
        <f t="shared" si="44"/>
        <v>0</v>
      </c>
      <c r="AT78" s="69">
        <f t="shared" si="44"/>
        <v>0</v>
      </c>
      <c r="AU78" s="69">
        <f t="shared" si="44"/>
        <v>0</v>
      </c>
      <c r="AV78" s="72"/>
      <c r="AW78" s="652">
        <v>0</v>
      </c>
      <c r="AX78" s="652">
        <f t="shared" si="48"/>
        <v>0</v>
      </c>
      <c r="AY78" s="652">
        <f t="shared" si="48"/>
        <v>0</v>
      </c>
      <c r="AZ78" s="68">
        <v>0</v>
      </c>
      <c r="BA78" s="155">
        <f t="shared" si="19"/>
        <v>0</v>
      </c>
      <c r="BB78" s="121">
        <f t="shared" si="49"/>
        <v>0</v>
      </c>
      <c r="BC78" s="121">
        <f t="shared" si="49"/>
        <v>0</v>
      </c>
      <c r="BD78" s="121">
        <f t="shared" si="28"/>
        <v>0</v>
      </c>
      <c r="BE78" s="121">
        <f t="shared" si="28"/>
        <v>0</v>
      </c>
      <c r="BF78" s="93"/>
      <c r="BG78" s="135"/>
    </row>
    <row r="79" spans="2:59" s="114" customFormat="1" x14ac:dyDescent="0.2">
      <c r="B79" s="1321"/>
      <c r="C79" s="152"/>
      <c r="D79" s="51">
        <v>65</v>
      </c>
      <c r="E79" s="153" t="s">
        <v>902</v>
      </c>
      <c r="F79" s="1122" t="s">
        <v>349</v>
      </c>
      <c r="G79" s="1124">
        <v>0</v>
      </c>
      <c r="H79" s="1124">
        <f t="shared" si="46"/>
        <v>0</v>
      </c>
      <c r="I79" s="1124">
        <f t="shared" si="46"/>
        <v>0</v>
      </c>
      <c r="J79" s="1340"/>
      <c r="K79" s="1124">
        <v>0</v>
      </c>
      <c r="L79" s="1323">
        <f t="shared" si="16"/>
        <v>0</v>
      </c>
      <c r="M79" s="154">
        <f t="shared" si="50"/>
        <v>0</v>
      </c>
      <c r="N79" s="120">
        <f t="shared" si="50"/>
        <v>0</v>
      </c>
      <c r="O79" s="120">
        <f t="shared" si="50"/>
        <v>0</v>
      </c>
      <c r="P79" s="120">
        <f t="shared" si="50"/>
        <v>0</v>
      </c>
      <c r="Q79" s="120">
        <f t="shared" si="50"/>
        <v>0</v>
      </c>
      <c r="R79" s="72"/>
      <c r="S79" s="69">
        <f>ROUND(G79*tab!C$13,0)</f>
        <v>0</v>
      </c>
      <c r="T79" s="69">
        <f>ROUND(H79*tab!D$13,0)</f>
        <v>0</v>
      </c>
      <c r="U79" s="69">
        <f>ROUND(I79*(tab!E$10+tab!E$11)*1/2,0)+K79*tab!E$15*1/2</f>
        <v>0</v>
      </c>
      <c r="V79" s="69">
        <f>L79*tab!F$15</f>
        <v>0</v>
      </c>
      <c r="W79" s="69">
        <f>M79*tab!G$15</f>
        <v>0</v>
      </c>
      <c r="X79" s="69">
        <f>N79*tab!H$15</f>
        <v>0</v>
      </c>
      <c r="Y79" s="69">
        <f>O79*tab!I$15</f>
        <v>0</v>
      </c>
      <c r="Z79" s="69">
        <f>P79*tab!J$15</f>
        <v>0</v>
      </c>
      <c r="AA79" s="69">
        <f>Q79*tab!K$15</f>
        <v>0</v>
      </c>
      <c r="AB79" s="72"/>
      <c r="AC79" s="155">
        <v>0</v>
      </c>
      <c r="AD79" s="155">
        <f t="shared" si="47"/>
        <v>0</v>
      </c>
      <c r="AE79" s="155">
        <f t="shared" si="47"/>
        <v>0</v>
      </c>
      <c r="AF79" s="155">
        <f t="shared" si="45"/>
        <v>0</v>
      </c>
      <c r="AG79" s="121">
        <f t="shared" si="45"/>
        <v>0</v>
      </c>
      <c r="AH79" s="121">
        <f t="shared" si="45"/>
        <v>0</v>
      </c>
      <c r="AI79" s="121">
        <f t="shared" si="45"/>
        <v>0</v>
      </c>
      <c r="AJ79" s="121">
        <f t="shared" si="45"/>
        <v>0</v>
      </c>
      <c r="AK79" s="121">
        <f t="shared" si="45"/>
        <v>0</v>
      </c>
      <c r="AL79" s="72"/>
      <c r="AM79" s="69">
        <f t="shared" ref="AM79:AM110" si="51">+G79*0</f>
        <v>0</v>
      </c>
      <c r="AN79" s="69">
        <f t="shared" ref="AN79:AN110" si="52">+H79*0</f>
        <v>0</v>
      </c>
      <c r="AO79" s="69">
        <f t="shared" ref="AO79:AO110" si="53">+I79*0</f>
        <v>0</v>
      </c>
      <c r="AP79" s="69">
        <f t="shared" si="44"/>
        <v>0</v>
      </c>
      <c r="AQ79" s="69">
        <f t="shared" si="44"/>
        <v>0</v>
      </c>
      <c r="AR79" s="69">
        <f t="shared" si="44"/>
        <v>0</v>
      </c>
      <c r="AS79" s="69">
        <f t="shared" si="44"/>
        <v>0</v>
      </c>
      <c r="AT79" s="69">
        <f t="shared" si="44"/>
        <v>0</v>
      </c>
      <c r="AU79" s="69">
        <f t="shared" si="44"/>
        <v>0</v>
      </c>
      <c r="AV79" s="72"/>
      <c r="AW79" s="652">
        <v>0</v>
      </c>
      <c r="AX79" s="652">
        <f t="shared" si="48"/>
        <v>0</v>
      </c>
      <c r="AY79" s="652">
        <f t="shared" si="48"/>
        <v>0</v>
      </c>
      <c r="AZ79" s="68">
        <v>0</v>
      </c>
      <c r="BA79" s="155">
        <f t="shared" si="19"/>
        <v>0</v>
      </c>
      <c r="BB79" s="121">
        <f t="shared" si="49"/>
        <v>0</v>
      </c>
      <c r="BC79" s="121">
        <f t="shared" si="49"/>
        <v>0</v>
      </c>
      <c r="BD79" s="121">
        <f t="shared" si="28"/>
        <v>0</v>
      </c>
      <c r="BE79" s="121">
        <f t="shared" si="28"/>
        <v>0</v>
      </c>
      <c r="BF79" s="93"/>
      <c r="BG79" s="135"/>
    </row>
    <row r="80" spans="2:59" s="114" customFormat="1" x14ac:dyDescent="0.2">
      <c r="B80" s="1321"/>
      <c r="C80" s="152"/>
      <c r="D80" s="51">
        <v>66</v>
      </c>
      <c r="E80" s="153" t="s">
        <v>903</v>
      </c>
      <c r="F80" s="1122" t="s">
        <v>349</v>
      </c>
      <c r="G80" s="1124">
        <v>0</v>
      </c>
      <c r="H80" s="1124">
        <f t="shared" ref="H80:I95" si="54">+G80</f>
        <v>0</v>
      </c>
      <c r="I80" s="1124">
        <f t="shared" si="54"/>
        <v>0</v>
      </c>
      <c r="J80" s="1340"/>
      <c r="K80" s="1124">
        <v>0</v>
      </c>
      <c r="L80" s="1323">
        <f t="shared" ref="L80:L139" si="55">+K80</f>
        <v>0</v>
      </c>
      <c r="M80" s="154">
        <f t="shared" si="50"/>
        <v>0</v>
      </c>
      <c r="N80" s="120">
        <f t="shared" si="50"/>
        <v>0</v>
      </c>
      <c r="O80" s="120">
        <f t="shared" si="50"/>
        <v>0</v>
      </c>
      <c r="P80" s="120">
        <f t="shared" si="50"/>
        <v>0</v>
      </c>
      <c r="Q80" s="120">
        <f t="shared" si="50"/>
        <v>0</v>
      </c>
      <c r="R80" s="72"/>
      <c r="S80" s="69">
        <f>ROUND(G80*tab!C$13,0)</f>
        <v>0</v>
      </c>
      <c r="T80" s="69">
        <f>ROUND(H80*tab!D$13,0)</f>
        <v>0</v>
      </c>
      <c r="U80" s="69">
        <f>ROUND(I80*(tab!E$10+tab!E$11)*1/2,0)+K80*tab!E$15*1/2</f>
        <v>0</v>
      </c>
      <c r="V80" s="69">
        <f>L80*tab!F$15</f>
        <v>0</v>
      </c>
      <c r="W80" s="69">
        <f>M80*tab!G$15</f>
        <v>0</v>
      </c>
      <c r="X80" s="69">
        <f>N80*tab!H$15</f>
        <v>0</v>
      </c>
      <c r="Y80" s="69">
        <f>O80*tab!I$15</f>
        <v>0</v>
      </c>
      <c r="Z80" s="69">
        <f>P80*tab!J$15</f>
        <v>0</v>
      </c>
      <c r="AA80" s="69">
        <f>Q80*tab!K$15</f>
        <v>0</v>
      </c>
      <c r="AB80" s="72"/>
      <c r="AC80" s="155">
        <v>0</v>
      </c>
      <c r="AD80" s="155">
        <f t="shared" ref="AD80:AE95" si="56">+AC80</f>
        <v>0</v>
      </c>
      <c r="AE80" s="155">
        <f t="shared" si="56"/>
        <v>0</v>
      </c>
      <c r="AF80" s="155">
        <f t="shared" si="45"/>
        <v>0</v>
      </c>
      <c r="AG80" s="121">
        <f t="shared" si="45"/>
        <v>0</v>
      </c>
      <c r="AH80" s="121">
        <f t="shared" si="45"/>
        <v>0</v>
      </c>
      <c r="AI80" s="121">
        <f t="shared" si="45"/>
        <v>0</v>
      </c>
      <c r="AJ80" s="121">
        <f t="shared" si="45"/>
        <v>0</v>
      </c>
      <c r="AK80" s="121">
        <f t="shared" si="45"/>
        <v>0</v>
      </c>
      <c r="AL80" s="72"/>
      <c r="AM80" s="69">
        <f t="shared" si="51"/>
        <v>0</v>
      </c>
      <c r="AN80" s="69">
        <f t="shared" si="52"/>
        <v>0</v>
      </c>
      <c r="AO80" s="69">
        <f t="shared" si="53"/>
        <v>0</v>
      </c>
      <c r="AP80" s="69">
        <f t="shared" si="44"/>
        <v>0</v>
      </c>
      <c r="AQ80" s="69">
        <f t="shared" si="44"/>
        <v>0</v>
      </c>
      <c r="AR80" s="69">
        <f t="shared" si="44"/>
        <v>0</v>
      </c>
      <c r="AS80" s="69">
        <f t="shared" si="44"/>
        <v>0</v>
      </c>
      <c r="AT80" s="69">
        <f t="shared" si="44"/>
        <v>0</v>
      </c>
      <c r="AU80" s="69">
        <f t="shared" si="44"/>
        <v>0</v>
      </c>
      <c r="AV80" s="72"/>
      <c r="AW80" s="652">
        <v>0</v>
      </c>
      <c r="AX80" s="652">
        <f t="shared" ref="AX80:AY95" si="57">+AW80</f>
        <v>0</v>
      </c>
      <c r="AY80" s="652">
        <f t="shared" si="57"/>
        <v>0</v>
      </c>
      <c r="AZ80" s="68">
        <v>0</v>
      </c>
      <c r="BA80" s="155">
        <f t="shared" si="19"/>
        <v>0</v>
      </c>
      <c r="BB80" s="121">
        <f t="shared" si="49"/>
        <v>0</v>
      </c>
      <c r="BC80" s="121">
        <f t="shared" si="49"/>
        <v>0</v>
      </c>
      <c r="BD80" s="121">
        <f t="shared" si="28"/>
        <v>0</v>
      </c>
      <c r="BE80" s="121">
        <f t="shared" si="28"/>
        <v>0</v>
      </c>
      <c r="BF80" s="93"/>
      <c r="BG80" s="135"/>
    </row>
    <row r="81" spans="2:59" s="114" customFormat="1" x14ac:dyDescent="0.2">
      <c r="B81" s="1321"/>
      <c r="C81" s="152"/>
      <c r="D81" s="51">
        <v>67</v>
      </c>
      <c r="E81" s="153" t="s">
        <v>904</v>
      </c>
      <c r="F81" s="1122" t="s">
        <v>349</v>
      </c>
      <c r="G81" s="1124">
        <v>0</v>
      </c>
      <c r="H81" s="1124">
        <f t="shared" si="54"/>
        <v>0</v>
      </c>
      <c r="I81" s="1124">
        <f t="shared" si="54"/>
        <v>0</v>
      </c>
      <c r="J81" s="1340"/>
      <c r="K81" s="1124">
        <v>0</v>
      </c>
      <c r="L81" s="1323">
        <f t="shared" si="55"/>
        <v>0</v>
      </c>
      <c r="M81" s="154">
        <f t="shared" si="50"/>
        <v>0</v>
      </c>
      <c r="N81" s="120">
        <f t="shared" si="50"/>
        <v>0</v>
      </c>
      <c r="O81" s="120">
        <f t="shared" si="50"/>
        <v>0</v>
      </c>
      <c r="P81" s="120">
        <f t="shared" si="50"/>
        <v>0</v>
      </c>
      <c r="Q81" s="120">
        <f t="shared" si="50"/>
        <v>0</v>
      </c>
      <c r="R81" s="72"/>
      <c r="S81" s="69">
        <f>ROUND(G81*tab!C$13,0)</f>
        <v>0</v>
      </c>
      <c r="T81" s="69">
        <f>ROUND(H81*tab!D$13,0)</f>
        <v>0</v>
      </c>
      <c r="U81" s="69">
        <f>ROUND(I81*(tab!E$10+tab!E$11)*1/2,0)+K81*tab!E$15*1/2</f>
        <v>0</v>
      </c>
      <c r="V81" s="69">
        <f>L81*tab!F$15</f>
        <v>0</v>
      </c>
      <c r="W81" s="69">
        <f>M81*tab!G$15</f>
        <v>0</v>
      </c>
      <c r="X81" s="69">
        <f>N81*tab!H$15</f>
        <v>0</v>
      </c>
      <c r="Y81" s="69">
        <f>O81*tab!I$15</f>
        <v>0</v>
      </c>
      <c r="Z81" s="69">
        <f>P81*tab!J$15</f>
        <v>0</v>
      </c>
      <c r="AA81" s="69">
        <f>Q81*tab!K$15</f>
        <v>0</v>
      </c>
      <c r="AB81" s="72"/>
      <c r="AC81" s="155">
        <v>0</v>
      </c>
      <c r="AD81" s="155">
        <f t="shared" si="56"/>
        <v>0</v>
      </c>
      <c r="AE81" s="155">
        <f t="shared" si="56"/>
        <v>0</v>
      </c>
      <c r="AF81" s="155">
        <f t="shared" si="45"/>
        <v>0</v>
      </c>
      <c r="AG81" s="121">
        <f t="shared" si="45"/>
        <v>0</v>
      </c>
      <c r="AH81" s="121">
        <f t="shared" si="45"/>
        <v>0</v>
      </c>
      <c r="AI81" s="121">
        <f t="shared" si="45"/>
        <v>0</v>
      </c>
      <c r="AJ81" s="121">
        <f t="shared" si="45"/>
        <v>0</v>
      </c>
      <c r="AK81" s="121">
        <f t="shared" si="45"/>
        <v>0</v>
      </c>
      <c r="AL81" s="72"/>
      <c r="AM81" s="69">
        <f t="shared" si="51"/>
        <v>0</v>
      </c>
      <c r="AN81" s="69">
        <f t="shared" si="52"/>
        <v>0</v>
      </c>
      <c r="AO81" s="69">
        <f t="shared" si="53"/>
        <v>0</v>
      </c>
      <c r="AP81" s="69">
        <f t="shared" si="44"/>
        <v>0</v>
      </c>
      <c r="AQ81" s="69">
        <f t="shared" si="44"/>
        <v>0</v>
      </c>
      <c r="AR81" s="69">
        <f t="shared" si="44"/>
        <v>0</v>
      </c>
      <c r="AS81" s="69">
        <f t="shared" si="44"/>
        <v>0</v>
      </c>
      <c r="AT81" s="69">
        <f t="shared" si="44"/>
        <v>0</v>
      </c>
      <c r="AU81" s="69">
        <f t="shared" si="44"/>
        <v>0</v>
      </c>
      <c r="AV81" s="72"/>
      <c r="AW81" s="652">
        <v>0</v>
      </c>
      <c r="AX81" s="652">
        <f t="shared" si="57"/>
        <v>0</v>
      </c>
      <c r="AY81" s="652">
        <f t="shared" si="57"/>
        <v>0</v>
      </c>
      <c r="AZ81" s="68">
        <v>0</v>
      </c>
      <c r="BA81" s="155">
        <f t="shared" si="19"/>
        <v>0</v>
      </c>
      <c r="BB81" s="121">
        <f t="shared" si="49"/>
        <v>0</v>
      </c>
      <c r="BC81" s="121">
        <f t="shared" si="49"/>
        <v>0</v>
      </c>
      <c r="BD81" s="121">
        <f t="shared" si="28"/>
        <v>0</v>
      </c>
      <c r="BE81" s="121">
        <f t="shared" si="28"/>
        <v>0</v>
      </c>
      <c r="BF81" s="93"/>
      <c r="BG81" s="135"/>
    </row>
    <row r="82" spans="2:59" s="114" customFormat="1" x14ac:dyDescent="0.2">
      <c r="B82" s="1321"/>
      <c r="C82" s="152"/>
      <c r="D82" s="51">
        <v>68</v>
      </c>
      <c r="E82" s="153" t="s">
        <v>359</v>
      </c>
      <c r="F82" s="1122" t="s">
        <v>349</v>
      </c>
      <c r="G82" s="1324">
        <v>0</v>
      </c>
      <c r="H82" s="1124">
        <f t="shared" si="54"/>
        <v>0</v>
      </c>
      <c r="I82" s="1124">
        <f t="shared" si="54"/>
        <v>0</v>
      </c>
      <c r="J82" s="1340"/>
      <c r="K82" s="1124">
        <v>0</v>
      </c>
      <c r="L82" s="1323">
        <f t="shared" si="55"/>
        <v>0</v>
      </c>
      <c r="M82" s="154">
        <f t="shared" si="50"/>
        <v>0</v>
      </c>
      <c r="N82" s="120">
        <f t="shared" si="50"/>
        <v>0</v>
      </c>
      <c r="O82" s="120">
        <f t="shared" si="50"/>
        <v>0</v>
      </c>
      <c r="P82" s="120">
        <f t="shared" si="50"/>
        <v>0</v>
      </c>
      <c r="Q82" s="120">
        <f t="shared" si="50"/>
        <v>0</v>
      </c>
      <c r="R82" s="72"/>
      <c r="S82" s="69">
        <f>ROUND(G82*tab!C$13,0)</f>
        <v>0</v>
      </c>
      <c r="T82" s="69">
        <f>ROUND(H82*tab!D$13,0)</f>
        <v>0</v>
      </c>
      <c r="U82" s="69">
        <f>ROUND(I82*(tab!E$10+tab!E$11)*1/2,0)+K82*tab!E$15*1/2</f>
        <v>0</v>
      </c>
      <c r="V82" s="69">
        <f>L82*tab!F$15</f>
        <v>0</v>
      </c>
      <c r="W82" s="69">
        <f>M82*tab!G$15</f>
        <v>0</v>
      </c>
      <c r="X82" s="69">
        <f>N82*tab!H$15</f>
        <v>0</v>
      </c>
      <c r="Y82" s="69">
        <f>O82*tab!I$15</f>
        <v>0</v>
      </c>
      <c r="Z82" s="69">
        <f>P82*tab!J$15</f>
        <v>0</v>
      </c>
      <c r="AA82" s="69">
        <f>Q82*tab!K$15</f>
        <v>0</v>
      </c>
      <c r="AB82" s="72"/>
      <c r="AC82" s="155">
        <v>0</v>
      </c>
      <c r="AD82" s="155">
        <f t="shared" si="56"/>
        <v>0</v>
      </c>
      <c r="AE82" s="155">
        <f t="shared" si="56"/>
        <v>0</v>
      </c>
      <c r="AF82" s="155">
        <f t="shared" si="45"/>
        <v>0</v>
      </c>
      <c r="AG82" s="121">
        <f t="shared" si="45"/>
        <v>0</v>
      </c>
      <c r="AH82" s="121">
        <f t="shared" si="45"/>
        <v>0</v>
      </c>
      <c r="AI82" s="121">
        <f t="shared" si="45"/>
        <v>0</v>
      </c>
      <c r="AJ82" s="121">
        <f t="shared" si="45"/>
        <v>0</v>
      </c>
      <c r="AK82" s="121">
        <f t="shared" si="45"/>
        <v>0</v>
      </c>
      <c r="AL82" s="72"/>
      <c r="AM82" s="69">
        <f t="shared" si="51"/>
        <v>0</v>
      </c>
      <c r="AN82" s="69">
        <f t="shared" si="52"/>
        <v>0</v>
      </c>
      <c r="AO82" s="69">
        <f t="shared" si="53"/>
        <v>0</v>
      </c>
      <c r="AP82" s="69">
        <f t="shared" si="44"/>
        <v>0</v>
      </c>
      <c r="AQ82" s="69">
        <f t="shared" si="44"/>
        <v>0</v>
      </c>
      <c r="AR82" s="69">
        <f t="shared" si="44"/>
        <v>0</v>
      </c>
      <c r="AS82" s="69">
        <f t="shared" si="44"/>
        <v>0</v>
      </c>
      <c r="AT82" s="69">
        <f t="shared" si="44"/>
        <v>0</v>
      </c>
      <c r="AU82" s="69">
        <f t="shared" si="44"/>
        <v>0</v>
      </c>
      <c r="AV82" s="72"/>
      <c r="AW82" s="652">
        <v>0</v>
      </c>
      <c r="AX82" s="652">
        <f t="shared" si="57"/>
        <v>0</v>
      </c>
      <c r="AY82" s="652">
        <f t="shared" si="57"/>
        <v>0</v>
      </c>
      <c r="AZ82" s="68">
        <v>0</v>
      </c>
      <c r="BA82" s="155">
        <f t="shared" si="19"/>
        <v>0</v>
      </c>
      <c r="BB82" s="121">
        <f t="shared" si="49"/>
        <v>0</v>
      </c>
      <c r="BC82" s="121">
        <f t="shared" si="49"/>
        <v>0</v>
      </c>
      <c r="BD82" s="121">
        <f t="shared" si="28"/>
        <v>0</v>
      </c>
      <c r="BE82" s="121">
        <f t="shared" si="28"/>
        <v>0</v>
      </c>
      <c r="BF82" s="93"/>
      <c r="BG82" s="135"/>
    </row>
    <row r="83" spans="2:59" s="114" customFormat="1" x14ac:dyDescent="0.2">
      <c r="B83" s="1321"/>
      <c r="C83" s="152"/>
      <c r="D83" s="51">
        <v>69</v>
      </c>
      <c r="E83" s="153" t="s">
        <v>360</v>
      </c>
      <c r="F83" s="1122" t="s">
        <v>349</v>
      </c>
      <c r="G83" s="1324">
        <v>0</v>
      </c>
      <c r="H83" s="1124">
        <f t="shared" si="54"/>
        <v>0</v>
      </c>
      <c r="I83" s="1124">
        <f t="shared" si="54"/>
        <v>0</v>
      </c>
      <c r="J83" s="1340"/>
      <c r="K83" s="1124">
        <v>0</v>
      </c>
      <c r="L83" s="1323">
        <f t="shared" si="55"/>
        <v>0</v>
      </c>
      <c r="M83" s="154">
        <f t="shared" si="50"/>
        <v>0</v>
      </c>
      <c r="N83" s="120">
        <f t="shared" si="50"/>
        <v>0</v>
      </c>
      <c r="O83" s="120">
        <f t="shared" si="50"/>
        <v>0</v>
      </c>
      <c r="P83" s="120">
        <f t="shared" si="50"/>
        <v>0</v>
      </c>
      <c r="Q83" s="120">
        <f t="shared" si="50"/>
        <v>0</v>
      </c>
      <c r="R83" s="72"/>
      <c r="S83" s="69">
        <f>ROUND(G83*tab!C$13,0)</f>
        <v>0</v>
      </c>
      <c r="T83" s="69">
        <f>ROUND(H83*tab!D$13,0)</f>
        <v>0</v>
      </c>
      <c r="U83" s="69">
        <f>ROUND(I83*(tab!E$10+tab!E$11)*1/2,0)+K83*tab!E$15*1/2</f>
        <v>0</v>
      </c>
      <c r="V83" s="69">
        <f>L83*tab!F$15</f>
        <v>0</v>
      </c>
      <c r="W83" s="69">
        <f>M83*tab!G$15</f>
        <v>0</v>
      </c>
      <c r="X83" s="69">
        <f>N83*tab!H$15</f>
        <v>0</v>
      </c>
      <c r="Y83" s="69">
        <f>O83*tab!I$15</f>
        <v>0</v>
      </c>
      <c r="Z83" s="69">
        <f>P83*tab!J$15</f>
        <v>0</v>
      </c>
      <c r="AA83" s="69">
        <f>Q83*tab!K$15</f>
        <v>0</v>
      </c>
      <c r="AB83" s="72"/>
      <c r="AC83" s="155">
        <v>0</v>
      </c>
      <c r="AD83" s="155">
        <f t="shared" si="56"/>
        <v>0</v>
      </c>
      <c r="AE83" s="155">
        <f t="shared" si="56"/>
        <v>0</v>
      </c>
      <c r="AF83" s="155">
        <f t="shared" ref="AF83:AK102" si="58">AE83</f>
        <v>0</v>
      </c>
      <c r="AG83" s="121">
        <f t="shared" si="58"/>
        <v>0</v>
      </c>
      <c r="AH83" s="121">
        <f t="shared" si="58"/>
        <v>0</v>
      </c>
      <c r="AI83" s="121">
        <f t="shared" si="58"/>
        <v>0</v>
      </c>
      <c r="AJ83" s="121">
        <f t="shared" si="58"/>
        <v>0</v>
      </c>
      <c r="AK83" s="121">
        <f t="shared" si="58"/>
        <v>0</v>
      </c>
      <c r="AL83" s="72"/>
      <c r="AM83" s="69">
        <f t="shared" si="51"/>
        <v>0</v>
      </c>
      <c r="AN83" s="69">
        <f t="shared" si="52"/>
        <v>0</v>
      </c>
      <c r="AO83" s="69">
        <f t="shared" si="53"/>
        <v>0</v>
      </c>
      <c r="AP83" s="69">
        <f t="shared" si="44"/>
        <v>0</v>
      </c>
      <c r="AQ83" s="69">
        <f t="shared" si="44"/>
        <v>0</v>
      </c>
      <c r="AR83" s="69">
        <f t="shared" si="44"/>
        <v>0</v>
      </c>
      <c r="AS83" s="69">
        <f t="shared" si="44"/>
        <v>0</v>
      </c>
      <c r="AT83" s="69">
        <f t="shared" si="44"/>
        <v>0</v>
      </c>
      <c r="AU83" s="69">
        <f t="shared" si="44"/>
        <v>0</v>
      </c>
      <c r="AV83" s="72"/>
      <c r="AW83" s="652">
        <v>0</v>
      </c>
      <c r="AX83" s="652">
        <f t="shared" si="57"/>
        <v>0</v>
      </c>
      <c r="AY83" s="652">
        <f t="shared" si="57"/>
        <v>0</v>
      </c>
      <c r="AZ83" s="68">
        <v>0</v>
      </c>
      <c r="BA83" s="155">
        <f t="shared" si="19"/>
        <v>0</v>
      </c>
      <c r="BB83" s="121">
        <f t="shared" si="49"/>
        <v>0</v>
      </c>
      <c r="BC83" s="121">
        <f t="shared" si="49"/>
        <v>0</v>
      </c>
      <c r="BD83" s="121">
        <f t="shared" si="28"/>
        <v>0</v>
      </c>
      <c r="BE83" s="121">
        <f t="shared" si="28"/>
        <v>0</v>
      </c>
      <c r="BF83" s="93"/>
      <c r="BG83" s="135"/>
    </row>
    <row r="84" spans="2:59" s="114" customFormat="1" x14ac:dyDescent="0.2">
      <c r="B84" s="1321"/>
      <c r="C84" s="152"/>
      <c r="D84" s="51">
        <v>70</v>
      </c>
      <c r="E84" s="153" t="s">
        <v>361</v>
      </c>
      <c r="F84" s="1122" t="s">
        <v>349</v>
      </c>
      <c r="G84" s="1324">
        <v>0</v>
      </c>
      <c r="H84" s="1124">
        <f t="shared" si="54"/>
        <v>0</v>
      </c>
      <c r="I84" s="1124">
        <f t="shared" si="54"/>
        <v>0</v>
      </c>
      <c r="J84" s="1340"/>
      <c r="K84" s="1124">
        <v>0</v>
      </c>
      <c r="L84" s="1323">
        <f t="shared" si="55"/>
        <v>0</v>
      </c>
      <c r="M84" s="154">
        <f t="shared" si="50"/>
        <v>0</v>
      </c>
      <c r="N84" s="120">
        <f t="shared" si="50"/>
        <v>0</v>
      </c>
      <c r="O84" s="120">
        <f t="shared" si="50"/>
        <v>0</v>
      </c>
      <c r="P84" s="120">
        <f t="shared" si="50"/>
        <v>0</v>
      </c>
      <c r="Q84" s="120">
        <f t="shared" si="50"/>
        <v>0</v>
      </c>
      <c r="R84" s="72"/>
      <c r="S84" s="69">
        <f>ROUND(G84*tab!C$13,0)</f>
        <v>0</v>
      </c>
      <c r="T84" s="69">
        <f>ROUND(H84*tab!D$13,0)</f>
        <v>0</v>
      </c>
      <c r="U84" s="69">
        <f>ROUND(I84*(tab!E$10+tab!E$11)*1/2,0)+K84*tab!E$15*1/2</f>
        <v>0</v>
      </c>
      <c r="V84" s="69">
        <f>L84*tab!F$15</f>
        <v>0</v>
      </c>
      <c r="W84" s="69">
        <f>M84*tab!G$15</f>
        <v>0</v>
      </c>
      <c r="X84" s="69">
        <f>N84*tab!H$15</f>
        <v>0</v>
      </c>
      <c r="Y84" s="69">
        <f>O84*tab!I$15</f>
        <v>0</v>
      </c>
      <c r="Z84" s="69">
        <f>P84*tab!J$15</f>
        <v>0</v>
      </c>
      <c r="AA84" s="69">
        <f>Q84*tab!K$15</f>
        <v>0</v>
      </c>
      <c r="AB84" s="72"/>
      <c r="AC84" s="155">
        <v>0</v>
      </c>
      <c r="AD84" s="155">
        <f t="shared" si="56"/>
        <v>0</v>
      </c>
      <c r="AE84" s="155">
        <f t="shared" si="56"/>
        <v>0</v>
      </c>
      <c r="AF84" s="155">
        <f t="shared" si="58"/>
        <v>0</v>
      </c>
      <c r="AG84" s="121">
        <f t="shared" si="58"/>
        <v>0</v>
      </c>
      <c r="AH84" s="121">
        <f t="shared" si="58"/>
        <v>0</v>
      </c>
      <c r="AI84" s="121">
        <f t="shared" si="58"/>
        <v>0</v>
      </c>
      <c r="AJ84" s="121">
        <f t="shared" si="58"/>
        <v>0</v>
      </c>
      <c r="AK84" s="121">
        <f t="shared" si="58"/>
        <v>0</v>
      </c>
      <c r="AL84" s="72"/>
      <c r="AM84" s="69">
        <f t="shared" si="51"/>
        <v>0</v>
      </c>
      <c r="AN84" s="69">
        <f t="shared" si="52"/>
        <v>0</v>
      </c>
      <c r="AO84" s="69">
        <f t="shared" si="53"/>
        <v>0</v>
      </c>
      <c r="AP84" s="69">
        <f t="shared" si="44"/>
        <v>0</v>
      </c>
      <c r="AQ84" s="69">
        <f t="shared" si="44"/>
        <v>0</v>
      </c>
      <c r="AR84" s="69">
        <f t="shared" si="44"/>
        <v>0</v>
      </c>
      <c r="AS84" s="69">
        <f t="shared" si="44"/>
        <v>0</v>
      </c>
      <c r="AT84" s="69">
        <f t="shared" si="44"/>
        <v>0</v>
      </c>
      <c r="AU84" s="69">
        <f t="shared" si="44"/>
        <v>0</v>
      </c>
      <c r="AV84" s="72"/>
      <c r="AW84" s="652">
        <v>0</v>
      </c>
      <c r="AX84" s="652">
        <f t="shared" si="57"/>
        <v>0</v>
      </c>
      <c r="AY84" s="652">
        <f t="shared" si="57"/>
        <v>0</v>
      </c>
      <c r="AZ84" s="68">
        <v>0</v>
      </c>
      <c r="BA84" s="155">
        <f t="shared" si="19"/>
        <v>0</v>
      </c>
      <c r="BB84" s="121">
        <f t="shared" si="49"/>
        <v>0</v>
      </c>
      <c r="BC84" s="121">
        <f t="shared" si="49"/>
        <v>0</v>
      </c>
      <c r="BD84" s="121">
        <f t="shared" si="28"/>
        <v>0</v>
      </c>
      <c r="BE84" s="121">
        <f t="shared" si="28"/>
        <v>0</v>
      </c>
      <c r="BF84" s="93"/>
      <c r="BG84" s="135"/>
    </row>
    <row r="85" spans="2:59" s="114" customFormat="1" x14ac:dyDescent="0.2">
      <c r="B85" s="1321"/>
      <c r="C85" s="152"/>
      <c r="D85" s="51">
        <v>71</v>
      </c>
      <c r="E85" s="153" t="s">
        <v>362</v>
      </c>
      <c r="F85" s="1122" t="s">
        <v>349</v>
      </c>
      <c r="G85" s="1324">
        <v>0</v>
      </c>
      <c r="H85" s="1124">
        <f t="shared" si="54"/>
        <v>0</v>
      </c>
      <c r="I85" s="1124">
        <f t="shared" si="54"/>
        <v>0</v>
      </c>
      <c r="J85" s="1340"/>
      <c r="K85" s="1124">
        <v>0</v>
      </c>
      <c r="L85" s="1323">
        <f t="shared" si="55"/>
        <v>0</v>
      </c>
      <c r="M85" s="154">
        <f t="shared" si="50"/>
        <v>0</v>
      </c>
      <c r="N85" s="120">
        <f t="shared" si="50"/>
        <v>0</v>
      </c>
      <c r="O85" s="120">
        <f t="shared" si="50"/>
        <v>0</v>
      </c>
      <c r="P85" s="120">
        <f t="shared" si="50"/>
        <v>0</v>
      </c>
      <c r="Q85" s="120">
        <f t="shared" si="50"/>
        <v>0</v>
      </c>
      <c r="R85" s="72"/>
      <c r="S85" s="69">
        <f>ROUND(G85*tab!C$13,0)</f>
        <v>0</v>
      </c>
      <c r="T85" s="69">
        <f>ROUND(H85*tab!D$13,0)</f>
        <v>0</v>
      </c>
      <c r="U85" s="69">
        <f>ROUND(I85*(tab!E$10+tab!E$11)*1/2,0)+K85*tab!E$15*1/2</f>
        <v>0</v>
      </c>
      <c r="V85" s="69">
        <f>L85*tab!F$15</f>
        <v>0</v>
      </c>
      <c r="W85" s="69">
        <f>M85*tab!G$15</f>
        <v>0</v>
      </c>
      <c r="X85" s="69">
        <f>N85*tab!H$15</f>
        <v>0</v>
      </c>
      <c r="Y85" s="69">
        <f>O85*tab!I$15</f>
        <v>0</v>
      </c>
      <c r="Z85" s="69">
        <f>P85*tab!J$15</f>
        <v>0</v>
      </c>
      <c r="AA85" s="69">
        <f>Q85*tab!K$15</f>
        <v>0</v>
      </c>
      <c r="AB85" s="72"/>
      <c r="AC85" s="155">
        <v>0</v>
      </c>
      <c r="AD85" s="155">
        <f t="shared" si="56"/>
        <v>0</v>
      </c>
      <c r="AE85" s="155">
        <f t="shared" si="56"/>
        <v>0</v>
      </c>
      <c r="AF85" s="155">
        <f t="shared" si="58"/>
        <v>0</v>
      </c>
      <c r="AG85" s="121">
        <f t="shared" si="58"/>
        <v>0</v>
      </c>
      <c r="AH85" s="121">
        <f t="shared" si="58"/>
        <v>0</v>
      </c>
      <c r="AI85" s="121">
        <f t="shared" si="58"/>
        <v>0</v>
      </c>
      <c r="AJ85" s="121">
        <f t="shared" si="58"/>
        <v>0</v>
      </c>
      <c r="AK85" s="121">
        <f t="shared" si="58"/>
        <v>0</v>
      </c>
      <c r="AL85" s="72"/>
      <c r="AM85" s="69">
        <f t="shared" si="51"/>
        <v>0</v>
      </c>
      <c r="AN85" s="69">
        <f t="shared" si="52"/>
        <v>0</v>
      </c>
      <c r="AO85" s="69">
        <f t="shared" si="53"/>
        <v>0</v>
      </c>
      <c r="AP85" s="69">
        <f t="shared" si="44"/>
        <v>0</v>
      </c>
      <c r="AQ85" s="69">
        <f t="shared" si="44"/>
        <v>0</v>
      </c>
      <c r="AR85" s="69">
        <f t="shared" si="44"/>
        <v>0</v>
      </c>
      <c r="AS85" s="69">
        <f t="shared" si="44"/>
        <v>0</v>
      </c>
      <c r="AT85" s="69">
        <f t="shared" si="44"/>
        <v>0</v>
      </c>
      <c r="AU85" s="69">
        <f t="shared" si="44"/>
        <v>0</v>
      </c>
      <c r="AV85" s="72"/>
      <c r="AW85" s="652">
        <v>0</v>
      </c>
      <c r="AX85" s="652">
        <f t="shared" si="57"/>
        <v>0</v>
      </c>
      <c r="AY85" s="652">
        <f t="shared" si="57"/>
        <v>0</v>
      </c>
      <c r="AZ85" s="68">
        <v>0</v>
      </c>
      <c r="BA85" s="155">
        <f t="shared" si="19"/>
        <v>0</v>
      </c>
      <c r="BB85" s="121">
        <f t="shared" si="49"/>
        <v>0</v>
      </c>
      <c r="BC85" s="121">
        <f t="shared" si="49"/>
        <v>0</v>
      </c>
      <c r="BD85" s="121">
        <f t="shared" si="28"/>
        <v>0</v>
      </c>
      <c r="BE85" s="121">
        <f t="shared" si="28"/>
        <v>0</v>
      </c>
      <c r="BF85" s="93"/>
      <c r="BG85" s="135"/>
    </row>
    <row r="86" spans="2:59" s="114" customFormat="1" x14ac:dyDescent="0.2">
      <c r="B86" s="1321"/>
      <c r="C86" s="152"/>
      <c r="D86" s="51">
        <v>72</v>
      </c>
      <c r="E86" s="153" t="s">
        <v>363</v>
      </c>
      <c r="F86" s="1122" t="s">
        <v>349</v>
      </c>
      <c r="G86" s="1324">
        <v>0</v>
      </c>
      <c r="H86" s="1124">
        <f t="shared" si="54"/>
        <v>0</v>
      </c>
      <c r="I86" s="1124">
        <f t="shared" si="54"/>
        <v>0</v>
      </c>
      <c r="J86" s="1340"/>
      <c r="K86" s="1124">
        <v>0</v>
      </c>
      <c r="L86" s="1323">
        <f t="shared" si="55"/>
        <v>0</v>
      </c>
      <c r="M86" s="154">
        <f t="shared" si="50"/>
        <v>0</v>
      </c>
      <c r="N86" s="120">
        <f t="shared" si="50"/>
        <v>0</v>
      </c>
      <c r="O86" s="120">
        <f t="shared" si="50"/>
        <v>0</v>
      </c>
      <c r="P86" s="120">
        <f t="shared" si="50"/>
        <v>0</v>
      </c>
      <c r="Q86" s="120">
        <f t="shared" si="50"/>
        <v>0</v>
      </c>
      <c r="R86" s="72"/>
      <c r="S86" s="69">
        <f>ROUND(G86*tab!C$13,0)</f>
        <v>0</v>
      </c>
      <c r="T86" s="69">
        <f>ROUND(H86*tab!D$13,0)</f>
        <v>0</v>
      </c>
      <c r="U86" s="69">
        <f>ROUND(I86*(tab!E$10+tab!E$11)*1/2,0)+K86*tab!E$15*1/2</f>
        <v>0</v>
      </c>
      <c r="V86" s="69">
        <f>L86*tab!F$15</f>
        <v>0</v>
      </c>
      <c r="W86" s="69">
        <f>M86*tab!G$15</f>
        <v>0</v>
      </c>
      <c r="X86" s="69">
        <f>N86*tab!H$15</f>
        <v>0</v>
      </c>
      <c r="Y86" s="69">
        <f>O86*tab!I$15</f>
        <v>0</v>
      </c>
      <c r="Z86" s="69">
        <f>P86*tab!J$15</f>
        <v>0</v>
      </c>
      <c r="AA86" s="69">
        <f>Q86*tab!K$15</f>
        <v>0</v>
      </c>
      <c r="AB86" s="72"/>
      <c r="AC86" s="155">
        <v>0</v>
      </c>
      <c r="AD86" s="155">
        <f t="shared" si="56"/>
        <v>0</v>
      </c>
      <c r="AE86" s="155">
        <f t="shared" si="56"/>
        <v>0</v>
      </c>
      <c r="AF86" s="155">
        <f t="shared" si="58"/>
        <v>0</v>
      </c>
      <c r="AG86" s="121">
        <f t="shared" si="58"/>
        <v>0</v>
      </c>
      <c r="AH86" s="121">
        <f t="shared" si="58"/>
        <v>0</v>
      </c>
      <c r="AI86" s="121">
        <f t="shared" si="58"/>
        <v>0</v>
      </c>
      <c r="AJ86" s="121">
        <f t="shared" si="58"/>
        <v>0</v>
      </c>
      <c r="AK86" s="121">
        <f t="shared" si="58"/>
        <v>0</v>
      </c>
      <c r="AL86" s="72"/>
      <c r="AM86" s="69">
        <f t="shared" si="51"/>
        <v>0</v>
      </c>
      <c r="AN86" s="69">
        <f t="shared" si="52"/>
        <v>0</v>
      </c>
      <c r="AO86" s="69">
        <f t="shared" si="53"/>
        <v>0</v>
      </c>
      <c r="AP86" s="69">
        <f t="shared" si="44"/>
        <v>0</v>
      </c>
      <c r="AQ86" s="69">
        <f t="shared" si="44"/>
        <v>0</v>
      </c>
      <c r="AR86" s="69">
        <f t="shared" si="44"/>
        <v>0</v>
      </c>
      <c r="AS86" s="69">
        <f t="shared" si="44"/>
        <v>0</v>
      </c>
      <c r="AT86" s="69">
        <f t="shared" si="44"/>
        <v>0</v>
      </c>
      <c r="AU86" s="69">
        <f t="shared" si="44"/>
        <v>0</v>
      </c>
      <c r="AV86" s="72"/>
      <c r="AW86" s="652">
        <v>0</v>
      </c>
      <c r="AX86" s="652">
        <f t="shared" si="57"/>
        <v>0</v>
      </c>
      <c r="AY86" s="652">
        <f t="shared" si="57"/>
        <v>0</v>
      </c>
      <c r="AZ86" s="68">
        <v>0</v>
      </c>
      <c r="BA86" s="155">
        <f t="shared" si="19"/>
        <v>0</v>
      </c>
      <c r="BB86" s="121">
        <f t="shared" si="49"/>
        <v>0</v>
      </c>
      <c r="BC86" s="121">
        <f t="shared" si="49"/>
        <v>0</v>
      </c>
      <c r="BD86" s="121">
        <f t="shared" si="28"/>
        <v>0</v>
      </c>
      <c r="BE86" s="121">
        <f t="shared" si="28"/>
        <v>0</v>
      </c>
      <c r="BF86" s="93"/>
      <c r="BG86" s="135"/>
    </row>
    <row r="87" spans="2:59" s="114" customFormat="1" x14ac:dyDescent="0.2">
      <c r="B87" s="1321"/>
      <c r="C87" s="152"/>
      <c r="D87" s="51">
        <v>73</v>
      </c>
      <c r="E87" s="153" t="s">
        <v>364</v>
      </c>
      <c r="F87" s="1122" t="s">
        <v>349</v>
      </c>
      <c r="G87" s="1324">
        <v>0</v>
      </c>
      <c r="H87" s="1124">
        <f t="shared" si="54"/>
        <v>0</v>
      </c>
      <c r="I87" s="1124">
        <f t="shared" si="54"/>
        <v>0</v>
      </c>
      <c r="J87" s="1340"/>
      <c r="K87" s="1124">
        <v>0</v>
      </c>
      <c r="L87" s="1323">
        <f t="shared" si="55"/>
        <v>0</v>
      </c>
      <c r="M87" s="154">
        <f t="shared" si="50"/>
        <v>0</v>
      </c>
      <c r="N87" s="120">
        <f t="shared" si="50"/>
        <v>0</v>
      </c>
      <c r="O87" s="120">
        <f t="shared" si="50"/>
        <v>0</v>
      </c>
      <c r="P87" s="120">
        <f t="shared" si="50"/>
        <v>0</v>
      </c>
      <c r="Q87" s="120">
        <f t="shared" si="50"/>
        <v>0</v>
      </c>
      <c r="R87" s="72"/>
      <c r="S87" s="69">
        <f>ROUND(G87*tab!C$13,0)</f>
        <v>0</v>
      </c>
      <c r="T87" s="69">
        <f>ROUND(H87*tab!D$13,0)</f>
        <v>0</v>
      </c>
      <c r="U87" s="69">
        <f>ROUND(I87*(tab!E$10+tab!E$11)*1/2,0)+K87*tab!E$15*1/2</f>
        <v>0</v>
      </c>
      <c r="V87" s="69">
        <f>L87*tab!F$15</f>
        <v>0</v>
      </c>
      <c r="W87" s="69">
        <f>M87*tab!G$15</f>
        <v>0</v>
      </c>
      <c r="X87" s="69">
        <f>N87*tab!H$15</f>
        <v>0</v>
      </c>
      <c r="Y87" s="69">
        <f>O87*tab!I$15</f>
        <v>0</v>
      </c>
      <c r="Z87" s="69">
        <f>P87*tab!J$15</f>
        <v>0</v>
      </c>
      <c r="AA87" s="69">
        <f>Q87*tab!K$15</f>
        <v>0</v>
      </c>
      <c r="AB87" s="72"/>
      <c r="AC87" s="155">
        <v>0</v>
      </c>
      <c r="AD87" s="155">
        <f t="shared" si="56"/>
        <v>0</v>
      </c>
      <c r="AE87" s="155">
        <f t="shared" si="56"/>
        <v>0</v>
      </c>
      <c r="AF87" s="155">
        <f t="shared" si="58"/>
        <v>0</v>
      </c>
      <c r="AG87" s="121">
        <f t="shared" si="58"/>
        <v>0</v>
      </c>
      <c r="AH87" s="121">
        <f t="shared" si="58"/>
        <v>0</v>
      </c>
      <c r="AI87" s="121">
        <f t="shared" si="58"/>
        <v>0</v>
      </c>
      <c r="AJ87" s="121">
        <f t="shared" si="58"/>
        <v>0</v>
      </c>
      <c r="AK87" s="121">
        <f t="shared" si="58"/>
        <v>0</v>
      </c>
      <c r="AL87" s="72"/>
      <c r="AM87" s="69">
        <f t="shared" si="51"/>
        <v>0</v>
      </c>
      <c r="AN87" s="69">
        <f t="shared" si="52"/>
        <v>0</v>
      </c>
      <c r="AO87" s="69">
        <f t="shared" si="53"/>
        <v>0</v>
      </c>
      <c r="AP87" s="69">
        <f t="shared" si="44"/>
        <v>0</v>
      </c>
      <c r="AQ87" s="69">
        <f t="shared" si="44"/>
        <v>0</v>
      </c>
      <c r="AR87" s="69">
        <f t="shared" si="44"/>
        <v>0</v>
      </c>
      <c r="AS87" s="69">
        <f t="shared" si="44"/>
        <v>0</v>
      </c>
      <c r="AT87" s="69">
        <f t="shared" si="44"/>
        <v>0</v>
      </c>
      <c r="AU87" s="69">
        <f t="shared" si="44"/>
        <v>0</v>
      </c>
      <c r="AV87" s="72"/>
      <c r="AW87" s="652">
        <v>0</v>
      </c>
      <c r="AX87" s="652">
        <f t="shared" si="57"/>
        <v>0</v>
      </c>
      <c r="AY87" s="652">
        <f t="shared" si="57"/>
        <v>0</v>
      </c>
      <c r="AZ87" s="68">
        <v>0</v>
      </c>
      <c r="BA87" s="155">
        <f t="shared" si="19"/>
        <v>0</v>
      </c>
      <c r="BB87" s="121">
        <f t="shared" si="49"/>
        <v>0</v>
      </c>
      <c r="BC87" s="121">
        <f t="shared" si="49"/>
        <v>0</v>
      </c>
      <c r="BD87" s="121">
        <f t="shared" si="28"/>
        <v>0</v>
      </c>
      <c r="BE87" s="121">
        <f t="shared" si="28"/>
        <v>0</v>
      </c>
      <c r="BF87" s="93"/>
      <c r="BG87" s="135"/>
    </row>
    <row r="88" spans="2:59" s="114" customFormat="1" x14ac:dyDescent="0.2">
      <c r="B88" s="1321"/>
      <c r="C88" s="152"/>
      <c r="D88" s="51">
        <v>74</v>
      </c>
      <c r="E88" s="153" t="s">
        <v>365</v>
      </c>
      <c r="F88" s="1122" t="s">
        <v>349</v>
      </c>
      <c r="G88" s="1324">
        <v>0</v>
      </c>
      <c r="H88" s="1124">
        <f t="shared" si="54"/>
        <v>0</v>
      </c>
      <c r="I88" s="1124">
        <f t="shared" si="54"/>
        <v>0</v>
      </c>
      <c r="J88" s="1340"/>
      <c r="K88" s="1124">
        <v>0</v>
      </c>
      <c r="L88" s="1323">
        <f t="shared" si="55"/>
        <v>0</v>
      </c>
      <c r="M88" s="154">
        <f t="shared" si="50"/>
        <v>0</v>
      </c>
      <c r="N88" s="120">
        <f t="shared" si="50"/>
        <v>0</v>
      </c>
      <c r="O88" s="120">
        <f t="shared" si="50"/>
        <v>0</v>
      </c>
      <c r="P88" s="120">
        <f t="shared" si="50"/>
        <v>0</v>
      </c>
      <c r="Q88" s="120">
        <f t="shared" si="50"/>
        <v>0</v>
      </c>
      <c r="R88" s="72"/>
      <c r="S88" s="69">
        <f>ROUND(G88*tab!C$13,0)</f>
        <v>0</v>
      </c>
      <c r="T88" s="69">
        <f>ROUND(H88*tab!D$13,0)</f>
        <v>0</v>
      </c>
      <c r="U88" s="69">
        <f>ROUND(I88*(tab!E$10+tab!E$11)*1/2,0)+K88*tab!E$15*1/2</f>
        <v>0</v>
      </c>
      <c r="V88" s="69">
        <f>L88*tab!F$15</f>
        <v>0</v>
      </c>
      <c r="W88" s="69">
        <f>M88*tab!G$15</f>
        <v>0</v>
      </c>
      <c r="X88" s="69">
        <f>N88*tab!H$15</f>
        <v>0</v>
      </c>
      <c r="Y88" s="69">
        <f>O88*tab!I$15</f>
        <v>0</v>
      </c>
      <c r="Z88" s="69">
        <f>P88*tab!J$15</f>
        <v>0</v>
      </c>
      <c r="AA88" s="69">
        <f>Q88*tab!K$15</f>
        <v>0</v>
      </c>
      <c r="AB88" s="72"/>
      <c r="AC88" s="155">
        <v>0</v>
      </c>
      <c r="AD88" s="155">
        <f t="shared" si="56"/>
        <v>0</v>
      </c>
      <c r="AE88" s="155">
        <f t="shared" si="56"/>
        <v>0</v>
      </c>
      <c r="AF88" s="155">
        <f t="shared" si="58"/>
        <v>0</v>
      </c>
      <c r="AG88" s="121">
        <f t="shared" si="58"/>
        <v>0</v>
      </c>
      <c r="AH88" s="121">
        <f t="shared" si="58"/>
        <v>0</v>
      </c>
      <c r="AI88" s="121">
        <f t="shared" si="58"/>
        <v>0</v>
      </c>
      <c r="AJ88" s="121">
        <f t="shared" si="58"/>
        <v>0</v>
      </c>
      <c r="AK88" s="121">
        <f t="shared" si="58"/>
        <v>0</v>
      </c>
      <c r="AL88" s="72"/>
      <c r="AM88" s="69">
        <f t="shared" si="51"/>
        <v>0</v>
      </c>
      <c r="AN88" s="69">
        <f t="shared" si="52"/>
        <v>0</v>
      </c>
      <c r="AO88" s="69">
        <f t="shared" si="53"/>
        <v>0</v>
      </c>
      <c r="AP88" s="69">
        <f t="shared" si="44"/>
        <v>0</v>
      </c>
      <c r="AQ88" s="69">
        <f t="shared" si="44"/>
        <v>0</v>
      </c>
      <c r="AR88" s="69">
        <f t="shared" si="44"/>
        <v>0</v>
      </c>
      <c r="AS88" s="69">
        <f t="shared" si="44"/>
        <v>0</v>
      </c>
      <c r="AT88" s="69">
        <f t="shared" si="44"/>
        <v>0</v>
      </c>
      <c r="AU88" s="69">
        <f t="shared" si="44"/>
        <v>0</v>
      </c>
      <c r="AV88" s="72"/>
      <c r="AW88" s="652">
        <v>0</v>
      </c>
      <c r="AX88" s="652">
        <f t="shared" si="57"/>
        <v>0</v>
      </c>
      <c r="AY88" s="652">
        <f t="shared" si="57"/>
        <v>0</v>
      </c>
      <c r="AZ88" s="68">
        <v>0</v>
      </c>
      <c r="BA88" s="155">
        <f t="shared" si="19"/>
        <v>0</v>
      </c>
      <c r="BB88" s="121">
        <f t="shared" ref="BB88:BE107" si="59">BA88</f>
        <v>0</v>
      </c>
      <c r="BC88" s="121">
        <f t="shared" si="59"/>
        <v>0</v>
      </c>
      <c r="BD88" s="121">
        <f t="shared" si="28"/>
        <v>0</v>
      </c>
      <c r="BE88" s="121">
        <f t="shared" si="28"/>
        <v>0</v>
      </c>
      <c r="BF88" s="93"/>
      <c r="BG88" s="135"/>
    </row>
    <row r="89" spans="2:59" s="114" customFormat="1" x14ac:dyDescent="0.2">
      <c r="B89" s="1321"/>
      <c r="C89" s="152"/>
      <c r="D89" s="51">
        <v>75</v>
      </c>
      <c r="E89" s="153" t="s">
        <v>366</v>
      </c>
      <c r="F89" s="1122" t="s">
        <v>349</v>
      </c>
      <c r="G89" s="1324">
        <v>0</v>
      </c>
      <c r="H89" s="1124">
        <f t="shared" si="54"/>
        <v>0</v>
      </c>
      <c r="I89" s="1124">
        <f t="shared" si="54"/>
        <v>0</v>
      </c>
      <c r="J89" s="1340"/>
      <c r="K89" s="1124">
        <v>0</v>
      </c>
      <c r="L89" s="1323">
        <f t="shared" si="55"/>
        <v>0</v>
      </c>
      <c r="M89" s="154">
        <f t="shared" si="50"/>
        <v>0</v>
      </c>
      <c r="N89" s="120">
        <f t="shared" si="50"/>
        <v>0</v>
      </c>
      <c r="O89" s="120">
        <f t="shared" si="50"/>
        <v>0</v>
      </c>
      <c r="P89" s="120">
        <f t="shared" si="50"/>
        <v>0</v>
      </c>
      <c r="Q89" s="120">
        <f t="shared" si="50"/>
        <v>0</v>
      </c>
      <c r="R89" s="72"/>
      <c r="S89" s="69">
        <f>ROUND(G89*tab!C$13,0)</f>
        <v>0</v>
      </c>
      <c r="T89" s="69">
        <f>ROUND(H89*tab!D$13,0)</f>
        <v>0</v>
      </c>
      <c r="U89" s="69">
        <f>ROUND(I89*(tab!E$10+tab!E$11)*1/2,0)+K89*tab!E$15*1/2</f>
        <v>0</v>
      </c>
      <c r="V89" s="69">
        <f>L89*tab!F$15</f>
        <v>0</v>
      </c>
      <c r="W89" s="69">
        <f>M89*tab!G$15</f>
        <v>0</v>
      </c>
      <c r="X89" s="69">
        <f>N89*tab!H$15</f>
        <v>0</v>
      </c>
      <c r="Y89" s="69">
        <f>O89*tab!I$15</f>
        <v>0</v>
      </c>
      <c r="Z89" s="69">
        <f>P89*tab!J$15</f>
        <v>0</v>
      </c>
      <c r="AA89" s="69">
        <f>Q89*tab!K$15</f>
        <v>0</v>
      </c>
      <c r="AB89" s="72"/>
      <c r="AC89" s="155">
        <v>0</v>
      </c>
      <c r="AD89" s="155">
        <f t="shared" si="56"/>
        <v>0</v>
      </c>
      <c r="AE89" s="155">
        <f t="shared" si="56"/>
        <v>0</v>
      </c>
      <c r="AF89" s="155">
        <f t="shared" si="58"/>
        <v>0</v>
      </c>
      <c r="AG89" s="121">
        <f t="shared" si="58"/>
        <v>0</v>
      </c>
      <c r="AH89" s="121">
        <f t="shared" si="58"/>
        <v>0</v>
      </c>
      <c r="AI89" s="121">
        <f t="shared" si="58"/>
        <v>0</v>
      </c>
      <c r="AJ89" s="121">
        <f t="shared" si="58"/>
        <v>0</v>
      </c>
      <c r="AK89" s="121">
        <f t="shared" si="58"/>
        <v>0</v>
      </c>
      <c r="AL89" s="72"/>
      <c r="AM89" s="69">
        <f t="shared" si="51"/>
        <v>0</v>
      </c>
      <c r="AN89" s="69">
        <f t="shared" si="52"/>
        <v>0</v>
      </c>
      <c r="AO89" s="69">
        <f t="shared" si="53"/>
        <v>0</v>
      </c>
      <c r="AP89" s="69">
        <f t="shared" si="44"/>
        <v>0</v>
      </c>
      <c r="AQ89" s="69">
        <f t="shared" si="44"/>
        <v>0</v>
      </c>
      <c r="AR89" s="69">
        <f t="shared" si="44"/>
        <v>0</v>
      </c>
      <c r="AS89" s="69">
        <f t="shared" si="44"/>
        <v>0</v>
      </c>
      <c r="AT89" s="69">
        <f t="shared" si="44"/>
        <v>0</v>
      </c>
      <c r="AU89" s="69">
        <f t="shared" si="44"/>
        <v>0</v>
      </c>
      <c r="AV89" s="72"/>
      <c r="AW89" s="652">
        <v>0</v>
      </c>
      <c r="AX89" s="652">
        <f t="shared" si="57"/>
        <v>0</v>
      </c>
      <c r="AY89" s="652">
        <f t="shared" si="57"/>
        <v>0</v>
      </c>
      <c r="AZ89" s="68">
        <v>0</v>
      </c>
      <c r="BA89" s="155">
        <f t="shared" si="19"/>
        <v>0</v>
      </c>
      <c r="BB89" s="121">
        <f t="shared" si="59"/>
        <v>0</v>
      </c>
      <c r="BC89" s="121">
        <f t="shared" si="59"/>
        <v>0</v>
      </c>
      <c r="BD89" s="121">
        <f t="shared" si="28"/>
        <v>0</v>
      </c>
      <c r="BE89" s="121">
        <f t="shared" si="28"/>
        <v>0</v>
      </c>
      <c r="BF89" s="93"/>
      <c r="BG89" s="135"/>
    </row>
    <row r="90" spans="2:59" s="114" customFormat="1" x14ac:dyDescent="0.2">
      <c r="B90" s="1321"/>
      <c r="C90" s="152"/>
      <c r="D90" s="51">
        <v>76</v>
      </c>
      <c r="E90" s="153" t="s">
        <v>367</v>
      </c>
      <c r="F90" s="1122" t="s">
        <v>349</v>
      </c>
      <c r="G90" s="1324">
        <v>0</v>
      </c>
      <c r="H90" s="1124">
        <f t="shared" si="54"/>
        <v>0</v>
      </c>
      <c r="I90" s="1124">
        <f t="shared" si="54"/>
        <v>0</v>
      </c>
      <c r="J90" s="1340"/>
      <c r="K90" s="1124">
        <v>0</v>
      </c>
      <c r="L90" s="1323">
        <f t="shared" si="55"/>
        <v>0</v>
      </c>
      <c r="M90" s="154">
        <f t="shared" si="50"/>
        <v>0</v>
      </c>
      <c r="N90" s="120">
        <f t="shared" si="50"/>
        <v>0</v>
      </c>
      <c r="O90" s="120">
        <f t="shared" si="50"/>
        <v>0</v>
      </c>
      <c r="P90" s="120">
        <f t="shared" si="50"/>
        <v>0</v>
      </c>
      <c r="Q90" s="120">
        <f t="shared" si="50"/>
        <v>0</v>
      </c>
      <c r="R90" s="72"/>
      <c r="S90" s="69">
        <f>ROUND(G90*tab!C$13,0)</f>
        <v>0</v>
      </c>
      <c r="T90" s="69">
        <f>ROUND(H90*tab!D$13,0)</f>
        <v>0</v>
      </c>
      <c r="U90" s="69">
        <f>ROUND(I90*(tab!E$10+tab!E$11)*1/2,0)+K90*tab!E$15*1/2</f>
        <v>0</v>
      </c>
      <c r="V90" s="69">
        <f>L90*tab!F$15</f>
        <v>0</v>
      </c>
      <c r="W90" s="69">
        <f>M90*tab!G$15</f>
        <v>0</v>
      </c>
      <c r="X90" s="69">
        <f>N90*tab!H$15</f>
        <v>0</v>
      </c>
      <c r="Y90" s="69">
        <f>O90*tab!I$15</f>
        <v>0</v>
      </c>
      <c r="Z90" s="69">
        <f>P90*tab!J$15</f>
        <v>0</v>
      </c>
      <c r="AA90" s="69">
        <f>Q90*tab!K$15</f>
        <v>0</v>
      </c>
      <c r="AB90" s="72"/>
      <c r="AC90" s="155">
        <v>0</v>
      </c>
      <c r="AD90" s="155">
        <f t="shared" si="56"/>
        <v>0</v>
      </c>
      <c r="AE90" s="155">
        <f t="shared" si="56"/>
        <v>0</v>
      </c>
      <c r="AF90" s="155">
        <f t="shared" si="58"/>
        <v>0</v>
      </c>
      <c r="AG90" s="121">
        <f t="shared" si="58"/>
        <v>0</v>
      </c>
      <c r="AH90" s="121">
        <f t="shared" si="58"/>
        <v>0</v>
      </c>
      <c r="AI90" s="121">
        <f t="shared" si="58"/>
        <v>0</v>
      </c>
      <c r="AJ90" s="121">
        <f t="shared" si="58"/>
        <v>0</v>
      </c>
      <c r="AK90" s="121">
        <f t="shared" si="58"/>
        <v>0</v>
      </c>
      <c r="AL90" s="72"/>
      <c r="AM90" s="69">
        <f t="shared" si="51"/>
        <v>0</v>
      </c>
      <c r="AN90" s="69">
        <f t="shared" si="52"/>
        <v>0</v>
      </c>
      <c r="AO90" s="69">
        <f t="shared" si="53"/>
        <v>0</v>
      </c>
      <c r="AP90" s="69">
        <f t="shared" si="44"/>
        <v>0</v>
      </c>
      <c r="AQ90" s="69">
        <f t="shared" si="44"/>
        <v>0</v>
      </c>
      <c r="AR90" s="69">
        <f t="shared" si="44"/>
        <v>0</v>
      </c>
      <c r="AS90" s="69">
        <f t="shared" si="44"/>
        <v>0</v>
      </c>
      <c r="AT90" s="69">
        <f t="shared" si="44"/>
        <v>0</v>
      </c>
      <c r="AU90" s="69">
        <f t="shared" si="44"/>
        <v>0</v>
      </c>
      <c r="AV90" s="72"/>
      <c r="AW90" s="652">
        <v>0</v>
      </c>
      <c r="AX90" s="652">
        <f t="shared" si="57"/>
        <v>0</v>
      </c>
      <c r="AY90" s="652">
        <f t="shared" si="57"/>
        <v>0</v>
      </c>
      <c r="AZ90" s="68">
        <v>0</v>
      </c>
      <c r="BA90" s="155">
        <f t="shared" si="19"/>
        <v>0</v>
      </c>
      <c r="BB90" s="121">
        <f t="shared" si="59"/>
        <v>0</v>
      </c>
      <c r="BC90" s="121">
        <f t="shared" si="59"/>
        <v>0</v>
      </c>
      <c r="BD90" s="121">
        <f t="shared" si="28"/>
        <v>0</v>
      </c>
      <c r="BE90" s="121">
        <f t="shared" si="28"/>
        <v>0</v>
      </c>
      <c r="BF90" s="93"/>
      <c r="BG90" s="135"/>
    </row>
    <row r="91" spans="2:59" s="114" customFormat="1" x14ac:dyDescent="0.2">
      <c r="B91" s="1321"/>
      <c r="C91" s="152"/>
      <c r="D91" s="51">
        <v>77</v>
      </c>
      <c r="E91" s="153" t="s">
        <v>368</v>
      </c>
      <c r="F91" s="1122" t="s">
        <v>349</v>
      </c>
      <c r="G91" s="1324">
        <v>0</v>
      </c>
      <c r="H91" s="1124">
        <f t="shared" si="54"/>
        <v>0</v>
      </c>
      <c r="I91" s="1124">
        <f t="shared" si="54"/>
        <v>0</v>
      </c>
      <c r="J91" s="1340"/>
      <c r="K91" s="1124">
        <v>0</v>
      </c>
      <c r="L91" s="1323">
        <f t="shared" si="55"/>
        <v>0</v>
      </c>
      <c r="M91" s="154">
        <f t="shared" si="50"/>
        <v>0</v>
      </c>
      <c r="N91" s="120">
        <f t="shared" si="50"/>
        <v>0</v>
      </c>
      <c r="O91" s="120">
        <f t="shared" si="50"/>
        <v>0</v>
      </c>
      <c r="P91" s="120">
        <f t="shared" si="50"/>
        <v>0</v>
      </c>
      <c r="Q91" s="120">
        <f t="shared" si="50"/>
        <v>0</v>
      </c>
      <c r="R91" s="72"/>
      <c r="S91" s="69">
        <f>ROUND(G91*tab!C$13,0)</f>
        <v>0</v>
      </c>
      <c r="T91" s="69">
        <f>ROUND(H91*tab!D$13,0)</f>
        <v>0</v>
      </c>
      <c r="U91" s="69">
        <f>ROUND(I91*(tab!E$10+tab!E$11)*1/2,0)+K91*tab!E$15*1/2</f>
        <v>0</v>
      </c>
      <c r="V91" s="69">
        <f>L91*tab!F$15</f>
        <v>0</v>
      </c>
      <c r="W91" s="69">
        <f>M91*tab!G$15</f>
        <v>0</v>
      </c>
      <c r="X91" s="69">
        <f>N91*tab!H$15</f>
        <v>0</v>
      </c>
      <c r="Y91" s="69">
        <f>O91*tab!I$15</f>
        <v>0</v>
      </c>
      <c r="Z91" s="69">
        <f>P91*tab!J$15</f>
        <v>0</v>
      </c>
      <c r="AA91" s="69">
        <f>Q91*tab!K$15</f>
        <v>0</v>
      </c>
      <c r="AB91" s="72"/>
      <c r="AC91" s="155">
        <v>0</v>
      </c>
      <c r="AD91" s="155">
        <f t="shared" si="56"/>
        <v>0</v>
      </c>
      <c r="AE91" s="155">
        <f t="shared" si="56"/>
        <v>0</v>
      </c>
      <c r="AF91" s="155">
        <f t="shared" si="58"/>
        <v>0</v>
      </c>
      <c r="AG91" s="121">
        <f t="shared" si="58"/>
        <v>0</v>
      </c>
      <c r="AH91" s="121">
        <f t="shared" si="58"/>
        <v>0</v>
      </c>
      <c r="AI91" s="121">
        <f t="shared" si="58"/>
        <v>0</v>
      </c>
      <c r="AJ91" s="121">
        <f t="shared" si="58"/>
        <v>0</v>
      </c>
      <c r="AK91" s="121">
        <f t="shared" si="58"/>
        <v>0</v>
      </c>
      <c r="AL91" s="72"/>
      <c r="AM91" s="69">
        <f t="shared" si="51"/>
        <v>0</v>
      </c>
      <c r="AN91" s="69">
        <f t="shared" si="52"/>
        <v>0</v>
      </c>
      <c r="AO91" s="69">
        <f t="shared" si="53"/>
        <v>0</v>
      </c>
      <c r="AP91" s="69">
        <f t="shared" si="44"/>
        <v>0</v>
      </c>
      <c r="AQ91" s="69">
        <f t="shared" si="44"/>
        <v>0</v>
      </c>
      <c r="AR91" s="69">
        <f t="shared" si="44"/>
        <v>0</v>
      </c>
      <c r="AS91" s="69">
        <f t="shared" si="44"/>
        <v>0</v>
      </c>
      <c r="AT91" s="69">
        <f t="shared" si="44"/>
        <v>0</v>
      </c>
      <c r="AU91" s="69">
        <f t="shared" si="44"/>
        <v>0</v>
      </c>
      <c r="AV91" s="72"/>
      <c r="AW91" s="652">
        <v>0</v>
      </c>
      <c r="AX91" s="652">
        <f t="shared" si="57"/>
        <v>0</v>
      </c>
      <c r="AY91" s="652">
        <f t="shared" si="57"/>
        <v>0</v>
      </c>
      <c r="AZ91" s="68">
        <v>0</v>
      </c>
      <c r="BA91" s="155">
        <f t="shared" si="19"/>
        <v>0</v>
      </c>
      <c r="BB91" s="121">
        <f t="shared" si="59"/>
        <v>0</v>
      </c>
      <c r="BC91" s="121">
        <f t="shared" si="59"/>
        <v>0</v>
      </c>
      <c r="BD91" s="121">
        <f t="shared" si="28"/>
        <v>0</v>
      </c>
      <c r="BE91" s="121">
        <f t="shared" si="28"/>
        <v>0</v>
      </c>
      <c r="BF91" s="93"/>
      <c r="BG91" s="135"/>
    </row>
    <row r="92" spans="2:59" s="114" customFormat="1" x14ac:dyDescent="0.2">
      <c r="B92" s="1321"/>
      <c r="C92" s="152"/>
      <c r="D92" s="51">
        <v>78</v>
      </c>
      <c r="E92" s="153" t="s">
        <v>369</v>
      </c>
      <c r="F92" s="1122" t="s">
        <v>349</v>
      </c>
      <c r="G92" s="1324">
        <v>0</v>
      </c>
      <c r="H92" s="1124">
        <f t="shared" si="54"/>
        <v>0</v>
      </c>
      <c r="I92" s="1124">
        <f t="shared" si="54"/>
        <v>0</v>
      </c>
      <c r="J92" s="1340"/>
      <c r="K92" s="1124">
        <v>0</v>
      </c>
      <c r="L92" s="1323">
        <f t="shared" si="55"/>
        <v>0</v>
      </c>
      <c r="M92" s="154">
        <f t="shared" si="50"/>
        <v>0</v>
      </c>
      <c r="N92" s="120">
        <f t="shared" si="50"/>
        <v>0</v>
      </c>
      <c r="O92" s="120">
        <f t="shared" si="50"/>
        <v>0</v>
      </c>
      <c r="P92" s="120">
        <f t="shared" si="50"/>
        <v>0</v>
      </c>
      <c r="Q92" s="120">
        <f t="shared" si="50"/>
        <v>0</v>
      </c>
      <c r="R92" s="72"/>
      <c r="S92" s="69">
        <f>ROUND(G92*tab!C$13,0)</f>
        <v>0</v>
      </c>
      <c r="T92" s="69">
        <f>ROUND(H92*tab!D$13,0)</f>
        <v>0</v>
      </c>
      <c r="U92" s="69">
        <f>ROUND(I92*(tab!E$10+tab!E$11)*1/2,0)+K92*tab!E$15*1/2</f>
        <v>0</v>
      </c>
      <c r="V92" s="69">
        <f>L92*tab!F$15</f>
        <v>0</v>
      </c>
      <c r="W92" s="69">
        <f>M92*tab!G$15</f>
        <v>0</v>
      </c>
      <c r="X92" s="69">
        <f>N92*tab!H$15</f>
        <v>0</v>
      </c>
      <c r="Y92" s="69">
        <f>O92*tab!I$15</f>
        <v>0</v>
      </c>
      <c r="Z92" s="69">
        <f>P92*tab!J$15</f>
        <v>0</v>
      </c>
      <c r="AA92" s="69">
        <f>Q92*tab!K$15</f>
        <v>0</v>
      </c>
      <c r="AB92" s="72"/>
      <c r="AC92" s="155">
        <v>0</v>
      </c>
      <c r="AD92" s="155">
        <f t="shared" si="56"/>
        <v>0</v>
      </c>
      <c r="AE92" s="155">
        <f t="shared" si="56"/>
        <v>0</v>
      </c>
      <c r="AF92" s="155">
        <f t="shared" si="58"/>
        <v>0</v>
      </c>
      <c r="AG92" s="121">
        <f t="shared" si="58"/>
        <v>0</v>
      </c>
      <c r="AH92" s="121">
        <f t="shared" si="58"/>
        <v>0</v>
      </c>
      <c r="AI92" s="121">
        <f t="shared" si="58"/>
        <v>0</v>
      </c>
      <c r="AJ92" s="121">
        <f t="shared" si="58"/>
        <v>0</v>
      </c>
      <c r="AK92" s="121">
        <f t="shared" si="58"/>
        <v>0</v>
      </c>
      <c r="AL92" s="72"/>
      <c r="AM92" s="69">
        <f t="shared" si="51"/>
        <v>0</v>
      </c>
      <c r="AN92" s="69">
        <f t="shared" si="52"/>
        <v>0</v>
      </c>
      <c r="AO92" s="69">
        <f t="shared" si="53"/>
        <v>0</v>
      </c>
      <c r="AP92" s="69">
        <f t="shared" si="44"/>
        <v>0</v>
      </c>
      <c r="AQ92" s="69">
        <f t="shared" si="44"/>
        <v>0</v>
      </c>
      <c r="AR92" s="69">
        <f t="shared" si="44"/>
        <v>0</v>
      </c>
      <c r="AS92" s="69">
        <f t="shared" si="44"/>
        <v>0</v>
      </c>
      <c r="AT92" s="69">
        <f t="shared" si="44"/>
        <v>0</v>
      </c>
      <c r="AU92" s="69">
        <f t="shared" si="44"/>
        <v>0</v>
      </c>
      <c r="AV92" s="72"/>
      <c r="AW92" s="652">
        <v>0</v>
      </c>
      <c r="AX92" s="652">
        <f t="shared" si="57"/>
        <v>0</v>
      </c>
      <c r="AY92" s="652">
        <f t="shared" si="57"/>
        <v>0</v>
      </c>
      <c r="AZ92" s="68">
        <v>0</v>
      </c>
      <c r="BA92" s="155">
        <f t="shared" si="19"/>
        <v>0</v>
      </c>
      <c r="BB92" s="121">
        <f t="shared" si="59"/>
        <v>0</v>
      </c>
      <c r="BC92" s="121">
        <f t="shared" si="59"/>
        <v>0</v>
      </c>
      <c r="BD92" s="121">
        <f t="shared" si="28"/>
        <v>0</v>
      </c>
      <c r="BE92" s="121">
        <f t="shared" si="28"/>
        <v>0</v>
      </c>
      <c r="BF92" s="93"/>
      <c r="BG92" s="135"/>
    </row>
    <row r="93" spans="2:59" s="114" customFormat="1" x14ac:dyDescent="0.2">
      <c r="B93" s="1321"/>
      <c r="C93" s="152"/>
      <c r="D93" s="51">
        <v>79</v>
      </c>
      <c r="E93" s="153" t="s">
        <v>370</v>
      </c>
      <c r="F93" s="1122" t="s">
        <v>349</v>
      </c>
      <c r="G93" s="1324">
        <v>0</v>
      </c>
      <c r="H93" s="1124">
        <f t="shared" si="54"/>
        <v>0</v>
      </c>
      <c r="I93" s="1124">
        <f t="shared" si="54"/>
        <v>0</v>
      </c>
      <c r="J93" s="1340"/>
      <c r="K93" s="1124">
        <v>0</v>
      </c>
      <c r="L93" s="1323">
        <f t="shared" si="55"/>
        <v>0</v>
      </c>
      <c r="M93" s="154">
        <f t="shared" si="50"/>
        <v>0</v>
      </c>
      <c r="N93" s="120">
        <f t="shared" si="50"/>
        <v>0</v>
      </c>
      <c r="O93" s="120">
        <f t="shared" si="50"/>
        <v>0</v>
      </c>
      <c r="P93" s="120">
        <f t="shared" si="50"/>
        <v>0</v>
      </c>
      <c r="Q93" s="120">
        <f t="shared" si="50"/>
        <v>0</v>
      </c>
      <c r="R93" s="72"/>
      <c r="S93" s="69">
        <f>ROUND(G93*tab!C$13,0)</f>
        <v>0</v>
      </c>
      <c r="T93" s="69">
        <f>ROUND(H93*tab!D$13,0)</f>
        <v>0</v>
      </c>
      <c r="U93" s="69">
        <f>ROUND(I93*(tab!E$10+tab!E$11)*1/2,0)+K93*tab!E$15*1/2</f>
        <v>0</v>
      </c>
      <c r="V93" s="69">
        <f>L93*tab!F$15</f>
        <v>0</v>
      </c>
      <c r="W93" s="69">
        <f>M93*tab!G$15</f>
        <v>0</v>
      </c>
      <c r="X93" s="69">
        <f>N93*tab!H$15</f>
        <v>0</v>
      </c>
      <c r="Y93" s="69">
        <f>O93*tab!I$15</f>
        <v>0</v>
      </c>
      <c r="Z93" s="69">
        <f>P93*tab!J$15</f>
        <v>0</v>
      </c>
      <c r="AA93" s="69">
        <f>Q93*tab!K$15</f>
        <v>0</v>
      </c>
      <c r="AB93" s="72"/>
      <c r="AC93" s="155">
        <v>0</v>
      </c>
      <c r="AD93" s="155">
        <f t="shared" si="56"/>
        <v>0</v>
      </c>
      <c r="AE93" s="155">
        <f t="shared" si="56"/>
        <v>0</v>
      </c>
      <c r="AF93" s="155">
        <f t="shared" si="58"/>
        <v>0</v>
      </c>
      <c r="AG93" s="121">
        <f t="shared" si="58"/>
        <v>0</v>
      </c>
      <c r="AH93" s="121">
        <f t="shared" si="58"/>
        <v>0</v>
      </c>
      <c r="AI93" s="121">
        <f t="shared" si="58"/>
        <v>0</v>
      </c>
      <c r="AJ93" s="121">
        <f t="shared" si="58"/>
        <v>0</v>
      </c>
      <c r="AK93" s="121">
        <f t="shared" si="58"/>
        <v>0</v>
      </c>
      <c r="AL93" s="72"/>
      <c r="AM93" s="69">
        <f t="shared" si="51"/>
        <v>0</v>
      </c>
      <c r="AN93" s="69">
        <f t="shared" si="52"/>
        <v>0</v>
      </c>
      <c r="AO93" s="69">
        <f t="shared" si="53"/>
        <v>0</v>
      </c>
      <c r="AP93" s="69">
        <f t="shared" si="44"/>
        <v>0</v>
      </c>
      <c r="AQ93" s="69">
        <f t="shared" si="44"/>
        <v>0</v>
      </c>
      <c r="AR93" s="69">
        <f t="shared" si="44"/>
        <v>0</v>
      </c>
      <c r="AS93" s="69">
        <f t="shared" si="44"/>
        <v>0</v>
      </c>
      <c r="AT93" s="69">
        <f t="shared" si="44"/>
        <v>0</v>
      </c>
      <c r="AU93" s="69">
        <f t="shared" si="44"/>
        <v>0</v>
      </c>
      <c r="AV93" s="72"/>
      <c r="AW93" s="652">
        <v>0</v>
      </c>
      <c r="AX93" s="652">
        <f t="shared" si="57"/>
        <v>0</v>
      </c>
      <c r="AY93" s="652">
        <f t="shared" si="57"/>
        <v>0</v>
      </c>
      <c r="AZ93" s="68">
        <v>0</v>
      </c>
      <c r="BA93" s="155">
        <f t="shared" si="19"/>
        <v>0</v>
      </c>
      <c r="BB93" s="121">
        <f t="shared" si="59"/>
        <v>0</v>
      </c>
      <c r="BC93" s="121">
        <f t="shared" si="59"/>
        <v>0</v>
      </c>
      <c r="BD93" s="121">
        <f t="shared" si="28"/>
        <v>0</v>
      </c>
      <c r="BE93" s="121">
        <f t="shared" si="28"/>
        <v>0</v>
      </c>
      <c r="BF93" s="93"/>
      <c r="BG93" s="135"/>
    </row>
    <row r="94" spans="2:59" s="114" customFormat="1" x14ac:dyDescent="0.2">
      <c r="B94" s="1321"/>
      <c r="C94" s="152"/>
      <c r="D94" s="51">
        <v>80</v>
      </c>
      <c r="E94" s="153" t="s">
        <v>371</v>
      </c>
      <c r="F94" s="1122" t="s">
        <v>349</v>
      </c>
      <c r="G94" s="1324">
        <v>0</v>
      </c>
      <c r="H94" s="1124">
        <f t="shared" si="54"/>
        <v>0</v>
      </c>
      <c r="I94" s="1124">
        <f t="shared" si="54"/>
        <v>0</v>
      </c>
      <c r="J94" s="1340"/>
      <c r="K94" s="1124">
        <v>0</v>
      </c>
      <c r="L94" s="1323">
        <f t="shared" si="55"/>
        <v>0</v>
      </c>
      <c r="M94" s="154">
        <f t="shared" si="50"/>
        <v>0</v>
      </c>
      <c r="N94" s="120">
        <f t="shared" si="50"/>
        <v>0</v>
      </c>
      <c r="O94" s="120">
        <f t="shared" si="50"/>
        <v>0</v>
      </c>
      <c r="P94" s="120">
        <f t="shared" si="50"/>
        <v>0</v>
      </c>
      <c r="Q94" s="120">
        <f t="shared" si="50"/>
        <v>0</v>
      </c>
      <c r="R94" s="72"/>
      <c r="S94" s="69">
        <f>ROUND(G94*tab!C$13,0)</f>
        <v>0</v>
      </c>
      <c r="T94" s="69">
        <f>ROUND(H94*tab!D$13,0)</f>
        <v>0</v>
      </c>
      <c r="U94" s="69">
        <f>ROUND(I94*(tab!E$10+tab!E$11)*1/2,0)+K94*tab!E$15*1/2</f>
        <v>0</v>
      </c>
      <c r="V94" s="69">
        <f>L94*tab!F$15</f>
        <v>0</v>
      </c>
      <c r="W94" s="69">
        <f>M94*tab!G$15</f>
        <v>0</v>
      </c>
      <c r="X94" s="69">
        <f>N94*tab!H$15</f>
        <v>0</v>
      </c>
      <c r="Y94" s="69">
        <f>O94*tab!I$15</f>
        <v>0</v>
      </c>
      <c r="Z94" s="69">
        <f>P94*tab!J$15</f>
        <v>0</v>
      </c>
      <c r="AA94" s="69">
        <f>Q94*tab!K$15</f>
        <v>0</v>
      </c>
      <c r="AB94" s="72"/>
      <c r="AC94" s="155">
        <v>0</v>
      </c>
      <c r="AD94" s="155">
        <f t="shared" si="56"/>
        <v>0</v>
      </c>
      <c r="AE94" s="155">
        <f t="shared" si="56"/>
        <v>0</v>
      </c>
      <c r="AF94" s="155">
        <f t="shared" si="58"/>
        <v>0</v>
      </c>
      <c r="AG94" s="121">
        <f t="shared" si="58"/>
        <v>0</v>
      </c>
      <c r="AH94" s="121">
        <f t="shared" si="58"/>
        <v>0</v>
      </c>
      <c r="AI94" s="121">
        <f t="shared" si="58"/>
        <v>0</v>
      </c>
      <c r="AJ94" s="121">
        <f t="shared" si="58"/>
        <v>0</v>
      </c>
      <c r="AK94" s="121">
        <f t="shared" si="58"/>
        <v>0</v>
      </c>
      <c r="AL94" s="72"/>
      <c r="AM94" s="69">
        <f t="shared" si="51"/>
        <v>0</v>
      </c>
      <c r="AN94" s="69">
        <f t="shared" si="52"/>
        <v>0</v>
      </c>
      <c r="AO94" s="69">
        <f t="shared" si="53"/>
        <v>0</v>
      </c>
      <c r="AP94" s="69">
        <f t="shared" si="44"/>
        <v>0</v>
      </c>
      <c r="AQ94" s="69">
        <f t="shared" si="44"/>
        <v>0</v>
      </c>
      <c r="AR94" s="69">
        <f t="shared" si="44"/>
        <v>0</v>
      </c>
      <c r="AS94" s="69">
        <f t="shared" si="44"/>
        <v>0</v>
      </c>
      <c r="AT94" s="69">
        <f t="shared" si="44"/>
        <v>0</v>
      </c>
      <c r="AU94" s="69">
        <f t="shared" si="44"/>
        <v>0</v>
      </c>
      <c r="AV94" s="72"/>
      <c r="AW94" s="652">
        <v>0</v>
      </c>
      <c r="AX94" s="652">
        <f t="shared" si="57"/>
        <v>0</v>
      </c>
      <c r="AY94" s="652">
        <f t="shared" si="57"/>
        <v>0</v>
      </c>
      <c r="AZ94" s="68">
        <v>0</v>
      </c>
      <c r="BA94" s="155">
        <f t="shared" si="19"/>
        <v>0</v>
      </c>
      <c r="BB94" s="121">
        <f t="shared" si="59"/>
        <v>0</v>
      </c>
      <c r="BC94" s="121">
        <f t="shared" si="59"/>
        <v>0</v>
      </c>
      <c r="BD94" s="121">
        <f t="shared" si="28"/>
        <v>0</v>
      </c>
      <c r="BE94" s="121">
        <f t="shared" si="28"/>
        <v>0</v>
      </c>
      <c r="BF94" s="93"/>
      <c r="BG94" s="135"/>
    </row>
    <row r="95" spans="2:59" s="114" customFormat="1" x14ac:dyDescent="0.2">
      <c r="B95" s="1321"/>
      <c r="C95" s="152"/>
      <c r="D95" s="51">
        <v>81</v>
      </c>
      <c r="E95" s="153" t="s">
        <v>372</v>
      </c>
      <c r="F95" s="1122" t="s">
        <v>349</v>
      </c>
      <c r="G95" s="1324">
        <v>0</v>
      </c>
      <c r="H95" s="1124">
        <f t="shared" si="54"/>
        <v>0</v>
      </c>
      <c r="I95" s="1124">
        <f t="shared" si="54"/>
        <v>0</v>
      </c>
      <c r="J95" s="1340"/>
      <c r="K95" s="1124">
        <v>0</v>
      </c>
      <c r="L95" s="1323">
        <f t="shared" si="55"/>
        <v>0</v>
      </c>
      <c r="M95" s="154">
        <f t="shared" si="50"/>
        <v>0</v>
      </c>
      <c r="N95" s="120">
        <f t="shared" si="50"/>
        <v>0</v>
      </c>
      <c r="O95" s="120">
        <f t="shared" si="50"/>
        <v>0</v>
      </c>
      <c r="P95" s="120">
        <f t="shared" si="50"/>
        <v>0</v>
      </c>
      <c r="Q95" s="120">
        <f t="shared" si="50"/>
        <v>0</v>
      </c>
      <c r="R95" s="72"/>
      <c r="S95" s="69">
        <f>ROUND(G95*tab!C$13,0)</f>
        <v>0</v>
      </c>
      <c r="T95" s="69">
        <f>ROUND(H95*tab!D$13,0)</f>
        <v>0</v>
      </c>
      <c r="U95" s="69">
        <f>ROUND(I95*(tab!E$10+tab!E$11)*1/2,0)+K95*tab!E$15*1/2</f>
        <v>0</v>
      </c>
      <c r="V95" s="69">
        <f>L95*tab!F$15</f>
        <v>0</v>
      </c>
      <c r="W95" s="69">
        <f>M95*tab!G$15</f>
        <v>0</v>
      </c>
      <c r="X95" s="69">
        <f>N95*tab!H$15</f>
        <v>0</v>
      </c>
      <c r="Y95" s="69">
        <f>O95*tab!I$15</f>
        <v>0</v>
      </c>
      <c r="Z95" s="69">
        <f>P95*tab!J$15</f>
        <v>0</v>
      </c>
      <c r="AA95" s="69">
        <f>Q95*tab!K$15</f>
        <v>0</v>
      </c>
      <c r="AB95" s="72"/>
      <c r="AC95" s="155">
        <v>0</v>
      </c>
      <c r="AD95" s="155">
        <f t="shared" si="56"/>
        <v>0</v>
      </c>
      <c r="AE95" s="155">
        <f t="shared" si="56"/>
        <v>0</v>
      </c>
      <c r="AF95" s="155">
        <f t="shared" si="58"/>
        <v>0</v>
      </c>
      <c r="AG95" s="121">
        <f t="shared" si="58"/>
        <v>0</v>
      </c>
      <c r="AH95" s="121">
        <f t="shared" si="58"/>
        <v>0</v>
      </c>
      <c r="AI95" s="121">
        <f t="shared" si="58"/>
        <v>0</v>
      </c>
      <c r="AJ95" s="121">
        <f t="shared" si="58"/>
        <v>0</v>
      </c>
      <c r="AK95" s="121">
        <f t="shared" si="58"/>
        <v>0</v>
      </c>
      <c r="AL95" s="72"/>
      <c r="AM95" s="69">
        <f t="shared" si="51"/>
        <v>0</v>
      </c>
      <c r="AN95" s="69">
        <f t="shared" si="52"/>
        <v>0</v>
      </c>
      <c r="AO95" s="69">
        <f t="shared" si="53"/>
        <v>0</v>
      </c>
      <c r="AP95" s="69">
        <f t="shared" si="44"/>
        <v>0</v>
      </c>
      <c r="AQ95" s="69">
        <f t="shared" si="44"/>
        <v>0</v>
      </c>
      <c r="AR95" s="69">
        <f t="shared" si="44"/>
        <v>0</v>
      </c>
      <c r="AS95" s="69">
        <f t="shared" si="44"/>
        <v>0</v>
      </c>
      <c r="AT95" s="69">
        <f t="shared" si="44"/>
        <v>0</v>
      </c>
      <c r="AU95" s="69">
        <f t="shared" si="44"/>
        <v>0</v>
      </c>
      <c r="AV95" s="72"/>
      <c r="AW95" s="652">
        <v>0</v>
      </c>
      <c r="AX95" s="652">
        <f t="shared" si="57"/>
        <v>0</v>
      </c>
      <c r="AY95" s="652">
        <f t="shared" si="57"/>
        <v>0</v>
      </c>
      <c r="AZ95" s="68">
        <v>0</v>
      </c>
      <c r="BA95" s="155">
        <f t="shared" si="19"/>
        <v>0</v>
      </c>
      <c r="BB95" s="121">
        <f t="shared" si="59"/>
        <v>0</v>
      </c>
      <c r="BC95" s="121">
        <f t="shared" si="59"/>
        <v>0</v>
      </c>
      <c r="BD95" s="121">
        <f t="shared" si="59"/>
        <v>0</v>
      </c>
      <c r="BE95" s="121">
        <f t="shared" si="59"/>
        <v>0</v>
      </c>
      <c r="BF95" s="93"/>
      <c r="BG95" s="135"/>
    </row>
    <row r="96" spans="2:59" s="114" customFormat="1" x14ac:dyDescent="0.2">
      <c r="B96" s="1321"/>
      <c r="C96" s="152"/>
      <c r="D96" s="51">
        <v>82</v>
      </c>
      <c r="E96" s="153" t="s">
        <v>373</v>
      </c>
      <c r="F96" s="1122" t="s">
        <v>349</v>
      </c>
      <c r="G96" s="1324">
        <v>0</v>
      </c>
      <c r="H96" s="1124">
        <f t="shared" ref="H96:I111" si="60">+G96</f>
        <v>0</v>
      </c>
      <c r="I96" s="1124">
        <f t="shared" si="60"/>
        <v>0</v>
      </c>
      <c r="J96" s="1340"/>
      <c r="K96" s="1124">
        <v>0</v>
      </c>
      <c r="L96" s="1323">
        <f t="shared" si="55"/>
        <v>0</v>
      </c>
      <c r="M96" s="154">
        <f t="shared" si="50"/>
        <v>0</v>
      </c>
      <c r="N96" s="120">
        <f t="shared" si="50"/>
        <v>0</v>
      </c>
      <c r="O96" s="120">
        <f t="shared" si="50"/>
        <v>0</v>
      </c>
      <c r="P96" s="120">
        <f t="shared" si="50"/>
        <v>0</v>
      </c>
      <c r="Q96" s="120">
        <f t="shared" si="50"/>
        <v>0</v>
      </c>
      <c r="R96" s="72"/>
      <c r="S96" s="69">
        <f>ROUND(G96*tab!C$13,0)</f>
        <v>0</v>
      </c>
      <c r="T96" s="69">
        <f>ROUND(H96*tab!D$13,0)</f>
        <v>0</v>
      </c>
      <c r="U96" s="69">
        <f>ROUND(I96*(tab!E$10+tab!E$11)*1/2,0)+K96*tab!E$15*1/2</f>
        <v>0</v>
      </c>
      <c r="V96" s="69">
        <f>L96*tab!F$15</f>
        <v>0</v>
      </c>
      <c r="W96" s="69">
        <f>M96*tab!G$15</f>
        <v>0</v>
      </c>
      <c r="X96" s="69">
        <f>N96*tab!H$15</f>
        <v>0</v>
      </c>
      <c r="Y96" s="69">
        <f>O96*tab!I$15</f>
        <v>0</v>
      </c>
      <c r="Z96" s="69">
        <f>P96*tab!J$15</f>
        <v>0</v>
      </c>
      <c r="AA96" s="69">
        <f>Q96*tab!K$15</f>
        <v>0</v>
      </c>
      <c r="AB96" s="72"/>
      <c r="AC96" s="155">
        <v>0</v>
      </c>
      <c r="AD96" s="155">
        <f t="shared" ref="AD96:AE111" si="61">+AC96</f>
        <v>0</v>
      </c>
      <c r="AE96" s="155">
        <f t="shared" si="61"/>
        <v>0</v>
      </c>
      <c r="AF96" s="155">
        <f t="shared" si="58"/>
        <v>0</v>
      </c>
      <c r="AG96" s="121">
        <f t="shared" si="58"/>
        <v>0</v>
      </c>
      <c r="AH96" s="121">
        <f t="shared" si="58"/>
        <v>0</v>
      </c>
      <c r="AI96" s="121">
        <f t="shared" si="58"/>
        <v>0</v>
      </c>
      <c r="AJ96" s="121">
        <f t="shared" si="58"/>
        <v>0</v>
      </c>
      <c r="AK96" s="121">
        <f t="shared" si="58"/>
        <v>0</v>
      </c>
      <c r="AL96" s="72"/>
      <c r="AM96" s="69">
        <f t="shared" si="51"/>
        <v>0</v>
      </c>
      <c r="AN96" s="69">
        <f t="shared" si="52"/>
        <v>0</v>
      </c>
      <c r="AO96" s="69">
        <f t="shared" si="53"/>
        <v>0</v>
      </c>
      <c r="AP96" s="69">
        <f t="shared" si="44"/>
        <v>0</v>
      </c>
      <c r="AQ96" s="69">
        <f t="shared" si="44"/>
        <v>0</v>
      </c>
      <c r="AR96" s="69">
        <f t="shared" si="44"/>
        <v>0</v>
      </c>
      <c r="AS96" s="69">
        <f t="shared" si="44"/>
        <v>0</v>
      </c>
      <c r="AT96" s="69">
        <f t="shared" si="44"/>
        <v>0</v>
      </c>
      <c r="AU96" s="69">
        <f t="shared" si="44"/>
        <v>0</v>
      </c>
      <c r="AV96" s="72"/>
      <c r="AW96" s="652">
        <v>0</v>
      </c>
      <c r="AX96" s="652">
        <f t="shared" ref="AX96:AY111" si="62">+AW96</f>
        <v>0</v>
      </c>
      <c r="AY96" s="652">
        <f t="shared" si="62"/>
        <v>0</v>
      </c>
      <c r="AZ96" s="68">
        <v>0</v>
      </c>
      <c r="BA96" s="155">
        <f t="shared" si="19"/>
        <v>0</v>
      </c>
      <c r="BB96" s="121">
        <f t="shared" si="59"/>
        <v>0</v>
      </c>
      <c r="BC96" s="121">
        <f t="shared" si="59"/>
        <v>0</v>
      </c>
      <c r="BD96" s="121">
        <f t="shared" si="59"/>
        <v>0</v>
      </c>
      <c r="BE96" s="121">
        <f t="shared" si="59"/>
        <v>0</v>
      </c>
      <c r="BF96" s="93"/>
      <c r="BG96" s="135"/>
    </row>
    <row r="97" spans="2:59" s="114" customFormat="1" x14ac:dyDescent="0.2">
      <c r="B97" s="1321"/>
      <c r="C97" s="152"/>
      <c r="D97" s="51">
        <v>83</v>
      </c>
      <c r="E97" s="153" t="s">
        <v>374</v>
      </c>
      <c r="F97" s="1122" t="s">
        <v>349</v>
      </c>
      <c r="G97" s="1324">
        <v>0</v>
      </c>
      <c r="H97" s="1124">
        <f t="shared" si="60"/>
        <v>0</v>
      </c>
      <c r="I97" s="1124">
        <f t="shared" si="60"/>
        <v>0</v>
      </c>
      <c r="J97" s="1340"/>
      <c r="K97" s="1124">
        <v>0</v>
      </c>
      <c r="L97" s="1323">
        <f t="shared" si="55"/>
        <v>0</v>
      </c>
      <c r="M97" s="154">
        <f t="shared" ref="M97:Q116" si="63">L97</f>
        <v>0</v>
      </c>
      <c r="N97" s="120">
        <f t="shared" si="63"/>
        <v>0</v>
      </c>
      <c r="O97" s="120">
        <f t="shared" si="63"/>
        <v>0</v>
      </c>
      <c r="P97" s="120">
        <f t="shared" si="63"/>
        <v>0</v>
      </c>
      <c r="Q97" s="120">
        <f t="shared" si="63"/>
        <v>0</v>
      </c>
      <c r="R97" s="72"/>
      <c r="S97" s="69">
        <f>ROUND(G97*tab!C$13,0)</f>
        <v>0</v>
      </c>
      <c r="T97" s="69">
        <f>ROUND(H97*tab!D$13,0)</f>
        <v>0</v>
      </c>
      <c r="U97" s="69">
        <f>ROUND(I97*(tab!E$10+tab!E$11)*1/2,0)+K97*tab!E$15*1/2</f>
        <v>0</v>
      </c>
      <c r="V97" s="69">
        <f>L97*tab!F$15</f>
        <v>0</v>
      </c>
      <c r="W97" s="69">
        <f>M97*tab!G$15</f>
        <v>0</v>
      </c>
      <c r="X97" s="69">
        <f>N97*tab!H$15</f>
        <v>0</v>
      </c>
      <c r="Y97" s="69">
        <f>O97*tab!I$15</f>
        <v>0</v>
      </c>
      <c r="Z97" s="69">
        <f>P97*tab!J$15</f>
        <v>0</v>
      </c>
      <c r="AA97" s="69">
        <f>Q97*tab!K$15</f>
        <v>0</v>
      </c>
      <c r="AB97" s="72"/>
      <c r="AC97" s="155">
        <v>0</v>
      </c>
      <c r="AD97" s="155">
        <f t="shared" si="61"/>
        <v>0</v>
      </c>
      <c r="AE97" s="155">
        <f t="shared" si="61"/>
        <v>0</v>
      </c>
      <c r="AF97" s="155">
        <f t="shared" si="58"/>
        <v>0</v>
      </c>
      <c r="AG97" s="121">
        <f t="shared" si="58"/>
        <v>0</v>
      </c>
      <c r="AH97" s="121">
        <f t="shared" si="58"/>
        <v>0</v>
      </c>
      <c r="AI97" s="121">
        <f t="shared" si="58"/>
        <v>0</v>
      </c>
      <c r="AJ97" s="121">
        <f t="shared" si="58"/>
        <v>0</v>
      </c>
      <c r="AK97" s="121">
        <f t="shared" si="58"/>
        <v>0</v>
      </c>
      <c r="AL97" s="72"/>
      <c r="AM97" s="69">
        <f t="shared" si="51"/>
        <v>0</v>
      </c>
      <c r="AN97" s="69">
        <f t="shared" si="52"/>
        <v>0</v>
      </c>
      <c r="AO97" s="69">
        <f t="shared" si="53"/>
        <v>0</v>
      </c>
      <c r="AP97" s="69">
        <f t="shared" si="44"/>
        <v>0</v>
      </c>
      <c r="AQ97" s="69">
        <f t="shared" si="44"/>
        <v>0</v>
      </c>
      <c r="AR97" s="69">
        <f t="shared" si="44"/>
        <v>0</v>
      </c>
      <c r="AS97" s="69">
        <f t="shared" si="44"/>
        <v>0</v>
      </c>
      <c r="AT97" s="69">
        <f t="shared" si="44"/>
        <v>0</v>
      </c>
      <c r="AU97" s="69">
        <f t="shared" si="44"/>
        <v>0</v>
      </c>
      <c r="AV97" s="72"/>
      <c r="AW97" s="652">
        <v>0</v>
      </c>
      <c r="AX97" s="652">
        <f t="shared" si="62"/>
        <v>0</v>
      </c>
      <c r="AY97" s="652">
        <f t="shared" si="62"/>
        <v>0</v>
      </c>
      <c r="AZ97" s="68">
        <v>0</v>
      </c>
      <c r="BA97" s="155">
        <f t="shared" si="19"/>
        <v>0</v>
      </c>
      <c r="BB97" s="121">
        <f t="shared" si="59"/>
        <v>0</v>
      </c>
      <c r="BC97" s="121">
        <f t="shared" si="59"/>
        <v>0</v>
      </c>
      <c r="BD97" s="121">
        <f t="shared" si="59"/>
        <v>0</v>
      </c>
      <c r="BE97" s="121">
        <f t="shared" si="59"/>
        <v>0</v>
      </c>
      <c r="BF97" s="93"/>
      <c r="BG97" s="135"/>
    </row>
    <row r="98" spans="2:59" s="114" customFormat="1" x14ac:dyDescent="0.2">
      <c r="B98" s="1321"/>
      <c r="C98" s="152"/>
      <c r="D98" s="51">
        <v>84</v>
      </c>
      <c r="E98" s="153" t="s">
        <v>375</v>
      </c>
      <c r="F98" s="1122" t="s">
        <v>349</v>
      </c>
      <c r="G98" s="1324">
        <v>0</v>
      </c>
      <c r="H98" s="1124">
        <f t="shared" si="60"/>
        <v>0</v>
      </c>
      <c r="I98" s="1124">
        <f t="shared" si="60"/>
        <v>0</v>
      </c>
      <c r="J98" s="1340"/>
      <c r="K98" s="1124">
        <v>0</v>
      </c>
      <c r="L98" s="1323">
        <f t="shared" si="55"/>
        <v>0</v>
      </c>
      <c r="M98" s="154">
        <f t="shared" si="63"/>
        <v>0</v>
      </c>
      <c r="N98" s="120">
        <f t="shared" si="63"/>
        <v>0</v>
      </c>
      <c r="O98" s="120">
        <f t="shared" si="63"/>
        <v>0</v>
      </c>
      <c r="P98" s="120">
        <f t="shared" si="63"/>
        <v>0</v>
      </c>
      <c r="Q98" s="120">
        <f t="shared" si="63"/>
        <v>0</v>
      </c>
      <c r="R98" s="72"/>
      <c r="S98" s="69">
        <f>ROUND(G98*tab!C$13,0)</f>
        <v>0</v>
      </c>
      <c r="T98" s="69">
        <f>ROUND(H98*tab!D$13,0)</f>
        <v>0</v>
      </c>
      <c r="U98" s="69">
        <f>ROUND(I98*(tab!E$10+tab!E$11)*1/2,0)+K98*tab!E$15*1/2</f>
        <v>0</v>
      </c>
      <c r="V98" s="69">
        <f>L98*tab!F$15</f>
        <v>0</v>
      </c>
      <c r="W98" s="69">
        <f>M98*tab!G$15</f>
        <v>0</v>
      </c>
      <c r="X98" s="69">
        <f>N98*tab!H$15</f>
        <v>0</v>
      </c>
      <c r="Y98" s="69">
        <f>O98*tab!I$15</f>
        <v>0</v>
      </c>
      <c r="Z98" s="69">
        <f>P98*tab!J$15</f>
        <v>0</v>
      </c>
      <c r="AA98" s="69">
        <f>Q98*tab!K$15</f>
        <v>0</v>
      </c>
      <c r="AB98" s="72"/>
      <c r="AC98" s="155">
        <v>0</v>
      </c>
      <c r="AD98" s="155">
        <f t="shared" si="61"/>
        <v>0</v>
      </c>
      <c r="AE98" s="155">
        <f t="shared" si="61"/>
        <v>0</v>
      </c>
      <c r="AF98" s="155">
        <f t="shared" si="58"/>
        <v>0</v>
      </c>
      <c r="AG98" s="121">
        <f t="shared" si="58"/>
        <v>0</v>
      </c>
      <c r="AH98" s="121">
        <f t="shared" si="58"/>
        <v>0</v>
      </c>
      <c r="AI98" s="121">
        <f t="shared" si="58"/>
        <v>0</v>
      </c>
      <c r="AJ98" s="121">
        <f t="shared" si="58"/>
        <v>0</v>
      </c>
      <c r="AK98" s="121">
        <f t="shared" si="58"/>
        <v>0</v>
      </c>
      <c r="AL98" s="72"/>
      <c r="AM98" s="69">
        <f t="shared" si="51"/>
        <v>0</v>
      </c>
      <c r="AN98" s="69">
        <f t="shared" si="52"/>
        <v>0</v>
      </c>
      <c r="AO98" s="69">
        <f t="shared" si="53"/>
        <v>0</v>
      </c>
      <c r="AP98" s="69">
        <f t="shared" si="44"/>
        <v>0</v>
      </c>
      <c r="AQ98" s="69">
        <f t="shared" si="44"/>
        <v>0</v>
      </c>
      <c r="AR98" s="69">
        <f t="shared" si="44"/>
        <v>0</v>
      </c>
      <c r="AS98" s="69">
        <f t="shared" si="44"/>
        <v>0</v>
      </c>
      <c r="AT98" s="69">
        <f t="shared" si="44"/>
        <v>0</v>
      </c>
      <c r="AU98" s="69">
        <f t="shared" si="44"/>
        <v>0</v>
      </c>
      <c r="AV98" s="72"/>
      <c r="AW98" s="652">
        <v>0</v>
      </c>
      <c r="AX98" s="652">
        <f t="shared" si="62"/>
        <v>0</v>
      </c>
      <c r="AY98" s="652">
        <f t="shared" si="62"/>
        <v>0</v>
      </c>
      <c r="AZ98" s="68">
        <v>0</v>
      </c>
      <c r="BA98" s="155">
        <f t="shared" si="19"/>
        <v>0</v>
      </c>
      <c r="BB98" s="121">
        <f t="shared" si="59"/>
        <v>0</v>
      </c>
      <c r="BC98" s="121">
        <f t="shared" si="59"/>
        <v>0</v>
      </c>
      <c r="BD98" s="121">
        <f t="shared" si="59"/>
        <v>0</v>
      </c>
      <c r="BE98" s="121">
        <f t="shared" si="59"/>
        <v>0</v>
      </c>
      <c r="BF98" s="93"/>
      <c r="BG98" s="135"/>
    </row>
    <row r="99" spans="2:59" s="114" customFormat="1" x14ac:dyDescent="0.2">
      <c r="B99" s="1321"/>
      <c r="C99" s="152"/>
      <c r="D99" s="51">
        <v>85</v>
      </c>
      <c r="E99" s="153" t="s">
        <v>376</v>
      </c>
      <c r="F99" s="1122" t="s">
        <v>349</v>
      </c>
      <c r="G99" s="1324">
        <v>0</v>
      </c>
      <c r="H99" s="1124">
        <f t="shared" si="60"/>
        <v>0</v>
      </c>
      <c r="I99" s="1124">
        <f t="shared" si="60"/>
        <v>0</v>
      </c>
      <c r="J99" s="1340"/>
      <c r="K99" s="1124">
        <v>0</v>
      </c>
      <c r="L99" s="1323">
        <f t="shared" si="55"/>
        <v>0</v>
      </c>
      <c r="M99" s="154">
        <f t="shared" si="63"/>
        <v>0</v>
      </c>
      <c r="N99" s="120">
        <f t="shared" si="63"/>
        <v>0</v>
      </c>
      <c r="O99" s="120">
        <f t="shared" si="63"/>
        <v>0</v>
      </c>
      <c r="P99" s="120">
        <f t="shared" si="63"/>
        <v>0</v>
      </c>
      <c r="Q99" s="120">
        <f t="shared" si="63"/>
        <v>0</v>
      </c>
      <c r="R99" s="72"/>
      <c r="S99" s="69">
        <f>ROUND(G99*tab!C$13,0)</f>
        <v>0</v>
      </c>
      <c r="T99" s="69">
        <f>ROUND(H99*tab!D$13,0)</f>
        <v>0</v>
      </c>
      <c r="U99" s="69">
        <f>ROUND(I99*(tab!E$10+tab!E$11)*1/2,0)+K99*tab!E$15*1/2</f>
        <v>0</v>
      </c>
      <c r="V99" s="69">
        <f>L99*tab!F$15</f>
        <v>0</v>
      </c>
      <c r="W99" s="69">
        <f>M99*tab!G$15</f>
        <v>0</v>
      </c>
      <c r="X99" s="69">
        <f>N99*tab!H$15</f>
        <v>0</v>
      </c>
      <c r="Y99" s="69">
        <f>O99*tab!I$15</f>
        <v>0</v>
      </c>
      <c r="Z99" s="69">
        <f>P99*tab!J$15</f>
        <v>0</v>
      </c>
      <c r="AA99" s="69">
        <f>Q99*tab!K$15</f>
        <v>0</v>
      </c>
      <c r="AB99" s="72"/>
      <c r="AC99" s="155">
        <v>0</v>
      </c>
      <c r="AD99" s="155">
        <f t="shared" si="61"/>
        <v>0</v>
      </c>
      <c r="AE99" s="155">
        <f t="shared" si="61"/>
        <v>0</v>
      </c>
      <c r="AF99" s="155">
        <f t="shared" si="58"/>
        <v>0</v>
      </c>
      <c r="AG99" s="121">
        <f t="shared" si="58"/>
        <v>0</v>
      </c>
      <c r="AH99" s="121">
        <f t="shared" si="58"/>
        <v>0</v>
      </c>
      <c r="AI99" s="121">
        <f t="shared" si="58"/>
        <v>0</v>
      </c>
      <c r="AJ99" s="121">
        <f t="shared" si="58"/>
        <v>0</v>
      </c>
      <c r="AK99" s="121">
        <f t="shared" si="58"/>
        <v>0</v>
      </c>
      <c r="AL99" s="72"/>
      <c r="AM99" s="69">
        <f t="shared" si="51"/>
        <v>0</v>
      </c>
      <c r="AN99" s="69">
        <f t="shared" si="52"/>
        <v>0</v>
      </c>
      <c r="AO99" s="69">
        <f t="shared" si="53"/>
        <v>0</v>
      </c>
      <c r="AP99" s="69">
        <f t="shared" si="44"/>
        <v>0</v>
      </c>
      <c r="AQ99" s="69">
        <f t="shared" si="44"/>
        <v>0</v>
      </c>
      <c r="AR99" s="69">
        <f t="shared" si="44"/>
        <v>0</v>
      </c>
      <c r="AS99" s="69">
        <f t="shared" si="44"/>
        <v>0</v>
      </c>
      <c r="AT99" s="69">
        <f t="shared" si="44"/>
        <v>0</v>
      </c>
      <c r="AU99" s="69">
        <f t="shared" si="44"/>
        <v>0</v>
      </c>
      <c r="AV99" s="72"/>
      <c r="AW99" s="652">
        <v>0</v>
      </c>
      <c r="AX99" s="652">
        <f t="shared" si="62"/>
        <v>0</v>
      </c>
      <c r="AY99" s="652">
        <f t="shared" si="62"/>
        <v>0</v>
      </c>
      <c r="AZ99" s="68">
        <v>0</v>
      </c>
      <c r="BA99" s="155">
        <f t="shared" si="19"/>
        <v>0</v>
      </c>
      <c r="BB99" s="121">
        <f t="shared" si="59"/>
        <v>0</v>
      </c>
      <c r="BC99" s="121">
        <f t="shared" si="59"/>
        <v>0</v>
      </c>
      <c r="BD99" s="121">
        <f t="shared" si="59"/>
        <v>0</v>
      </c>
      <c r="BE99" s="121">
        <f t="shared" si="59"/>
        <v>0</v>
      </c>
      <c r="BF99" s="93"/>
      <c r="BG99" s="135"/>
    </row>
    <row r="100" spans="2:59" s="114" customFormat="1" x14ac:dyDescent="0.2">
      <c r="B100" s="1321"/>
      <c r="C100" s="152"/>
      <c r="D100" s="51">
        <v>86</v>
      </c>
      <c r="E100" s="153" t="s">
        <v>377</v>
      </c>
      <c r="F100" s="1122" t="s">
        <v>349</v>
      </c>
      <c r="G100" s="1324">
        <v>0</v>
      </c>
      <c r="H100" s="1124">
        <f t="shared" si="60"/>
        <v>0</v>
      </c>
      <c r="I100" s="1124">
        <f t="shared" si="60"/>
        <v>0</v>
      </c>
      <c r="J100" s="1340"/>
      <c r="K100" s="1124">
        <v>0</v>
      </c>
      <c r="L100" s="1323">
        <f t="shared" si="55"/>
        <v>0</v>
      </c>
      <c r="M100" s="154">
        <f t="shared" si="63"/>
        <v>0</v>
      </c>
      <c r="N100" s="120">
        <f t="shared" si="63"/>
        <v>0</v>
      </c>
      <c r="O100" s="120">
        <f t="shared" si="63"/>
        <v>0</v>
      </c>
      <c r="P100" s="120">
        <f t="shared" si="63"/>
        <v>0</v>
      </c>
      <c r="Q100" s="120">
        <f t="shared" si="63"/>
        <v>0</v>
      </c>
      <c r="R100" s="72"/>
      <c r="S100" s="69">
        <f>ROUND(G100*tab!C$13,0)</f>
        <v>0</v>
      </c>
      <c r="T100" s="69">
        <f>ROUND(H100*tab!D$13,0)</f>
        <v>0</v>
      </c>
      <c r="U100" s="69">
        <f>ROUND(I100*(tab!E$10+tab!E$11)*1/2,0)+K100*tab!E$15*1/2</f>
        <v>0</v>
      </c>
      <c r="V100" s="69">
        <f>L100*tab!F$15</f>
        <v>0</v>
      </c>
      <c r="W100" s="69">
        <f>M100*tab!G$15</f>
        <v>0</v>
      </c>
      <c r="X100" s="69">
        <f>N100*tab!H$15</f>
        <v>0</v>
      </c>
      <c r="Y100" s="69">
        <f>O100*tab!I$15</f>
        <v>0</v>
      </c>
      <c r="Z100" s="69">
        <f>P100*tab!J$15</f>
        <v>0</v>
      </c>
      <c r="AA100" s="69">
        <f>Q100*tab!K$15</f>
        <v>0</v>
      </c>
      <c r="AB100" s="72"/>
      <c r="AC100" s="155">
        <v>0</v>
      </c>
      <c r="AD100" s="155">
        <f t="shared" si="61"/>
        <v>0</v>
      </c>
      <c r="AE100" s="155">
        <f t="shared" si="61"/>
        <v>0</v>
      </c>
      <c r="AF100" s="155">
        <f t="shared" si="58"/>
        <v>0</v>
      </c>
      <c r="AG100" s="121">
        <f t="shared" si="58"/>
        <v>0</v>
      </c>
      <c r="AH100" s="121">
        <f t="shared" si="58"/>
        <v>0</v>
      </c>
      <c r="AI100" s="121">
        <f t="shared" si="58"/>
        <v>0</v>
      </c>
      <c r="AJ100" s="121">
        <f t="shared" si="58"/>
        <v>0</v>
      </c>
      <c r="AK100" s="121">
        <f t="shared" si="58"/>
        <v>0</v>
      </c>
      <c r="AL100" s="72"/>
      <c r="AM100" s="69">
        <f t="shared" si="51"/>
        <v>0</v>
      </c>
      <c r="AN100" s="69">
        <f t="shared" si="52"/>
        <v>0</v>
      </c>
      <c r="AO100" s="69">
        <f t="shared" si="53"/>
        <v>0</v>
      </c>
      <c r="AP100" s="69">
        <f t="shared" si="44"/>
        <v>0</v>
      </c>
      <c r="AQ100" s="69">
        <f t="shared" si="44"/>
        <v>0</v>
      </c>
      <c r="AR100" s="69">
        <f t="shared" si="44"/>
        <v>0</v>
      </c>
      <c r="AS100" s="69">
        <f t="shared" si="44"/>
        <v>0</v>
      </c>
      <c r="AT100" s="69">
        <f t="shared" si="44"/>
        <v>0</v>
      </c>
      <c r="AU100" s="69">
        <f t="shared" si="44"/>
        <v>0</v>
      </c>
      <c r="AV100" s="72"/>
      <c r="AW100" s="652">
        <v>0</v>
      </c>
      <c r="AX100" s="652">
        <f t="shared" si="62"/>
        <v>0</v>
      </c>
      <c r="AY100" s="652">
        <f t="shared" si="62"/>
        <v>0</v>
      </c>
      <c r="AZ100" s="68">
        <v>0</v>
      </c>
      <c r="BA100" s="155">
        <f t="shared" si="19"/>
        <v>0</v>
      </c>
      <c r="BB100" s="121">
        <f t="shared" si="59"/>
        <v>0</v>
      </c>
      <c r="BC100" s="121">
        <f t="shared" si="59"/>
        <v>0</v>
      </c>
      <c r="BD100" s="121">
        <f t="shared" si="59"/>
        <v>0</v>
      </c>
      <c r="BE100" s="121">
        <f t="shared" si="59"/>
        <v>0</v>
      </c>
      <c r="BF100" s="93"/>
      <c r="BG100" s="135"/>
    </row>
    <row r="101" spans="2:59" s="114" customFormat="1" x14ac:dyDescent="0.2">
      <c r="B101" s="1321"/>
      <c r="C101" s="152"/>
      <c r="D101" s="51">
        <v>87</v>
      </c>
      <c r="E101" s="153" t="s">
        <v>378</v>
      </c>
      <c r="F101" s="1122" t="s">
        <v>349</v>
      </c>
      <c r="G101" s="1324">
        <v>0</v>
      </c>
      <c r="H101" s="1124">
        <f t="shared" si="60"/>
        <v>0</v>
      </c>
      <c r="I101" s="1124">
        <f t="shared" si="60"/>
        <v>0</v>
      </c>
      <c r="J101" s="1340"/>
      <c r="K101" s="1124">
        <v>0</v>
      </c>
      <c r="L101" s="1323">
        <f t="shared" si="55"/>
        <v>0</v>
      </c>
      <c r="M101" s="154">
        <f t="shared" si="63"/>
        <v>0</v>
      </c>
      <c r="N101" s="120">
        <f t="shared" si="63"/>
        <v>0</v>
      </c>
      <c r="O101" s="120">
        <f t="shared" si="63"/>
        <v>0</v>
      </c>
      <c r="P101" s="120">
        <f t="shared" si="63"/>
        <v>0</v>
      </c>
      <c r="Q101" s="120">
        <f t="shared" si="63"/>
        <v>0</v>
      </c>
      <c r="R101" s="72"/>
      <c r="S101" s="69">
        <f>ROUND(G101*tab!C$13,0)</f>
        <v>0</v>
      </c>
      <c r="T101" s="69">
        <f>ROUND(H101*tab!D$13,0)</f>
        <v>0</v>
      </c>
      <c r="U101" s="69">
        <f>ROUND(I101*(tab!E$10+tab!E$11)*1/2,0)+K101*tab!E$15*1/2</f>
        <v>0</v>
      </c>
      <c r="V101" s="69">
        <f>L101*tab!F$15</f>
        <v>0</v>
      </c>
      <c r="W101" s="69">
        <f>M101*tab!G$15</f>
        <v>0</v>
      </c>
      <c r="X101" s="69">
        <f>N101*tab!H$15</f>
        <v>0</v>
      </c>
      <c r="Y101" s="69">
        <f>O101*tab!I$15</f>
        <v>0</v>
      </c>
      <c r="Z101" s="69">
        <f>P101*tab!J$15</f>
        <v>0</v>
      </c>
      <c r="AA101" s="69">
        <f>Q101*tab!K$15</f>
        <v>0</v>
      </c>
      <c r="AB101" s="72"/>
      <c r="AC101" s="155">
        <v>0</v>
      </c>
      <c r="AD101" s="155">
        <f t="shared" si="61"/>
        <v>0</v>
      </c>
      <c r="AE101" s="155">
        <f t="shared" si="61"/>
        <v>0</v>
      </c>
      <c r="AF101" s="155">
        <f t="shared" si="58"/>
        <v>0</v>
      </c>
      <c r="AG101" s="121">
        <f t="shared" si="58"/>
        <v>0</v>
      </c>
      <c r="AH101" s="121">
        <f t="shared" si="58"/>
        <v>0</v>
      </c>
      <c r="AI101" s="121">
        <f t="shared" si="58"/>
        <v>0</v>
      </c>
      <c r="AJ101" s="121">
        <f t="shared" si="58"/>
        <v>0</v>
      </c>
      <c r="AK101" s="121">
        <f t="shared" si="58"/>
        <v>0</v>
      </c>
      <c r="AL101" s="72"/>
      <c r="AM101" s="69">
        <f t="shared" si="51"/>
        <v>0</v>
      </c>
      <c r="AN101" s="69">
        <f t="shared" si="52"/>
        <v>0</v>
      </c>
      <c r="AO101" s="69">
        <f t="shared" si="53"/>
        <v>0</v>
      </c>
      <c r="AP101" s="69">
        <f t="shared" si="44"/>
        <v>0</v>
      </c>
      <c r="AQ101" s="69">
        <f t="shared" si="44"/>
        <v>0</v>
      </c>
      <c r="AR101" s="69">
        <f t="shared" si="44"/>
        <v>0</v>
      </c>
      <c r="AS101" s="69">
        <f t="shared" ref="AS101:AU139" si="64">+O101*0</f>
        <v>0</v>
      </c>
      <c r="AT101" s="69">
        <f t="shared" si="64"/>
        <v>0</v>
      </c>
      <c r="AU101" s="69">
        <f t="shared" si="64"/>
        <v>0</v>
      </c>
      <c r="AV101" s="72"/>
      <c r="AW101" s="652">
        <v>0</v>
      </c>
      <c r="AX101" s="652">
        <f t="shared" si="62"/>
        <v>0</v>
      </c>
      <c r="AY101" s="652">
        <f t="shared" si="62"/>
        <v>0</v>
      </c>
      <c r="AZ101" s="68">
        <v>0</v>
      </c>
      <c r="BA101" s="155">
        <f t="shared" si="19"/>
        <v>0</v>
      </c>
      <c r="BB101" s="121">
        <f t="shared" si="59"/>
        <v>0</v>
      </c>
      <c r="BC101" s="121">
        <f t="shared" si="59"/>
        <v>0</v>
      </c>
      <c r="BD101" s="121">
        <f t="shared" si="59"/>
        <v>0</v>
      </c>
      <c r="BE101" s="121">
        <f t="shared" si="59"/>
        <v>0</v>
      </c>
      <c r="BF101" s="93"/>
      <c r="BG101" s="135"/>
    </row>
    <row r="102" spans="2:59" s="114" customFormat="1" x14ac:dyDescent="0.2">
      <c r="B102" s="1321"/>
      <c r="C102" s="152"/>
      <c r="D102" s="51">
        <v>88</v>
      </c>
      <c r="E102" s="153" t="s">
        <v>379</v>
      </c>
      <c r="F102" s="1122" t="s">
        <v>349</v>
      </c>
      <c r="G102" s="1324">
        <v>0</v>
      </c>
      <c r="H102" s="1124">
        <f t="shared" si="60"/>
        <v>0</v>
      </c>
      <c r="I102" s="1124">
        <f t="shared" si="60"/>
        <v>0</v>
      </c>
      <c r="J102" s="1340"/>
      <c r="K102" s="1124">
        <v>0</v>
      </c>
      <c r="L102" s="1323">
        <f t="shared" si="55"/>
        <v>0</v>
      </c>
      <c r="M102" s="154">
        <f t="shared" si="63"/>
        <v>0</v>
      </c>
      <c r="N102" s="120">
        <f t="shared" si="63"/>
        <v>0</v>
      </c>
      <c r="O102" s="120">
        <f t="shared" si="63"/>
        <v>0</v>
      </c>
      <c r="P102" s="120">
        <f t="shared" si="63"/>
        <v>0</v>
      </c>
      <c r="Q102" s="120">
        <f t="shared" si="63"/>
        <v>0</v>
      </c>
      <c r="R102" s="72"/>
      <c r="S102" s="69">
        <f>ROUND(G102*tab!C$13,0)</f>
        <v>0</v>
      </c>
      <c r="T102" s="69">
        <f>ROUND(H102*tab!D$13,0)</f>
        <v>0</v>
      </c>
      <c r="U102" s="69">
        <f>ROUND(I102*(tab!E$10+tab!E$11)*1/2,0)+K102*tab!E$15*1/2</f>
        <v>0</v>
      </c>
      <c r="V102" s="69">
        <f>L102*tab!F$15</f>
        <v>0</v>
      </c>
      <c r="W102" s="69">
        <f>M102*tab!G$15</f>
        <v>0</v>
      </c>
      <c r="X102" s="69">
        <f>N102*tab!H$15</f>
        <v>0</v>
      </c>
      <c r="Y102" s="69">
        <f>O102*tab!I$15</f>
        <v>0</v>
      </c>
      <c r="Z102" s="69">
        <f>P102*tab!J$15</f>
        <v>0</v>
      </c>
      <c r="AA102" s="69">
        <f>Q102*tab!K$15</f>
        <v>0</v>
      </c>
      <c r="AB102" s="72"/>
      <c r="AC102" s="155">
        <v>0</v>
      </c>
      <c r="AD102" s="155">
        <f t="shared" si="61"/>
        <v>0</v>
      </c>
      <c r="AE102" s="155">
        <f t="shared" si="61"/>
        <v>0</v>
      </c>
      <c r="AF102" s="155">
        <f t="shared" si="58"/>
        <v>0</v>
      </c>
      <c r="AG102" s="121">
        <f t="shared" si="58"/>
        <v>0</v>
      </c>
      <c r="AH102" s="121">
        <f t="shared" si="58"/>
        <v>0</v>
      </c>
      <c r="AI102" s="121">
        <f t="shared" si="58"/>
        <v>0</v>
      </c>
      <c r="AJ102" s="121">
        <f t="shared" si="58"/>
        <v>0</v>
      </c>
      <c r="AK102" s="121">
        <f t="shared" si="58"/>
        <v>0</v>
      </c>
      <c r="AL102" s="72"/>
      <c r="AM102" s="69">
        <f t="shared" si="51"/>
        <v>0</v>
      </c>
      <c r="AN102" s="69">
        <f t="shared" si="52"/>
        <v>0</v>
      </c>
      <c r="AO102" s="69">
        <f t="shared" si="53"/>
        <v>0</v>
      </c>
      <c r="AP102" s="69">
        <f t="shared" ref="AP102:AR122" si="65">+L102*0</f>
        <v>0</v>
      </c>
      <c r="AQ102" s="69">
        <f t="shared" si="65"/>
        <v>0</v>
      </c>
      <c r="AR102" s="69">
        <f t="shared" si="65"/>
        <v>0</v>
      </c>
      <c r="AS102" s="69">
        <f t="shared" si="64"/>
        <v>0</v>
      </c>
      <c r="AT102" s="69">
        <f t="shared" si="64"/>
        <v>0</v>
      </c>
      <c r="AU102" s="69">
        <f t="shared" si="64"/>
        <v>0</v>
      </c>
      <c r="AV102" s="72"/>
      <c r="AW102" s="652">
        <v>0</v>
      </c>
      <c r="AX102" s="652">
        <f t="shared" si="62"/>
        <v>0</v>
      </c>
      <c r="AY102" s="652">
        <f t="shared" si="62"/>
        <v>0</v>
      </c>
      <c r="AZ102" s="68">
        <v>0</v>
      </c>
      <c r="BA102" s="155">
        <f t="shared" si="19"/>
        <v>0</v>
      </c>
      <c r="BB102" s="121">
        <f t="shared" si="59"/>
        <v>0</v>
      </c>
      <c r="BC102" s="121">
        <f t="shared" si="59"/>
        <v>0</v>
      </c>
      <c r="BD102" s="121">
        <f t="shared" si="59"/>
        <v>0</v>
      </c>
      <c r="BE102" s="121">
        <f t="shared" si="59"/>
        <v>0</v>
      </c>
      <c r="BF102" s="93"/>
      <c r="BG102" s="135"/>
    </row>
    <row r="103" spans="2:59" s="114" customFormat="1" x14ac:dyDescent="0.2">
      <c r="B103" s="1321"/>
      <c r="C103" s="152"/>
      <c r="D103" s="51">
        <v>89</v>
      </c>
      <c r="E103" s="153" t="s">
        <v>380</v>
      </c>
      <c r="F103" s="1122" t="s">
        <v>349</v>
      </c>
      <c r="G103" s="1324">
        <v>0</v>
      </c>
      <c r="H103" s="1124">
        <f t="shared" si="60"/>
        <v>0</v>
      </c>
      <c r="I103" s="1124">
        <f t="shared" si="60"/>
        <v>0</v>
      </c>
      <c r="J103" s="1340"/>
      <c r="K103" s="1124">
        <v>0</v>
      </c>
      <c r="L103" s="1323">
        <f t="shared" si="55"/>
        <v>0</v>
      </c>
      <c r="M103" s="154">
        <f t="shared" si="63"/>
        <v>0</v>
      </c>
      <c r="N103" s="120">
        <f t="shared" si="63"/>
        <v>0</v>
      </c>
      <c r="O103" s="120">
        <f t="shared" si="63"/>
        <v>0</v>
      </c>
      <c r="P103" s="120">
        <f t="shared" si="63"/>
        <v>0</v>
      </c>
      <c r="Q103" s="120">
        <f t="shared" si="63"/>
        <v>0</v>
      </c>
      <c r="R103" s="72"/>
      <c r="S103" s="69">
        <f>ROUND(G103*tab!C$13,0)</f>
        <v>0</v>
      </c>
      <c r="T103" s="69">
        <f>ROUND(H103*tab!D$13,0)</f>
        <v>0</v>
      </c>
      <c r="U103" s="69">
        <f>ROUND(I103*(tab!E$10+tab!E$11)*1/2,0)+K103*tab!E$15*1/2</f>
        <v>0</v>
      </c>
      <c r="V103" s="69">
        <f>L103*tab!F$15</f>
        <v>0</v>
      </c>
      <c r="W103" s="69">
        <f>M103*tab!G$15</f>
        <v>0</v>
      </c>
      <c r="X103" s="69">
        <f>N103*tab!H$15</f>
        <v>0</v>
      </c>
      <c r="Y103" s="69">
        <f>O103*tab!I$15</f>
        <v>0</v>
      </c>
      <c r="Z103" s="69">
        <f>P103*tab!J$15</f>
        <v>0</v>
      </c>
      <c r="AA103" s="69">
        <f>Q103*tab!K$15</f>
        <v>0</v>
      </c>
      <c r="AB103" s="72"/>
      <c r="AC103" s="155">
        <v>0</v>
      </c>
      <c r="AD103" s="155">
        <f t="shared" si="61"/>
        <v>0</v>
      </c>
      <c r="AE103" s="155">
        <f t="shared" si="61"/>
        <v>0</v>
      </c>
      <c r="AF103" s="155">
        <f t="shared" ref="AF103:AK122" si="66">AE103</f>
        <v>0</v>
      </c>
      <c r="AG103" s="121">
        <f t="shared" si="66"/>
        <v>0</v>
      </c>
      <c r="AH103" s="121">
        <f t="shared" si="66"/>
        <v>0</v>
      </c>
      <c r="AI103" s="121">
        <f t="shared" si="66"/>
        <v>0</v>
      </c>
      <c r="AJ103" s="121">
        <f t="shared" si="66"/>
        <v>0</v>
      </c>
      <c r="AK103" s="121">
        <f t="shared" si="66"/>
        <v>0</v>
      </c>
      <c r="AL103" s="72"/>
      <c r="AM103" s="69">
        <f t="shared" si="51"/>
        <v>0</v>
      </c>
      <c r="AN103" s="69">
        <f t="shared" si="52"/>
        <v>0</v>
      </c>
      <c r="AO103" s="69">
        <f t="shared" si="53"/>
        <v>0</v>
      </c>
      <c r="AP103" s="69">
        <f t="shared" si="65"/>
        <v>0</v>
      </c>
      <c r="AQ103" s="69">
        <f t="shared" si="65"/>
        <v>0</v>
      </c>
      <c r="AR103" s="69">
        <f t="shared" si="65"/>
        <v>0</v>
      </c>
      <c r="AS103" s="69">
        <f t="shared" si="64"/>
        <v>0</v>
      </c>
      <c r="AT103" s="69">
        <f t="shared" si="64"/>
        <v>0</v>
      </c>
      <c r="AU103" s="69">
        <f t="shared" si="64"/>
        <v>0</v>
      </c>
      <c r="AV103" s="72"/>
      <c r="AW103" s="652">
        <v>0</v>
      </c>
      <c r="AX103" s="652">
        <f t="shared" si="62"/>
        <v>0</v>
      </c>
      <c r="AY103" s="652">
        <f t="shared" si="62"/>
        <v>0</v>
      </c>
      <c r="AZ103" s="68">
        <v>0</v>
      </c>
      <c r="BA103" s="155">
        <f t="shared" si="19"/>
        <v>0</v>
      </c>
      <c r="BB103" s="121">
        <f t="shared" si="59"/>
        <v>0</v>
      </c>
      <c r="BC103" s="121">
        <f t="shared" si="59"/>
        <v>0</v>
      </c>
      <c r="BD103" s="121">
        <f t="shared" si="59"/>
        <v>0</v>
      </c>
      <c r="BE103" s="121">
        <f t="shared" si="59"/>
        <v>0</v>
      </c>
      <c r="BF103" s="93"/>
      <c r="BG103" s="135"/>
    </row>
    <row r="104" spans="2:59" s="114" customFormat="1" x14ac:dyDescent="0.2">
      <c r="B104" s="1321"/>
      <c r="C104" s="152"/>
      <c r="D104" s="51">
        <v>90</v>
      </c>
      <c r="E104" s="153" t="s">
        <v>381</v>
      </c>
      <c r="F104" s="1122" t="s">
        <v>349</v>
      </c>
      <c r="G104" s="1324">
        <v>0</v>
      </c>
      <c r="H104" s="1124">
        <f t="shared" si="60"/>
        <v>0</v>
      </c>
      <c r="I104" s="1124">
        <f t="shared" si="60"/>
        <v>0</v>
      </c>
      <c r="J104" s="1340"/>
      <c r="K104" s="1124">
        <v>0</v>
      </c>
      <c r="L104" s="1323">
        <f t="shared" si="55"/>
        <v>0</v>
      </c>
      <c r="M104" s="154">
        <f t="shared" si="63"/>
        <v>0</v>
      </c>
      <c r="N104" s="120">
        <f t="shared" si="63"/>
        <v>0</v>
      </c>
      <c r="O104" s="120">
        <f t="shared" si="63"/>
        <v>0</v>
      </c>
      <c r="P104" s="120">
        <f t="shared" si="63"/>
        <v>0</v>
      </c>
      <c r="Q104" s="120">
        <f t="shared" si="63"/>
        <v>0</v>
      </c>
      <c r="R104" s="72"/>
      <c r="S104" s="69">
        <f>ROUND(G104*tab!C$13,0)</f>
        <v>0</v>
      </c>
      <c r="T104" s="69">
        <f>ROUND(H104*tab!D$13,0)</f>
        <v>0</v>
      </c>
      <c r="U104" s="69">
        <f>ROUND(I104*(tab!E$10+tab!E$11)*1/2,0)+K104*tab!E$15*1/2</f>
        <v>0</v>
      </c>
      <c r="V104" s="69">
        <f>L104*tab!F$15</f>
        <v>0</v>
      </c>
      <c r="W104" s="69">
        <f>M104*tab!G$15</f>
        <v>0</v>
      </c>
      <c r="X104" s="69">
        <f>N104*tab!H$15</f>
        <v>0</v>
      </c>
      <c r="Y104" s="69">
        <f>O104*tab!I$15</f>
        <v>0</v>
      </c>
      <c r="Z104" s="69">
        <f>P104*tab!J$15</f>
        <v>0</v>
      </c>
      <c r="AA104" s="69">
        <f>Q104*tab!K$15</f>
        <v>0</v>
      </c>
      <c r="AB104" s="72"/>
      <c r="AC104" s="155">
        <v>0</v>
      </c>
      <c r="AD104" s="155">
        <f t="shared" si="61"/>
        <v>0</v>
      </c>
      <c r="AE104" s="155">
        <f t="shared" si="61"/>
        <v>0</v>
      </c>
      <c r="AF104" s="155">
        <f t="shared" si="66"/>
        <v>0</v>
      </c>
      <c r="AG104" s="121">
        <f t="shared" si="66"/>
        <v>0</v>
      </c>
      <c r="AH104" s="121">
        <f t="shared" si="66"/>
        <v>0</v>
      </c>
      <c r="AI104" s="121">
        <f t="shared" si="66"/>
        <v>0</v>
      </c>
      <c r="AJ104" s="121">
        <f t="shared" si="66"/>
        <v>0</v>
      </c>
      <c r="AK104" s="121">
        <f t="shared" si="66"/>
        <v>0</v>
      </c>
      <c r="AL104" s="72"/>
      <c r="AM104" s="69">
        <f t="shared" si="51"/>
        <v>0</v>
      </c>
      <c r="AN104" s="69">
        <f t="shared" si="52"/>
        <v>0</v>
      </c>
      <c r="AO104" s="69">
        <f t="shared" si="53"/>
        <v>0</v>
      </c>
      <c r="AP104" s="69">
        <f t="shared" si="65"/>
        <v>0</v>
      </c>
      <c r="AQ104" s="69">
        <f t="shared" si="65"/>
        <v>0</v>
      </c>
      <c r="AR104" s="69">
        <f t="shared" si="65"/>
        <v>0</v>
      </c>
      <c r="AS104" s="69">
        <f t="shared" si="64"/>
        <v>0</v>
      </c>
      <c r="AT104" s="69">
        <f t="shared" si="64"/>
        <v>0</v>
      </c>
      <c r="AU104" s="69">
        <f t="shared" si="64"/>
        <v>0</v>
      </c>
      <c r="AV104" s="72"/>
      <c r="AW104" s="652">
        <v>0</v>
      </c>
      <c r="AX104" s="652">
        <f t="shared" si="62"/>
        <v>0</v>
      </c>
      <c r="AY104" s="652">
        <f t="shared" si="62"/>
        <v>0</v>
      </c>
      <c r="AZ104" s="68">
        <v>0</v>
      </c>
      <c r="BA104" s="155">
        <f t="shared" si="19"/>
        <v>0</v>
      </c>
      <c r="BB104" s="121">
        <f t="shared" si="59"/>
        <v>0</v>
      </c>
      <c r="BC104" s="121">
        <f t="shared" si="59"/>
        <v>0</v>
      </c>
      <c r="BD104" s="121">
        <f t="shared" si="59"/>
        <v>0</v>
      </c>
      <c r="BE104" s="121">
        <f t="shared" si="59"/>
        <v>0</v>
      </c>
      <c r="BF104" s="93"/>
      <c r="BG104" s="135"/>
    </row>
    <row r="105" spans="2:59" s="114" customFormat="1" x14ac:dyDescent="0.2">
      <c r="B105" s="1321"/>
      <c r="C105" s="152"/>
      <c r="D105" s="51">
        <v>91</v>
      </c>
      <c r="E105" s="153" t="s">
        <v>382</v>
      </c>
      <c r="F105" s="1122" t="s">
        <v>349</v>
      </c>
      <c r="G105" s="1324">
        <v>0</v>
      </c>
      <c r="H105" s="1124">
        <f t="shared" si="60"/>
        <v>0</v>
      </c>
      <c r="I105" s="1124">
        <f t="shared" si="60"/>
        <v>0</v>
      </c>
      <c r="J105" s="1340"/>
      <c r="K105" s="1124">
        <v>0</v>
      </c>
      <c r="L105" s="1323">
        <f t="shared" si="55"/>
        <v>0</v>
      </c>
      <c r="M105" s="154">
        <f t="shared" si="63"/>
        <v>0</v>
      </c>
      <c r="N105" s="120">
        <f t="shared" si="63"/>
        <v>0</v>
      </c>
      <c r="O105" s="120">
        <f t="shared" si="63"/>
        <v>0</v>
      </c>
      <c r="P105" s="120">
        <f t="shared" si="63"/>
        <v>0</v>
      </c>
      <c r="Q105" s="120">
        <f t="shared" si="63"/>
        <v>0</v>
      </c>
      <c r="R105" s="72"/>
      <c r="S105" s="69">
        <f>ROUND(G105*tab!C$13,0)</f>
        <v>0</v>
      </c>
      <c r="T105" s="69">
        <f>ROUND(H105*tab!D$13,0)</f>
        <v>0</v>
      </c>
      <c r="U105" s="69">
        <f>ROUND(I105*(tab!E$10+tab!E$11)*1/2,0)+K105*tab!E$15*1/2</f>
        <v>0</v>
      </c>
      <c r="V105" s="69">
        <f>L105*tab!F$15</f>
        <v>0</v>
      </c>
      <c r="W105" s="69">
        <f>M105*tab!G$15</f>
        <v>0</v>
      </c>
      <c r="X105" s="69">
        <f>N105*tab!H$15</f>
        <v>0</v>
      </c>
      <c r="Y105" s="69">
        <f>O105*tab!I$15</f>
        <v>0</v>
      </c>
      <c r="Z105" s="69">
        <f>P105*tab!J$15</f>
        <v>0</v>
      </c>
      <c r="AA105" s="69">
        <f>Q105*tab!K$15</f>
        <v>0</v>
      </c>
      <c r="AB105" s="72"/>
      <c r="AC105" s="155">
        <v>0</v>
      </c>
      <c r="AD105" s="155">
        <f t="shared" si="61"/>
        <v>0</v>
      </c>
      <c r="AE105" s="155">
        <f t="shared" si="61"/>
        <v>0</v>
      </c>
      <c r="AF105" s="155">
        <f t="shared" si="66"/>
        <v>0</v>
      </c>
      <c r="AG105" s="121">
        <f t="shared" si="66"/>
        <v>0</v>
      </c>
      <c r="AH105" s="121">
        <f t="shared" si="66"/>
        <v>0</v>
      </c>
      <c r="AI105" s="121">
        <f t="shared" si="66"/>
        <v>0</v>
      </c>
      <c r="AJ105" s="121">
        <f t="shared" si="66"/>
        <v>0</v>
      </c>
      <c r="AK105" s="121">
        <f t="shared" si="66"/>
        <v>0</v>
      </c>
      <c r="AL105" s="72"/>
      <c r="AM105" s="69">
        <f t="shared" si="51"/>
        <v>0</v>
      </c>
      <c r="AN105" s="69">
        <f t="shared" si="52"/>
        <v>0</v>
      </c>
      <c r="AO105" s="69">
        <f t="shared" si="53"/>
        <v>0</v>
      </c>
      <c r="AP105" s="69">
        <f t="shared" si="65"/>
        <v>0</v>
      </c>
      <c r="AQ105" s="69">
        <f t="shared" si="65"/>
        <v>0</v>
      </c>
      <c r="AR105" s="69">
        <f t="shared" si="65"/>
        <v>0</v>
      </c>
      <c r="AS105" s="69">
        <f t="shared" si="64"/>
        <v>0</v>
      </c>
      <c r="AT105" s="69">
        <f t="shared" si="64"/>
        <v>0</v>
      </c>
      <c r="AU105" s="69">
        <f t="shared" si="64"/>
        <v>0</v>
      </c>
      <c r="AV105" s="72"/>
      <c r="AW105" s="652">
        <v>0</v>
      </c>
      <c r="AX105" s="652">
        <f t="shared" si="62"/>
        <v>0</v>
      </c>
      <c r="AY105" s="652">
        <f t="shared" si="62"/>
        <v>0</v>
      </c>
      <c r="AZ105" s="68">
        <v>0</v>
      </c>
      <c r="BA105" s="155">
        <f t="shared" si="19"/>
        <v>0</v>
      </c>
      <c r="BB105" s="121">
        <f t="shared" si="59"/>
        <v>0</v>
      </c>
      <c r="BC105" s="121">
        <f t="shared" si="59"/>
        <v>0</v>
      </c>
      <c r="BD105" s="121">
        <f t="shared" si="59"/>
        <v>0</v>
      </c>
      <c r="BE105" s="121">
        <f t="shared" si="59"/>
        <v>0</v>
      </c>
      <c r="BF105" s="93"/>
      <c r="BG105" s="135"/>
    </row>
    <row r="106" spans="2:59" s="114" customFormat="1" x14ac:dyDescent="0.2">
      <c r="B106" s="1321"/>
      <c r="C106" s="152"/>
      <c r="D106" s="51">
        <v>92</v>
      </c>
      <c r="E106" s="153" t="s">
        <v>383</v>
      </c>
      <c r="F106" s="1122" t="s">
        <v>349</v>
      </c>
      <c r="G106" s="1324">
        <v>0</v>
      </c>
      <c r="H106" s="1124">
        <f t="shared" si="60"/>
        <v>0</v>
      </c>
      <c r="I106" s="1124">
        <f t="shared" si="60"/>
        <v>0</v>
      </c>
      <c r="J106" s="1340"/>
      <c r="K106" s="1124">
        <v>0</v>
      </c>
      <c r="L106" s="1323">
        <f t="shared" si="55"/>
        <v>0</v>
      </c>
      <c r="M106" s="154">
        <f t="shared" si="63"/>
        <v>0</v>
      </c>
      <c r="N106" s="120">
        <f t="shared" si="63"/>
        <v>0</v>
      </c>
      <c r="O106" s="120">
        <f t="shared" si="63"/>
        <v>0</v>
      </c>
      <c r="P106" s="120">
        <f t="shared" si="63"/>
        <v>0</v>
      </c>
      <c r="Q106" s="120">
        <f t="shared" si="63"/>
        <v>0</v>
      </c>
      <c r="R106" s="72"/>
      <c r="S106" s="69">
        <f>ROUND(G106*tab!C$13,0)</f>
        <v>0</v>
      </c>
      <c r="T106" s="69">
        <f>ROUND(H106*tab!D$13,0)</f>
        <v>0</v>
      </c>
      <c r="U106" s="69">
        <f>ROUND(I106*(tab!E$10+tab!E$11)*1/2,0)+K106*tab!E$15*1/2</f>
        <v>0</v>
      </c>
      <c r="V106" s="69">
        <f>L106*tab!F$15</f>
        <v>0</v>
      </c>
      <c r="W106" s="69">
        <f>M106*tab!G$15</f>
        <v>0</v>
      </c>
      <c r="X106" s="69">
        <f>N106*tab!H$15</f>
        <v>0</v>
      </c>
      <c r="Y106" s="69">
        <f>O106*tab!I$15</f>
        <v>0</v>
      </c>
      <c r="Z106" s="69">
        <f>P106*tab!J$15</f>
        <v>0</v>
      </c>
      <c r="AA106" s="69">
        <f>Q106*tab!K$15</f>
        <v>0</v>
      </c>
      <c r="AB106" s="72"/>
      <c r="AC106" s="155">
        <v>0</v>
      </c>
      <c r="AD106" s="155">
        <f t="shared" si="61"/>
        <v>0</v>
      </c>
      <c r="AE106" s="155">
        <f t="shared" si="61"/>
        <v>0</v>
      </c>
      <c r="AF106" s="155">
        <f t="shared" si="66"/>
        <v>0</v>
      </c>
      <c r="AG106" s="121">
        <f t="shared" si="66"/>
        <v>0</v>
      </c>
      <c r="AH106" s="121">
        <f t="shared" si="66"/>
        <v>0</v>
      </c>
      <c r="AI106" s="121">
        <f t="shared" si="66"/>
        <v>0</v>
      </c>
      <c r="AJ106" s="121">
        <f t="shared" si="66"/>
        <v>0</v>
      </c>
      <c r="AK106" s="121">
        <f t="shared" si="66"/>
        <v>0</v>
      </c>
      <c r="AL106" s="72"/>
      <c r="AM106" s="69">
        <f t="shared" si="51"/>
        <v>0</v>
      </c>
      <c r="AN106" s="69">
        <f t="shared" si="52"/>
        <v>0</v>
      </c>
      <c r="AO106" s="69">
        <f t="shared" si="53"/>
        <v>0</v>
      </c>
      <c r="AP106" s="69">
        <f t="shared" si="65"/>
        <v>0</v>
      </c>
      <c r="AQ106" s="69">
        <f t="shared" si="65"/>
        <v>0</v>
      </c>
      <c r="AR106" s="69">
        <f t="shared" si="65"/>
        <v>0</v>
      </c>
      <c r="AS106" s="69">
        <f t="shared" si="64"/>
        <v>0</v>
      </c>
      <c r="AT106" s="69">
        <f t="shared" si="64"/>
        <v>0</v>
      </c>
      <c r="AU106" s="69">
        <f t="shared" si="64"/>
        <v>0</v>
      </c>
      <c r="AV106" s="72"/>
      <c r="AW106" s="652">
        <v>0</v>
      </c>
      <c r="AX106" s="652">
        <f t="shared" si="62"/>
        <v>0</v>
      </c>
      <c r="AY106" s="652">
        <f t="shared" si="62"/>
        <v>0</v>
      </c>
      <c r="AZ106" s="68">
        <v>0</v>
      </c>
      <c r="BA106" s="155">
        <f t="shared" si="19"/>
        <v>0</v>
      </c>
      <c r="BB106" s="121">
        <f t="shared" si="59"/>
        <v>0</v>
      </c>
      <c r="BC106" s="121">
        <f t="shared" si="59"/>
        <v>0</v>
      </c>
      <c r="BD106" s="121">
        <f t="shared" si="59"/>
        <v>0</v>
      </c>
      <c r="BE106" s="121">
        <f t="shared" si="59"/>
        <v>0</v>
      </c>
      <c r="BF106" s="93"/>
      <c r="BG106" s="135"/>
    </row>
    <row r="107" spans="2:59" s="114" customFormat="1" x14ac:dyDescent="0.2">
      <c r="B107" s="1321"/>
      <c r="C107" s="152"/>
      <c r="D107" s="51">
        <v>93</v>
      </c>
      <c r="E107" s="153" t="s">
        <v>384</v>
      </c>
      <c r="F107" s="1122" t="s">
        <v>349</v>
      </c>
      <c r="G107" s="1324">
        <v>0</v>
      </c>
      <c r="H107" s="1124">
        <f t="shared" si="60"/>
        <v>0</v>
      </c>
      <c r="I107" s="1124">
        <f t="shared" si="60"/>
        <v>0</v>
      </c>
      <c r="J107" s="1340"/>
      <c r="K107" s="1124">
        <v>0</v>
      </c>
      <c r="L107" s="1323">
        <f t="shared" si="55"/>
        <v>0</v>
      </c>
      <c r="M107" s="154">
        <f t="shared" si="63"/>
        <v>0</v>
      </c>
      <c r="N107" s="120">
        <f t="shared" si="63"/>
        <v>0</v>
      </c>
      <c r="O107" s="120">
        <f t="shared" si="63"/>
        <v>0</v>
      </c>
      <c r="P107" s="120">
        <f t="shared" si="63"/>
        <v>0</v>
      </c>
      <c r="Q107" s="120">
        <f t="shared" si="63"/>
        <v>0</v>
      </c>
      <c r="R107" s="72"/>
      <c r="S107" s="69">
        <f>ROUND(G107*tab!C$13,0)</f>
        <v>0</v>
      </c>
      <c r="T107" s="69">
        <f>ROUND(H107*tab!D$13,0)</f>
        <v>0</v>
      </c>
      <c r="U107" s="69">
        <f>ROUND(I107*(tab!E$10+tab!E$11)*1/2,0)+K107*tab!E$15*1/2</f>
        <v>0</v>
      </c>
      <c r="V107" s="69">
        <f>L107*tab!F$15</f>
        <v>0</v>
      </c>
      <c r="W107" s="69">
        <f>M107*tab!G$15</f>
        <v>0</v>
      </c>
      <c r="X107" s="69">
        <f>N107*tab!H$15</f>
        <v>0</v>
      </c>
      <c r="Y107" s="69">
        <f>O107*tab!I$15</f>
        <v>0</v>
      </c>
      <c r="Z107" s="69">
        <f>P107*tab!J$15</f>
        <v>0</v>
      </c>
      <c r="AA107" s="69">
        <f>Q107*tab!K$15</f>
        <v>0</v>
      </c>
      <c r="AB107" s="72"/>
      <c r="AC107" s="155">
        <v>0</v>
      </c>
      <c r="AD107" s="155">
        <f t="shared" si="61"/>
        <v>0</v>
      </c>
      <c r="AE107" s="155">
        <f t="shared" si="61"/>
        <v>0</v>
      </c>
      <c r="AF107" s="155">
        <f t="shared" si="66"/>
        <v>0</v>
      </c>
      <c r="AG107" s="121">
        <f t="shared" si="66"/>
        <v>0</v>
      </c>
      <c r="AH107" s="121">
        <f t="shared" si="66"/>
        <v>0</v>
      </c>
      <c r="AI107" s="121">
        <f t="shared" si="66"/>
        <v>0</v>
      </c>
      <c r="AJ107" s="121">
        <f t="shared" si="66"/>
        <v>0</v>
      </c>
      <c r="AK107" s="121">
        <f t="shared" si="66"/>
        <v>0</v>
      </c>
      <c r="AL107" s="72"/>
      <c r="AM107" s="69">
        <f t="shared" si="51"/>
        <v>0</v>
      </c>
      <c r="AN107" s="69">
        <f t="shared" si="52"/>
        <v>0</v>
      </c>
      <c r="AO107" s="69">
        <f t="shared" si="53"/>
        <v>0</v>
      </c>
      <c r="AP107" s="69">
        <f t="shared" si="65"/>
        <v>0</v>
      </c>
      <c r="AQ107" s="69">
        <f t="shared" si="65"/>
        <v>0</v>
      </c>
      <c r="AR107" s="69">
        <f t="shared" si="65"/>
        <v>0</v>
      </c>
      <c r="AS107" s="69">
        <f t="shared" si="64"/>
        <v>0</v>
      </c>
      <c r="AT107" s="69">
        <f t="shared" si="64"/>
        <v>0</v>
      </c>
      <c r="AU107" s="69">
        <f t="shared" si="64"/>
        <v>0</v>
      </c>
      <c r="AV107" s="72"/>
      <c r="AW107" s="652">
        <v>0</v>
      </c>
      <c r="AX107" s="652">
        <f t="shared" si="62"/>
        <v>0</v>
      </c>
      <c r="AY107" s="652">
        <f t="shared" si="62"/>
        <v>0</v>
      </c>
      <c r="AZ107" s="68">
        <v>0</v>
      </c>
      <c r="BA107" s="155">
        <f t="shared" si="19"/>
        <v>0</v>
      </c>
      <c r="BB107" s="121">
        <f t="shared" si="59"/>
        <v>0</v>
      </c>
      <c r="BC107" s="121">
        <f t="shared" si="59"/>
        <v>0</v>
      </c>
      <c r="BD107" s="121">
        <f t="shared" si="59"/>
        <v>0</v>
      </c>
      <c r="BE107" s="121">
        <f t="shared" si="59"/>
        <v>0</v>
      </c>
      <c r="BF107" s="93"/>
      <c r="BG107" s="135"/>
    </row>
    <row r="108" spans="2:59" s="114" customFormat="1" x14ac:dyDescent="0.2">
      <c r="B108" s="1321"/>
      <c r="C108" s="152"/>
      <c r="D108" s="51">
        <v>94</v>
      </c>
      <c r="E108" s="153" t="s">
        <v>385</v>
      </c>
      <c r="F108" s="1122" t="s">
        <v>349</v>
      </c>
      <c r="G108" s="1324">
        <v>0</v>
      </c>
      <c r="H108" s="1124">
        <f t="shared" si="60"/>
        <v>0</v>
      </c>
      <c r="I108" s="1124">
        <f t="shared" si="60"/>
        <v>0</v>
      </c>
      <c r="J108" s="1340"/>
      <c r="K108" s="1124">
        <v>0</v>
      </c>
      <c r="L108" s="1323">
        <f t="shared" si="55"/>
        <v>0</v>
      </c>
      <c r="M108" s="154">
        <f t="shared" si="63"/>
        <v>0</v>
      </c>
      <c r="N108" s="120">
        <f t="shared" si="63"/>
        <v>0</v>
      </c>
      <c r="O108" s="120">
        <f t="shared" si="63"/>
        <v>0</v>
      </c>
      <c r="P108" s="120">
        <f t="shared" si="63"/>
        <v>0</v>
      </c>
      <c r="Q108" s="120">
        <f t="shared" si="63"/>
        <v>0</v>
      </c>
      <c r="R108" s="72"/>
      <c r="S108" s="69">
        <f>ROUND(G108*tab!C$13,0)</f>
        <v>0</v>
      </c>
      <c r="T108" s="69">
        <f>ROUND(H108*tab!D$13,0)</f>
        <v>0</v>
      </c>
      <c r="U108" s="69">
        <f>ROUND(I108*(tab!E$10+tab!E$11)*1/2,0)+K108*tab!E$15*1/2</f>
        <v>0</v>
      </c>
      <c r="V108" s="69">
        <f>L108*tab!F$15</f>
        <v>0</v>
      </c>
      <c r="W108" s="69">
        <f>M108*tab!G$15</f>
        <v>0</v>
      </c>
      <c r="X108" s="69">
        <f>N108*tab!H$15</f>
        <v>0</v>
      </c>
      <c r="Y108" s="69">
        <f>O108*tab!I$15</f>
        <v>0</v>
      </c>
      <c r="Z108" s="69">
        <f>P108*tab!J$15</f>
        <v>0</v>
      </c>
      <c r="AA108" s="69">
        <f>Q108*tab!K$15</f>
        <v>0</v>
      </c>
      <c r="AB108" s="72"/>
      <c r="AC108" s="155">
        <v>0</v>
      </c>
      <c r="AD108" s="155">
        <f t="shared" si="61"/>
        <v>0</v>
      </c>
      <c r="AE108" s="155">
        <f t="shared" si="61"/>
        <v>0</v>
      </c>
      <c r="AF108" s="155">
        <f t="shared" si="66"/>
        <v>0</v>
      </c>
      <c r="AG108" s="121">
        <f t="shared" si="66"/>
        <v>0</v>
      </c>
      <c r="AH108" s="121">
        <f t="shared" si="66"/>
        <v>0</v>
      </c>
      <c r="AI108" s="121">
        <f t="shared" si="66"/>
        <v>0</v>
      </c>
      <c r="AJ108" s="121">
        <f t="shared" si="66"/>
        <v>0</v>
      </c>
      <c r="AK108" s="121">
        <f t="shared" si="66"/>
        <v>0</v>
      </c>
      <c r="AL108" s="72"/>
      <c r="AM108" s="69">
        <f t="shared" si="51"/>
        <v>0</v>
      </c>
      <c r="AN108" s="69">
        <f t="shared" si="52"/>
        <v>0</v>
      </c>
      <c r="AO108" s="69">
        <f t="shared" si="53"/>
        <v>0</v>
      </c>
      <c r="AP108" s="69">
        <f t="shared" si="65"/>
        <v>0</v>
      </c>
      <c r="AQ108" s="69">
        <f t="shared" si="65"/>
        <v>0</v>
      </c>
      <c r="AR108" s="69">
        <f t="shared" si="65"/>
        <v>0</v>
      </c>
      <c r="AS108" s="69">
        <f t="shared" si="64"/>
        <v>0</v>
      </c>
      <c r="AT108" s="69">
        <f t="shared" si="64"/>
        <v>0</v>
      </c>
      <c r="AU108" s="69">
        <f t="shared" si="64"/>
        <v>0</v>
      </c>
      <c r="AV108" s="72"/>
      <c r="AW108" s="652">
        <v>0</v>
      </c>
      <c r="AX108" s="652">
        <f t="shared" si="62"/>
        <v>0</v>
      </c>
      <c r="AY108" s="652">
        <f t="shared" si="62"/>
        <v>0</v>
      </c>
      <c r="AZ108" s="68">
        <v>0</v>
      </c>
      <c r="BA108" s="155">
        <f t="shared" si="19"/>
        <v>0</v>
      </c>
      <c r="BB108" s="121">
        <f t="shared" ref="BB108:BE127" si="67">BA108</f>
        <v>0</v>
      </c>
      <c r="BC108" s="121">
        <f t="shared" si="67"/>
        <v>0</v>
      </c>
      <c r="BD108" s="121">
        <f t="shared" si="67"/>
        <v>0</v>
      </c>
      <c r="BE108" s="121">
        <f t="shared" si="67"/>
        <v>0</v>
      </c>
      <c r="BF108" s="93"/>
      <c r="BG108" s="135"/>
    </row>
    <row r="109" spans="2:59" s="114" customFormat="1" x14ac:dyDescent="0.2">
      <c r="B109" s="1321"/>
      <c r="C109" s="152"/>
      <c r="D109" s="51">
        <v>95</v>
      </c>
      <c r="E109" s="153" t="s">
        <v>386</v>
      </c>
      <c r="F109" s="1122" t="s">
        <v>349</v>
      </c>
      <c r="G109" s="1324">
        <v>0</v>
      </c>
      <c r="H109" s="1124">
        <f t="shared" si="60"/>
        <v>0</v>
      </c>
      <c r="I109" s="1124">
        <f t="shared" si="60"/>
        <v>0</v>
      </c>
      <c r="J109" s="1340"/>
      <c r="K109" s="1124">
        <v>0</v>
      </c>
      <c r="L109" s="1323">
        <f t="shared" si="55"/>
        <v>0</v>
      </c>
      <c r="M109" s="154">
        <f t="shared" si="63"/>
        <v>0</v>
      </c>
      <c r="N109" s="120">
        <f t="shared" si="63"/>
        <v>0</v>
      </c>
      <c r="O109" s="120">
        <f t="shared" si="63"/>
        <v>0</v>
      </c>
      <c r="P109" s="120">
        <f t="shared" si="63"/>
        <v>0</v>
      </c>
      <c r="Q109" s="120">
        <f t="shared" si="63"/>
        <v>0</v>
      </c>
      <c r="R109" s="72"/>
      <c r="S109" s="69">
        <f>ROUND(G109*tab!C$13,0)</f>
        <v>0</v>
      </c>
      <c r="T109" s="69">
        <f>ROUND(H109*tab!D$13,0)</f>
        <v>0</v>
      </c>
      <c r="U109" s="69">
        <f>ROUND(I109*(tab!E$10+tab!E$11)*1/2,0)+K109*tab!E$15*1/2</f>
        <v>0</v>
      </c>
      <c r="V109" s="69">
        <f>L109*tab!F$15</f>
        <v>0</v>
      </c>
      <c r="W109" s="69">
        <f>M109*tab!G$15</f>
        <v>0</v>
      </c>
      <c r="X109" s="69">
        <f>N109*tab!H$15</f>
        <v>0</v>
      </c>
      <c r="Y109" s="69">
        <f>O109*tab!I$15</f>
        <v>0</v>
      </c>
      <c r="Z109" s="69">
        <f>P109*tab!J$15</f>
        <v>0</v>
      </c>
      <c r="AA109" s="69">
        <f>Q109*tab!K$15</f>
        <v>0</v>
      </c>
      <c r="AB109" s="72"/>
      <c r="AC109" s="155">
        <v>0</v>
      </c>
      <c r="AD109" s="155">
        <f t="shared" si="61"/>
        <v>0</v>
      </c>
      <c r="AE109" s="155">
        <f t="shared" si="61"/>
        <v>0</v>
      </c>
      <c r="AF109" s="155">
        <f t="shared" si="66"/>
        <v>0</v>
      </c>
      <c r="AG109" s="121">
        <f t="shared" si="66"/>
        <v>0</v>
      </c>
      <c r="AH109" s="121">
        <f t="shared" si="66"/>
        <v>0</v>
      </c>
      <c r="AI109" s="121">
        <f t="shared" si="66"/>
        <v>0</v>
      </c>
      <c r="AJ109" s="121">
        <f t="shared" si="66"/>
        <v>0</v>
      </c>
      <c r="AK109" s="121">
        <f t="shared" si="66"/>
        <v>0</v>
      </c>
      <c r="AL109" s="72"/>
      <c r="AM109" s="69">
        <f t="shared" si="51"/>
        <v>0</v>
      </c>
      <c r="AN109" s="69">
        <f t="shared" si="52"/>
        <v>0</v>
      </c>
      <c r="AO109" s="69">
        <f t="shared" si="53"/>
        <v>0</v>
      </c>
      <c r="AP109" s="69">
        <f t="shared" si="65"/>
        <v>0</v>
      </c>
      <c r="AQ109" s="69">
        <f t="shared" si="65"/>
        <v>0</v>
      </c>
      <c r="AR109" s="69">
        <f t="shared" si="65"/>
        <v>0</v>
      </c>
      <c r="AS109" s="69">
        <f t="shared" si="64"/>
        <v>0</v>
      </c>
      <c r="AT109" s="69">
        <f t="shared" si="64"/>
        <v>0</v>
      </c>
      <c r="AU109" s="69">
        <f t="shared" si="64"/>
        <v>0</v>
      </c>
      <c r="AV109" s="72"/>
      <c r="AW109" s="652">
        <v>0</v>
      </c>
      <c r="AX109" s="652">
        <f t="shared" si="62"/>
        <v>0</v>
      </c>
      <c r="AY109" s="652">
        <f t="shared" si="62"/>
        <v>0</v>
      </c>
      <c r="AZ109" s="68">
        <v>0</v>
      </c>
      <c r="BA109" s="155">
        <f t="shared" si="19"/>
        <v>0</v>
      </c>
      <c r="BB109" s="121">
        <f t="shared" si="67"/>
        <v>0</v>
      </c>
      <c r="BC109" s="121">
        <f t="shared" si="67"/>
        <v>0</v>
      </c>
      <c r="BD109" s="121">
        <f t="shared" si="67"/>
        <v>0</v>
      </c>
      <c r="BE109" s="121">
        <f t="shared" si="67"/>
        <v>0</v>
      </c>
      <c r="BF109" s="93"/>
      <c r="BG109" s="135"/>
    </row>
    <row r="110" spans="2:59" s="114" customFormat="1" x14ac:dyDescent="0.2">
      <c r="B110" s="1321"/>
      <c r="C110" s="152"/>
      <c r="D110" s="51">
        <v>96</v>
      </c>
      <c r="E110" s="153" t="s">
        <v>387</v>
      </c>
      <c r="F110" s="1122" t="s">
        <v>349</v>
      </c>
      <c r="G110" s="1324">
        <v>0</v>
      </c>
      <c r="H110" s="1124">
        <f t="shared" si="60"/>
        <v>0</v>
      </c>
      <c r="I110" s="1124">
        <f t="shared" si="60"/>
        <v>0</v>
      </c>
      <c r="J110" s="1340"/>
      <c r="K110" s="1124">
        <v>0</v>
      </c>
      <c r="L110" s="1323">
        <f t="shared" si="55"/>
        <v>0</v>
      </c>
      <c r="M110" s="154">
        <f t="shared" si="63"/>
        <v>0</v>
      </c>
      <c r="N110" s="120">
        <f t="shared" si="63"/>
        <v>0</v>
      </c>
      <c r="O110" s="120">
        <f t="shared" si="63"/>
        <v>0</v>
      </c>
      <c r="P110" s="120">
        <f t="shared" si="63"/>
        <v>0</v>
      </c>
      <c r="Q110" s="120">
        <f t="shared" si="63"/>
        <v>0</v>
      </c>
      <c r="R110" s="72"/>
      <c r="S110" s="69">
        <f>ROUND(G110*tab!C$13,0)</f>
        <v>0</v>
      </c>
      <c r="T110" s="69">
        <f>ROUND(H110*tab!D$13,0)</f>
        <v>0</v>
      </c>
      <c r="U110" s="69">
        <f>ROUND(I110*(tab!E$10+tab!E$11)*1/2,0)+K110*tab!E$15*1/2</f>
        <v>0</v>
      </c>
      <c r="V110" s="69">
        <f>L110*tab!F$15</f>
        <v>0</v>
      </c>
      <c r="W110" s="69">
        <f>M110*tab!G$15</f>
        <v>0</v>
      </c>
      <c r="X110" s="69">
        <f>N110*tab!H$15</f>
        <v>0</v>
      </c>
      <c r="Y110" s="69">
        <f>O110*tab!I$15</f>
        <v>0</v>
      </c>
      <c r="Z110" s="69">
        <f>P110*tab!J$15</f>
        <v>0</v>
      </c>
      <c r="AA110" s="69">
        <f>Q110*tab!K$15</f>
        <v>0</v>
      </c>
      <c r="AB110" s="72"/>
      <c r="AC110" s="155">
        <v>0</v>
      </c>
      <c r="AD110" s="155">
        <f t="shared" si="61"/>
        <v>0</v>
      </c>
      <c r="AE110" s="155">
        <f t="shared" si="61"/>
        <v>0</v>
      </c>
      <c r="AF110" s="155">
        <f t="shared" si="66"/>
        <v>0</v>
      </c>
      <c r="AG110" s="121">
        <f t="shared" si="66"/>
        <v>0</v>
      </c>
      <c r="AH110" s="121">
        <f t="shared" si="66"/>
        <v>0</v>
      </c>
      <c r="AI110" s="121">
        <f t="shared" si="66"/>
        <v>0</v>
      </c>
      <c r="AJ110" s="121">
        <f t="shared" si="66"/>
        <v>0</v>
      </c>
      <c r="AK110" s="121">
        <f t="shared" si="66"/>
        <v>0</v>
      </c>
      <c r="AL110" s="72"/>
      <c r="AM110" s="69">
        <f t="shared" si="51"/>
        <v>0</v>
      </c>
      <c r="AN110" s="69">
        <f t="shared" si="52"/>
        <v>0</v>
      </c>
      <c r="AO110" s="69">
        <f t="shared" si="53"/>
        <v>0</v>
      </c>
      <c r="AP110" s="69">
        <f t="shared" si="65"/>
        <v>0</v>
      </c>
      <c r="AQ110" s="69">
        <f t="shared" si="65"/>
        <v>0</v>
      </c>
      <c r="AR110" s="69">
        <f t="shared" si="65"/>
        <v>0</v>
      </c>
      <c r="AS110" s="69">
        <f t="shared" si="64"/>
        <v>0</v>
      </c>
      <c r="AT110" s="69">
        <f t="shared" si="64"/>
        <v>0</v>
      </c>
      <c r="AU110" s="69">
        <f t="shared" si="64"/>
        <v>0</v>
      </c>
      <c r="AV110" s="72"/>
      <c r="AW110" s="652">
        <v>0</v>
      </c>
      <c r="AX110" s="652">
        <f t="shared" si="62"/>
        <v>0</v>
      </c>
      <c r="AY110" s="652">
        <f t="shared" si="62"/>
        <v>0</v>
      </c>
      <c r="AZ110" s="68">
        <v>0</v>
      </c>
      <c r="BA110" s="155">
        <f t="shared" si="19"/>
        <v>0</v>
      </c>
      <c r="BB110" s="121">
        <f t="shared" si="67"/>
        <v>0</v>
      </c>
      <c r="BC110" s="121">
        <f t="shared" si="67"/>
        <v>0</v>
      </c>
      <c r="BD110" s="121">
        <f t="shared" si="67"/>
        <v>0</v>
      </c>
      <c r="BE110" s="121">
        <f t="shared" si="67"/>
        <v>0</v>
      </c>
      <c r="BF110" s="93"/>
      <c r="BG110" s="135"/>
    </row>
    <row r="111" spans="2:59" s="114" customFormat="1" x14ac:dyDescent="0.2">
      <c r="B111" s="1321"/>
      <c r="C111" s="152"/>
      <c r="D111" s="51">
        <v>97</v>
      </c>
      <c r="E111" s="153" t="s">
        <v>388</v>
      </c>
      <c r="F111" s="1122" t="s">
        <v>349</v>
      </c>
      <c r="G111" s="1324">
        <v>0</v>
      </c>
      <c r="H111" s="1124">
        <f t="shared" si="60"/>
        <v>0</v>
      </c>
      <c r="I111" s="1124">
        <f t="shared" si="60"/>
        <v>0</v>
      </c>
      <c r="J111" s="1340"/>
      <c r="K111" s="1124">
        <v>0</v>
      </c>
      <c r="L111" s="1323">
        <f t="shared" si="55"/>
        <v>0</v>
      </c>
      <c r="M111" s="154">
        <f t="shared" si="63"/>
        <v>0</v>
      </c>
      <c r="N111" s="120">
        <f t="shared" si="63"/>
        <v>0</v>
      </c>
      <c r="O111" s="120">
        <f t="shared" si="63"/>
        <v>0</v>
      </c>
      <c r="P111" s="120">
        <f t="shared" si="63"/>
        <v>0</v>
      </c>
      <c r="Q111" s="120">
        <f t="shared" si="63"/>
        <v>0</v>
      </c>
      <c r="R111" s="72"/>
      <c r="S111" s="69">
        <f>ROUND(G111*tab!C$13,0)</f>
        <v>0</v>
      </c>
      <c r="T111" s="69">
        <f>ROUND(H111*tab!D$13,0)</f>
        <v>0</v>
      </c>
      <c r="U111" s="69">
        <f>ROUND(I111*(tab!E$10+tab!E$11)*1/2,0)+K111*tab!E$15*1/2</f>
        <v>0</v>
      </c>
      <c r="V111" s="69">
        <f>L111*tab!F$15</f>
        <v>0</v>
      </c>
      <c r="W111" s="69">
        <f>M111*tab!G$15</f>
        <v>0</v>
      </c>
      <c r="X111" s="69">
        <f>N111*tab!H$15</f>
        <v>0</v>
      </c>
      <c r="Y111" s="69">
        <f>O111*tab!I$15</f>
        <v>0</v>
      </c>
      <c r="Z111" s="69">
        <f>P111*tab!J$15</f>
        <v>0</v>
      </c>
      <c r="AA111" s="69">
        <f>Q111*tab!K$15</f>
        <v>0</v>
      </c>
      <c r="AB111" s="72"/>
      <c r="AC111" s="155">
        <v>0</v>
      </c>
      <c r="AD111" s="155">
        <f t="shared" si="61"/>
        <v>0</v>
      </c>
      <c r="AE111" s="155">
        <f t="shared" si="61"/>
        <v>0</v>
      </c>
      <c r="AF111" s="155">
        <f t="shared" si="66"/>
        <v>0</v>
      </c>
      <c r="AG111" s="121">
        <f t="shared" si="66"/>
        <v>0</v>
      </c>
      <c r="AH111" s="121">
        <f t="shared" si="66"/>
        <v>0</v>
      </c>
      <c r="AI111" s="121">
        <f t="shared" si="66"/>
        <v>0</v>
      </c>
      <c r="AJ111" s="121">
        <f t="shared" si="66"/>
        <v>0</v>
      </c>
      <c r="AK111" s="121">
        <f t="shared" si="66"/>
        <v>0</v>
      </c>
      <c r="AL111" s="72"/>
      <c r="AM111" s="69">
        <f t="shared" ref="AM111:AM139" si="68">+G111*0</f>
        <v>0</v>
      </c>
      <c r="AN111" s="69">
        <f t="shared" ref="AN111:AN139" si="69">+H111*0</f>
        <v>0</v>
      </c>
      <c r="AO111" s="69">
        <f t="shared" ref="AO111:AO139" si="70">+I111*0</f>
        <v>0</v>
      </c>
      <c r="AP111" s="69">
        <f t="shared" si="65"/>
        <v>0</v>
      </c>
      <c r="AQ111" s="69">
        <f t="shared" si="65"/>
        <v>0</v>
      </c>
      <c r="AR111" s="69">
        <f t="shared" si="65"/>
        <v>0</v>
      </c>
      <c r="AS111" s="69">
        <f t="shared" si="64"/>
        <v>0</v>
      </c>
      <c r="AT111" s="69">
        <f t="shared" si="64"/>
        <v>0</v>
      </c>
      <c r="AU111" s="69">
        <f t="shared" si="64"/>
        <v>0</v>
      </c>
      <c r="AV111" s="72"/>
      <c r="AW111" s="652">
        <v>0</v>
      </c>
      <c r="AX111" s="652">
        <f t="shared" si="62"/>
        <v>0</v>
      </c>
      <c r="AY111" s="652">
        <f t="shared" si="62"/>
        <v>0</v>
      </c>
      <c r="AZ111" s="68">
        <v>0</v>
      </c>
      <c r="BA111" s="155">
        <f t="shared" si="19"/>
        <v>0</v>
      </c>
      <c r="BB111" s="121">
        <f t="shared" si="67"/>
        <v>0</v>
      </c>
      <c r="BC111" s="121">
        <f t="shared" si="67"/>
        <v>0</v>
      </c>
      <c r="BD111" s="121">
        <f t="shared" si="67"/>
        <v>0</v>
      </c>
      <c r="BE111" s="121">
        <f t="shared" si="67"/>
        <v>0</v>
      </c>
      <c r="BF111" s="93"/>
      <c r="BG111" s="135"/>
    </row>
    <row r="112" spans="2:59" s="114" customFormat="1" x14ac:dyDescent="0.2">
      <c r="B112" s="1321"/>
      <c r="C112" s="152"/>
      <c r="D112" s="51">
        <v>98</v>
      </c>
      <c r="E112" s="153" t="s">
        <v>389</v>
      </c>
      <c r="F112" s="1122" t="s">
        <v>349</v>
      </c>
      <c r="G112" s="1324">
        <v>0</v>
      </c>
      <c r="H112" s="1124">
        <f t="shared" ref="H112:I127" si="71">+G112</f>
        <v>0</v>
      </c>
      <c r="I112" s="1124">
        <f t="shared" si="71"/>
        <v>0</v>
      </c>
      <c r="J112" s="1340"/>
      <c r="K112" s="1124">
        <v>0</v>
      </c>
      <c r="L112" s="1323">
        <f t="shared" si="55"/>
        <v>0</v>
      </c>
      <c r="M112" s="154">
        <f t="shared" si="63"/>
        <v>0</v>
      </c>
      <c r="N112" s="120">
        <f t="shared" si="63"/>
        <v>0</v>
      </c>
      <c r="O112" s="120">
        <f t="shared" si="63"/>
        <v>0</v>
      </c>
      <c r="P112" s="120">
        <f t="shared" si="63"/>
        <v>0</v>
      </c>
      <c r="Q112" s="120">
        <f t="shared" si="63"/>
        <v>0</v>
      </c>
      <c r="R112" s="72"/>
      <c r="S112" s="69">
        <f>ROUND(G112*tab!C$13,0)</f>
        <v>0</v>
      </c>
      <c r="T112" s="69">
        <f>ROUND(H112*tab!D$13,0)</f>
        <v>0</v>
      </c>
      <c r="U112" s="69">
        <f>ROUND(I112*(tab!E$10+tab!E$11)*1/2,0)+K112*tab!E$15*1/2</f>
        <v>0</v>
      </c>
      <c r="V112" s="69">
        <f>L112*tab!F$15</f>
        <v>0</v>
      </c>
      <c r="W112" s="69">
        <f>M112*tab!G$15</f>
        <v>0</v>
      </c>
      <c r="X112" s="69">
        <f>N112*tab!H$15</f>
        <v>0</v>
      </c>
      <c r="Y112" s="69">
        <f>O112*tab!I$15</f>
        <v>0</v>
      </c>
      <c r="Z112" s="69">
        <f>P112*tab!J$15</f>
        <v>0</v>
      </c>
      <c r="AA112" s="69">
        <f>Q112*tab!K$15</f>
        <v>0</v>
      </c>
      <c r="AB112" s="72"/>
      <c r="AC112" s="155">
        <v>0</v>
      </c>
      <c r="AD112" s="155">
        <f t="shared" ref="AD112:AE127" si="72">+AC112</f>
        <v>0</v>
      </c>
      <c r="AE112" s="155">
        <f t="shared" si="72"/>
        <v>0</v>
      </c>
      <c r="AF112" s="155">
        <f t="shared" si="66"/>
        <v>0</v>
      </c>
      <c r="AG112" s="121">
        <f t="shared" si="66"/>
        <v>0</v>
      </c>
      <c r="AH112" s="121">
        <f t="shared" si="66"/>
        <v>0</v>
      </c>
      <c r="AI112" s="121">
        <f t="shared" si="66"/>
        <v>0</v>
      </c>
      <c r="AJ112" s="121">
        <f t="shared" si="66"/>
        <v>0</v>
      </c>
      <c r="AK112" s="121">
        <f t="shared" si="66"/>
        <v>0</v>
      </c>
      <c r="AL112" s="72"/>
      <c r="AM112" s="69">
        <f t="shared" si="68"/>
        <v>0</v>
      </c>
      <c r="AN112" s="69">
        <f t="shared" si="69"/>
        <v>0</v>
      </c>
      <c r="AO112" s="69">
        <f t="shared" si="70"/>
        <v>0</v>
      </c>
      <c r="AP112" s="69">
        <f t="shared" si="65"/>
        <v>0</v>
      </c>
      <c r="AQ112" s="69">
        <f t="shared" si="65"/>
        <v>0</v>
      </c>
      <c r="AR112" s="69">
        <f t="shared" si="65"/>
        <v>0</v>
      </c>
      <c r="AS112" s="69">
        <f t="shared" si="64"/>
        <v>0</v>
      </c>
      <c r="AT112" s="69">
        <f t="shared" si="64"/>
        <v>0</v>
      </c>
      <c r="AU112" s="69">
        <f t="shared" si="64"/>
        <v>0</v>
      </c>
      <c r="AV112" s="72"/>
      <c r="AW112" s="652">
        <v>0</v>
      </c>
      <c r="AX112" s="652">
        <f t="shared" ref="AX112:AY127" si="73">+AW112</f>
        <v>0</v>
      </c>
      <c r="AY112" s="652">
        <f t="shared" si="73"/>
        <v>0</v>
      </c>
      <c r="AZ112" s="68">
        <v>0</v>
      </c>
      <c r="BA112" s="155">
        <f t="shared" si="19"/>
        <v>0</v>
      </c>
      <c r="BB112" s="121">
        <f t="shared" si="67"/>
        <v>0</v>
      </c>
      <c r="BC112" s="121">
        <f t="shared" si="67"/>
        <v>0</v>
      </c>
      <c r="BD112" s="121">
        <f t="shared" si="67"/>
        <v>0</v>
      </c>
      <c r="BE112" s="121">
        <f t="shared" si="67"/>
        <v>0</v>
      </c>
      <c r="BF112" s="93"/>
      <c r="BG112" s="135"/>
    </row>
    <row r="113" spans="2:59" s="114" customFormat="1" x14ac:dyDescent="0.2">
      <c r="B113" s="1321"/>
      <c r="C113" s="152"/>
      <c r="D113" s="51">
        <v>99</v>
      </c>
      <c r="E113" s="153" t="s">
        <v>390</v>
      </c>
      <c r="F113" s="1122" t="s">
        <v>349</v>
      </c>
      <c r="G113" s="1324">
        <v>0</v>
      </c>
      <c r="H113" s="1124">
        <f t="shared" si="71"/>
        <v>0</v>
      </c>
      <c r="I113" s="1124">
        <f t="shared" si="71"/>
        <v>0</v>
      </c>
      <c r="J113" s="1340"/>
      <c r="K113" s="1124">
        <v>0</v>
      </c>
      <c r="L113" s="1323">
        <f t="shared" si="55"/>
        <v>0</v>
      </c>
      <c r="M113" s="154">
        <f t="shared" si="63"/>
        <v>0</v>
      </c>
      <c r="N113" s="120">
        <f t="shared" si="63"/>
        <v>0</v>
      </c>
      <c r="O113" s="120">
        <f t="shared" si="63"/>
        <v>0</v>
      </c>
      <c r="P113" s="120">
        <f t="shared" si="63"/>
        <v>0</v>
      </c>
      <c r="Q113" s="120">
        <f t="shared" si="63"/>
        <v>0</v>
      </c>
      <c r="R113" s="72"/>
      <c r="S113" s="69">
        <f>ROUND(G113*tab!C$13,0)</f>
        <v>0</v>
      </c>
      <c r="T113" s="69">
        <f>ROUND(H113*tab!D$13,0)</f>
        <v>0</v>
      </c>
      <c r="U113" s="69">
        <f>ROUND(I113*(tab!E$10+tab!E$11)*1/2,0)+K113*tab!E$15*1/2</f>
        <v>0</v>
      </c>
      <c r="V113" s="69">
        <f>L113*tab!F$15</f>
        <v>0</v>
      </c>
      <c r="W113" s="69">
        <f>M113*tab!G$15</f>
        <v>0</v>
      </c>
      <c r="X113" s="69">
        <f>N113*tab!H$15</f>
        <v>0</v>
      </c>
      <c r="Y113" s="69">
        <f>O113*tab!I$15</f>
        <v>0</v>
      </c>
      <c r="Z113" s="69">
        <f>P113*tab!J$15</f>
        <v>0</v>
      </c>
      <c r="AA113" s="69">
        <f>Q113*tab!K$15</f>
        <v>0</v>
      </c>
      <c r="AB113" s="72"/>
      <c r="AC113" s="155">
        <v>0</v>
      </c>
      <c r="AD113" s="155">
        <f t="shared" si="72"/>
        <v>0</v>
      </c>
      <c r="AE113" s="155">
        <f t="shared" si="72"/>
        <v>0</v>
      </c>
      <c r="AF113" s="155">
        <f t="shared" si="66"/>
        <v>0</v>
      </c>
      <c r="AG113" s="121">
        <f t="shared" si="66"/>
        <v>0</v>
      </c>
      <c r="AH113" s="121">
        <f t="shared" si="66"/>
        <v>0</v>
      </c>
      <c r="AI113" s="121">
        <f t="shared" si="66"/>
        <v>0</v>
      </c>
      <c r="AJ113" s="121">
        <f t="shared" si="66"/>
        <v>0</v>
      </c>
      <c r="AK113" s="121">
        <f t="shared" si="66"/>
        <v>0</v>
      </c>
      <c r="AL113" s="72"/>
      <c r="AM113" s="69">
        <f t="shared" si="68"/>
        <v>0</v>
      </c>
      <c r="AN113" s="69">
        <f t="shared" si="69"/>
        <v>0</v>
      </c>
      <c r="AO113" s="69">
        <f t="shared" si="70"/>
        <v>0</v>
      </c>
      <c r="AP113" s="69">
        <f t="shared" si="65"/>
        <v>0</v>
      </c>
      <c r="AQ113" s="69">
        <f t="shared" si="65"/>
        <v>0</v>
      </c>
      <c r="AR113" s="69">
        <f t="shared" si="65"/>
        <v>0</v>
      </c>
      <c r="AS113" s="69">
        <f t="shared" si="64"/>
        <v>0</v>
      </c>
      <c r="AT113" s="69">
        <f t="shared" si="64"/>
        <v>0</v>
      </c>
      <c r="AU113" s="69">
        <f t="shared" si="64"/>
        <v>0</v>
      </c>
      <c r="AV113" s="72"/>
      <c r="AW113" s="652">
        <v>0</v>
      </c>
      <c r="AX113" s="652">
        <f t="shared" si="73"/>
        <v>0</v>
      </c>
      <c r="AY113" s="652">
        <f t="shared" si="73"/>
        <v>0</v>
      </c>
      <c r="AZ113" s="68">
        <v>0</v>
      </c>
      <c r="BA113" s="155">
        <f t="shared" si="19"/>
        <v>0</v>
      </c>
      <c r="BB113" s="121">
        <f t="shared" si="67"/>
        <v>0</v>
      </c>
      <c r="BC113" s="121">
        <f t="shared" si="67"/>
        <v>0</v>
      </c>
      <c r="BD113" s="121">
        <f t="shared" si="67"/>
        <v>0</v>
      </c>
      <c r="BE113" s="121">
        <f t="shared" si="67"/>
        <v>0</v>
      </c>
      <c r="BF113" s="93"/>
      <c r="BG113" s="135"/>
    </row>
    <row r="114" spans="2:59" s="114" customFormat="1" x14ac:dyDescent="0.2">
      <c r="B114" s="1321"/>
      <c r="C114" s="152"/>
      <c r="D114" s="51">
        <v>100</v>
      </c>
      <c r="E114" s="153" t="s">
        <v>391</v>
      </c>
      <c r="F114" s="1122" t="s">
        <v>349</v>
      </c>
      <c r="G114" s="1324">
        <v>0</v>
      </c>
      <c r="H114" s="1124">
        <f t="shared" si="71"/>
        <v>0</v>
      </c>
      <c r="I114" s="1124">
        <f t="shared" si="71"/>
        <v>0</v>
      </c>
      <c r="J114" s="1340"/>
      <c r="K114" s="1124">
        <v>0</v>
      </c>
      <c r="L114" s="1323">
        <f t="shared" si="55"/>
        <v>0</v>
      </c>
      <c r="M114" s="154">
        <f t="shared" si="63"/>
        <v>0</v>
      </c>
      <c r="N114" s="120">
        <f t="shared" si="63"/>
        <v>0</v>
      </c>
      <c r="O114" s="120">
        <f t="shared" si="63"/>
        <v>0</v>
      </c>
      <c r="P114" s="120">
        <f t="shared" si="63"/>
        <v>0</v>
      </c>
      <c r="Q114" s="120">
        <f t="shared" si="63"/>
        <v>0</v>
      </c>
      <c r="R114" s="72"/>
      <c r="S114" s="69">
        <f>ROUND(G114*tab!C$13,0)</f>
        <v>0</v>
      </c>
      <c r="T114" s="69">
        <f>ROUND(H114*tab!D$13,0)</f>
        <v>0</v>
      </c>
      <c r="U114" s="69">
        <f>ROUND(I114*(tab!E$10+tab!E$11)*1/2,0)+K114*tab!E$15*1/2</f>
        <v>0</v>
      </c>
      <c r="V114" s="69">
        <f>L114*tab!F$15</f>
        <v>0</v>
      </c>
      <c r="W114" s="69">
        <f>M114*tab!G$15</f>
        <v>0</v>
      </c>
      <c r="X114" s="69">
        <f>N114*tab!H$15</f>
        <v>0</v>
      </c>
      <c r="Y114" s="69">
        <f>O114*tab!I$15</f>
        <v>0</v>
      </c>
      <c r="Z114" s="69">
        <f>P114*tab!J$15</f>
        <v>0</v>
      </c>
      <c r="AA114" s="69">
        <f>Q114*tab!K$15</f>
        <v>0</v>
      </c>
      <c r="AB114" s="72"/>
      <c r="AC114" s="155">
        <v>0</v>
      </c>
      <c r="AD114" s="155">
        <f t="shared" si="72"/>
        <v>0</v>
      </c>
      <c r="AE114" s="155">
        <f t="shared" si="72"/>
        <v>0</v>
      </c>
      <c r="AF114" s="155">
        <f t="shared" si="66"/>
        <v>0</v>
      </c>
      <c r="AG114" s="121">
        <f t="shared" si="66"/>
        <v>0</v>
      </c>
      <c r="AH114" s="121">
        <f t="shared" si="66"/>
        <v>0</v>
      </c>
      <c r="AI114" s="121">
        <f t="shared" si="66"/>
        <v>0</v>
      </c>
      <c r="AJ114" s="121">
        <f t="shared" si="66"/>
        <v>0</v>
      </c>
      <c r="AK114" s="121">
        <f t="shared" si="66"/>
        <v>0</v>
      </c>
      <c r="AL114" s="72"/>
      <c r="AM114" s="69">
        <f t="shared" si="68"/>
        <v>0</v>
      </c>
      <c r="AN114" s="69">
        <f t="shared" si="69"/>
        <v>0</v>
      </c>
      <c r="AO114" s="69">
        <f t="shared" si="70"/>
        <v>0</v>
      </c>
      <c r="AP114" s="69">
        <f t="shared" si="65"/>
        <v>0</v>
      </c>
      <c r="AQ114" s="69">
        <f t="shared" si="65"/>
        <v>0</v>
      </c>
      <c r="AR114" s="69">
        <f t="shared" si="65"/>
        <v>0</v>
      </c>
      <c r="AS114" s="69">
        <f t="shared" si="64"/>
        <v>0</v>
      </c>
      <c r="AT114" s="69">
        <f t="shared" si="64"/>
        <v>0</v>
      </c>
      <c r="AU114" s="69">
        <f t="shared" si="64"/>
        <v>0</v>
      </c>
      <c r="AV114" s="72"/>
      <c r="AW114" s="652">
        <v>0</v>
      </c>
      <c r="AX114" s="652">
        <f t="shared" si="73"/>
        <v>0</v>
      </c>
      <c r="AY114" s="652">
        <f t="shared" si="73"/>
        <v>0</v>
      </c>
      <c r="AZ114" s="68">
        <v>0</v>
      </c>
      <c r="BA114" s="155">
        <f t="shared" si="19"/>
        <v>0</v>
      </c>
      <c r="BB114" s="121">
        <f t="shared" si="67"/>
        <v>0</v>
      </c>
      <c r="BC114" s="121">
        <f t="shared" si="67"/>
        <v>0</v>
      </c>
      <c r="BD114" s="121">
        <f t="shared" si="67"/>
        <v>0</v>
      </c>
      <c r="BE114" s="121">
        <f t="shared" si="67"/>
        <v>0</v>
      </c>
      <c r="BF114" s="93"/>
      <c r="BG114" s="135"/>
    </row>
    <row r="115" spans="2:59" s="114" customFormat="1" x14ac:dyDescent="0.2">
      <c r="B115" s="1321"/>
      <c r="C115" s="152"/>
      <c r="D115" s="51">
        <v>101</v>
      </c>
      <c r="E115" s="153" t="s">
        <v>392</v>
      </c>
      <c r="F115" s="1122" t="s">
        <v>349</v>
      </c>
      <c r="G115" s="1324">
        <v>0</v>
      </c>
      <c r="H115" s="1124">
        <f t="shared" si="71"/>
        <v>0</v>
      </c>
      <c r="I115" s="1124">
        <f t="shared" si="71"/>
        <v>0</v>
      </c>
      <c r="J115" s="1340"/>
      <c r="K115" s="1124">
        <v>0</v>
      </c>
      <c r="L115" s="1323">
        <f t="shared" si="55"/>
        <v>0</v>
      </c>
      <c r="M115" s="154">
        <f t="shared" si="63"/>
        <v>0</v>
      </c>
      <c r="N115" s="120">
        <f t="shared" si="63"/>
        <v>0</v>
      </c>
      <c r="O115" s="120">
        <f t="shared" si="63"/>
        <v>0</v>
      </c>
      <c r="P115" s="120">
        <f t="shared" si="63"/>
        <v>0</v>
      </c>
      <c r="Q115" s="120">
        <f t="shared" si="63"/>
        <v>0</v>
      </c>
      <c r="R115" s="72"/>
      <c r="S115" s="69">
        <f>ROUND(G115*tab!C$13,0)</f>
        <v>0</v>
      </c>
      <c r="T115" s="69">
        <f>ROUND(H115*tab!D$13,0)</f>
        <v>0</v>
      </c>
      <c r="U115" s="69">
        <f>ROUND(I115*(tab!E$10+tab!E$11)*1/2,0)+K115*tab!E$15*1/2</f>
        <v>0</v>
      </c>
      <c r="V115" s="69">
        <f>L115*tab!F$15</f>
        <v>0</v>
      </c>
      <c r="W115" s="69">
        <f>M115*tab!G$15</f>
        <v>0</v>
      </c>
      <c r="X115" s="69">
        <f>N115*tab!H$15</f>
        <v>0</v>
      </c>
      <c r="Y115" s="69">
        <f>O115*tab!I$15</f>
        <v>0</v>
      </c>
      <c r="Z115" s="69">
        <f>P115*tab!J$15</f>
        <v>0</v>
      </c>
      <c r="AA115" s="69">
        <f>Q115*tab!K$15</f>
        <v>0</v>
      </c>
      <c r="AB115" s="72"/>
      <c r="AC115" s="155">
        <v>0</v>
      </c>
      <c r="AD115" s="155">
        <f t="shared" si="72"/>
        <v>0</v>
      </c>
      <c r="AE115" s="155">
        <f t="shared" si="72"/>
        <v>0</v>
      </c>
      <c r="AF115" s="155">
        <f t="shared" si="66"/>
        <v>0</v>
      </c>
      <c r="AG115" s="121">
        <f t="shared" si="66"/>
        <v>0</v>
      </c>
      <c r="AH115" s="121">
        <f t="shared" si="66"/>
        <v>0</v>
      </c>
      <c r="AI115" s="121">
        <f t="shared" si="66"/>
        <v>0</v>
      </c>
      <c r="AJ115" s="121">
        <f t="shared" si="66"/>
        <v>0</v>
      </c>
      <c r="AK115" s="121">
        <f t="shared" si="66"/>
        <v>0</v>
      </c>
      <c r="AL115" s="72"/>
      <c r="AM115" s="69">
        <f t="shared" si="68"/>
        <v>0</v>
      </c>
      <c r="AN115" s="69">
        <f t="shared" si="69"/>
        <v>0</v>
      </c>
      <c r="AO115" s="69">
        <f t="shared" si="70"/>
        <v>0</v>
      </c>
      <c r="AP115" s="69">
        <f t="shared" si="65"/>
        <v>0</v>
      </c>
      <c r="AQ115" s="69">
        <f t="shared" si="65"/>
        <v>0</v>
      </c>
      <c r="AR115" s="69">
        <f t="shared" si="65"/>
        <v>0</v>
      </c>
      <c r="AS115" s="69">
        <f t="shared" si="64"/>
        <v>0</v>
      </c>
      <c r="AT115" s="69">
        <f t="shared" si="64"/>
        <v>0</v>
      </c>
      <c r="AU115" s="69">
        <f t="shared" si="64"/>
        <v>0</v>
      </c>
      <c r="AV115" s="72"/>
      <c r="AW115" s="652">
        <v>0</v>
      </c>
      <c r="AX115" s="652">
        <f t="shared" si="73"/>
        <v>0</v>
      </c>
      <c r="AY115" s="652">
        <f t="shared" si="73"/>
        <v>0</v>
      </c>
      <c r="AZ115" s="68">
        <v>0</v>
      </c>
      <c r="BA115" s="155">
        <f t="shared" si="19"/>
        <v>0</v>
      </c>
      <c r="BB115" s="121">
        <f t="shared" si="67"/>
        <v>0</v>
      </c>
      <c r="BC115" s="121">
        <f t="shared" si="67"/>
        <v>0</v>
      </c>
      <c r="BD115" s="121">
        <f t="shared" si="67"/>
        <v>0</v>
      </c>
      <c r="BE115" s="121">
        <f t="shared" si="67"/>
        <v>0</v>
      </c>
      <c r="BF115" s="93"/>
      <c r="BG115" s="135"/>
    </row>
    <row r="116" spans="2:59" s="114" customFormat="1" x14ac:dyDescent="0.2">
      <c r="B116" s="1321"/>
      <c r="C116" s="152"/>
      <c r="D116" s="51">
        <v>102</v>
      </c>
      <c r="E116" s="153" t="s">
        <v>393</v>
      </c>
      <c r="F116" s="1122" t="s">
        <v>349</v>
      </c>
      <c r="G116" s="1324">
        <v>0</v>
      </c>
      <c r="H116" s="1124">
        <f t="shared" si="71"/>
        <v>0</v>
      </c>
      <c r="I116" s="1124">
        <f t="shared" si="71"/>
        <v>0</v>
      </c>
      <c r="J116" s="1340"/>
      <c r="K116" s="1124">
        <v>0</v>
      </c>
      <c r="L116" s="1323">
        <f t="shared" si="55"/>
        <v>0</v>
      </c>
      <c r="M116" s="154">
        <f t="shared" si="63"/>
        <v>0</v>
      </c>
      <c r="N116" s="120">
        <f t="shared" si="63"/>
        <v>0</v>
      </c>
      <c r="O116" s="120">
        <f t="shared" si="63"/>
        <v>0</v>
      </c>
      <c r="P116" s="120">
        <f t="shared" si="63"/>
        <v>0</v>
      </c>
      <c r="Q116" s="120">
        <f t="shared" si="63"/>
        <v>0</v>
      </c>
      <c r="R116" s="72"/>
      <c r="S116" s="69">
        <f>ROUND(G116*tab!C$13,0)</f>
        <v>0</v>
      </c>
      <c r="T116" s="69">
        <f>ROUND(H116*tab!D$13,0)</f>
        <v>0</v>
      </c>
      <c r="U116" s="69">
        <f>ROUND(I116*(tab!E$10+tab!E$11)*1/2,0)+K116*tab!E$15*1/2</f>
        <v>0</v>
      </c>
      <c r="V116" s="69">
        <f>L116*tab!F$15</f>
        <v>0</v>
      </c>
      <c r="W116" s="69">
        <f>M116*tab!G$15</f>
        <v>0</v>
      </c>
      <c r="X116" s="69">
        <f>N116*tab!H$15</f>
        <v>0</v>
      </c>
      <c r="Y116" s="69">
        <f>O116*tab!I$15</f>
        <v>0</v>
      </c>
      <c r="Z116" s="69">
        <f>P116*tab!J$15</f>
        <v>0</v>
      </c>
      <c r="AA116" s="69">
        <f>Q116*tab!K$15</f>
        <v>0</v>
      </c>
      <c r="AB116" s="72"/>
      <c r="AC116" s="155">
        <v>0</v>
      </c>
      <c r="AD116" s="155">
        <f t="shared" si="72"/>
        <v>0</v>
      </c>
      <c r="AE116" s="155">
        <f t="shared" si="72"/>
        <v>0</v>
      </c>
      <c r="AF116" s="155">
        <f t="shared" si="66"/>
        <v>0</v>
      </c>
      <c r="AG116" s="121">
        <f t="shared" si="66"/>
        <v>0</v>
      </c>
      <c r="AH116" s="121">
        <f t="shared" si="66"/>
        <v>0</v>
      </c>
      <c r="AI116" s="121">
        <f t="shared" si="66"/>
        <v>0</v>
      </c>
      <c r="AJ116" s="121">
        <f t="shared" si="66"/>
        <v>0</v>
      </c>
      <c r="AK116" s="121">
        <f t="shared" si="66"/>
        <v>0</v>
      </c>
      <c r="AL116" s="72"/>
      <c r="AM116" s="69">
        <f t="shared" si="68"/>
        <v>0</v>
      </c>
      <c r="AN116" s="69">
        <f t="shared" si="69"/>
        <v>0</v>
      </c>
      <c r="AO116" s="69">
        <f t="shared" si="70"/>
        <v>0</v>
      </c>
      <c r="AP116" s="69">
        <f t="shared" si="65"/>
        <v>0</v>
      </c>
      <c r="AQ116" s="69">
        <f t="shared" si="65"/>
        <v>0</v>
      </c>
      <c r="AR116" s="69">
        <f t="shared" si="65"/>
        <v>0</v>
      </c>
      <c r="AS116" s="69">
        <f t="shared" si="64"/>
        <v>0</v>
      </c>
      <c r="AT116" s="69">
        <f t="shared" si="64"/>
        <v>0</v>
      </c>
      <c r="AU116" s="69">
        <f t="shared" si="64"/>
        <v>0</v>
      </c>
      <c r="AV116" s="72"/>
      <c r="AW116" s="652">
        <v>0</v>
      </c>
      <c r="AX116" s="652">
        <f t="shared" si="73"/>
        <v>0</v>
      </c>
      <c r="AY116" s="652">
        <f t="shared" si="73"/>
        <v>0</v>
      </c>
      <c r="AZ116" s="68">
        <v>0</v>
      </c>
      <c r="BA116" s="155">
        <f t="shared" si="19"/>
        <v>0</v>
      </c>
      <c r="BB116" s="121">
        <f t="shared" si="67"/>
        <v>0</v>
      </c>
      <c r="BC116" s="121">
        <f t="shared" si="67"/>
        <v>0</v>
      </c>
      <c r="BD116" s="121">
        <f t="shared" si="67"/>
        <v>0</v>
      </c>
      <c r="BE116" s="121">
        <f t="shared" si="67"/>
        <v>0</v>
      </c>
      <c r="BF116" s="93"/>
      <c r="BG116" s="135"/>
    </row>
    <row r="117" spans="2:59" s="114" customFormat="1" x14ac:dyDescent="0.2">
      <c r="B117" s="1321"/>
      <c r="C117" s="152"/>
      <c r="D117" s="51">
        <v>103</v>
      </c>
      <c r="E117" s="153" t="s">
        <v>394</v>
      </c>
      <c r="F117" s="1122" t="s">
        <v>349</v>
      </c>
      <c r="G117" s="1324">
        <v>0</v>
      </c>
      <c r="H117" s="1124">
        <f t="shared" si="71"/>
        <v>0</v>
      </c>
      <c r="I117" s="1124">
        <f t="shared" si="71"/>
        <v>0</v>
      </c>
      <c r="J117" s="1340"/>
      <c r="K117" s="1124">
        <v>0</v>
      </c>
      <c r="L117" s="1323">
        <f t="shared" si="55"/>
        <v>0</v>
      </c>
      <c r="M117" s="154">
        <f t="shared" ref="M117:Q136" si="74">L117</f>
        <v>0</v>
      </c>
      <c r="N117" s="120">
        <f t="shared" si="74"/>
        <v>0</v>
      </c>
      <c r="O117" s="120">
        <f t="shared" si="74"/>
        <v>0</v>
      </c>
      <c r="P117" s="120">
        <f t="shared" si="74"/>
        <v>0</v>
      </c>
      <c r="Q117" s="120">
        <f t="shared" si="74"/>
        <v>0</v>
      </c>
      <c r="R117" s="72"/>
      <c r="S117" s="69">
        <f>ROUND(G117*tab!C$13,0)</f>
        <v>0</v>
      </c>
      <c r="T117" s="69">
        <f>ROUND(H117*tab!D$13,0)</f>
        <v>0</v>
      </c>
      <c r="U117" s="69">
        <f>ROUND(I117*(tab!E$10+tab!E$11)*1/2,0)+K117*tab!E$15*1/2</f>
        <v>0</v>
      </c>
      <c r="V117" s="69">
        <f>L117*tab!F$15</f>
        <v>0</v>
      </c>
      <c r="W117" s="69">
        <f>M117*tab!G$15</f>
        <v>0</v>
      </c>
      <c r="X117" s="69">
        <f>N117*tab!H$15</f>
        <v>0</v>
      </c>
      <c r="Y117" s="69">
        <f>O117*tab!I$15</f>
        <v>0</v>
      </c>
      <c r="Z117" s="69">
        <f>P117*tab!J$15</f>
        <v>0</v>
      </c>
      <c r="AA117" s="69">
        <f>Q117*tab!K$15</f>
        <v>0</v>
      </c>
      <c r="AB117" s="72"/>
      <c r="AC117" s="155">
        <v>0</v>
      </c>
      <c r="AD117" s="155">
        <f t="shared" si="72"/>
        <v>0</v>
      </c>
      <c r="AE117" s="155">
        <f t="shared" si="72"/>
        <v>0</v>
      </c>
      <c r="AF117" s="155">
        <f t="shared" si="66"/>
        <v>0</v>
      </c>
      <c r="AG117" s="121">
        <f t="shared" si="66"/>
        <v>0</v>
      </c>
      <c r="AH117" s="121">
        <f t="shared" si="66"/>
        <v>0</v>
      </c>
      <c r="AI117" s="121">
        <f t="shared" si="66"/>
        <v>0</v>
      </c>
      <c r="AJ117" s="121">
        <f t="shared" si="66"/>
        <v>0</v>
      </c>
      <c r="AK117" s="121">
        <f t="shared" si="66"/>
        <v>0</v>
      </c>
      <c r="AL117" s="72"/>
      <c r="AM117" s="69">
        <f t="shared" si="68"/>
        <v>0</v>
      </c>
      <c r="AN117" s="69">
        <f t="shared" si="69"/>
        <v>0</v>
      </c>
      <c r="AO117" s="69">
        <f t="shared" si="70"/>
        <v>0</v>
      </c>
      <c r="AP117" s="69">
        <f t="shared" si="65"/>
        <v>0</v>
      </c>
      <c r="AQ117" s="69">
        <f t="shared" si="65"/>
        <v>0</v>
      </c>
      <c r="AR117" s="69">
        <f t="shared" si="65"/>
        <v>0</v>
      </c>
      <c r="AS117" s="69">
        <f t="shared" si="64"/>
        <v>0</v>
      </c>
      <c r="AT117" s="69">
        <f t="shared" si="64"/>
        <v>0</v>
      </c>
      <c r="AU117" s="69">
        <f t="shared" si="64"/>
        <v>0</v>
      </c>
      <c r="AV117" s="72"/>
      <c r="AW117" s="652">
        <v>0</v>
      </c>
      <c r="AX117" s="652">
        <f t="shared" si="73"/>
        <v>0</v>
      </c>
      <c r="AY117" s="652">
        <f t="shared" si="73"/>
        <v>0</v>
      </c>
      <c r="AZ117" s="68">
        <v>0</v>
      </c>
      <c r="BA117" s="155">
        <f t="shared" si="19"/>
        <v>0</v>
      </c>
      <c r="BB117" s="121">
        <f t="shared" si="67"/>
        <v>0</v>
      </c>
      <c r="BC117" s="121">
        <f t="shared" si="67"/>
        <v>0</v>
      </c>
      <c r="BD117" s="121">
        <f t="shared" si="67"/>
        <v>0</v>
      </c>
      <c r="BE117" s="121">
        <f t="shared" si="67"/>
        <v>0</v>
      </c>
      <c r="BF117" s="93"/>
      <c r="BG117" s="135"/>
    </row>
    <row r="118" spans="2:59" s="114" customFormat="1" x14ac:dyDescent="0.2">
      <c r="B118" s="1321"/>
      <c r="C118" s="152"/>
      <c r="D118" s="51">
        <v>104</v>
      </c>
      <c r="E118" s="153" t="s">
        <v>395</v>
      </c>
      <c r="F118" s="1122" t="s">
        <v>349</v>
      </c>
      <c r="G118" s="1324">
        <v>0</v>
      </c>
      <c r="H118" s="1124">
        <f t="shared" si="71"/>
        <v>0</v>
      </c>
      <c r="I118" s="1124">
        <f t="shared" si="71"/>
        <v>0</v>
      </c>
      <c r="J118" s="1340"/>
      <c r="K118" s="1124">
        <v>0</v>
      </c>
      <c r="L118" s="1323">
        <f t="shared" si="55"/>
        <v>0</v>
      </c>
      <c r="M118" s="154">
        <f t="shared" si="74"/>
        <v>0</v>
      </c>
      <c r="N118" s="120">
        <f t="shared" si="74"/>
        <v>0</v>
      </c>
      <c r="O118" s="120">
        <f t="shared" si="74"/>
        <v>0</v>
      </c>
      <c r="P118" s="120">
        <f t="shared" si="74"/>
        <v>0</v>
      </c>
      <c r="Q118" s="120">
        <f t="shared" si="74"/>
        <v>0</v>
      </c>
      <c r="R118" s="72"/>
      <c r="S118" s="69">
        <f>ROUND(G118*tab!C$13,0)</f>
        <v>0</v>
      </c>
      <c r="T118" s="69">
        <f>ROUND(H118*tab!D$13,0)</f>
        <v>0</v>
      </c>
      <c r="U118" s="69">
        <f>ROUND(I118*(tab!E$10+tab!E$11)*1/2,0)+K118*tab!E$15*1/2</f>
        <v>0</v>
      </c>
      <c r="V118" s="69">
        <f>L118*tab!F$15</f>
        <v>0</v>
      </c>
      <c r="W118" s="69">
        <f>M118*tab!G$15</f>
        <v>0</v>
      </c>
      <c r="X118" s="69">
        <f>N118*tab!H$15</f>
        <v>0</v>
      </c>
      <c r="Y118" s="69">
        <f>O118*tab!I$15</f>
        <v>0</v>
      </c>
      <c r="Z118" s="69">
        <f>P118*tab!J$15</f>
        <v>0</v>
      </c>
      <c r="AA118" s="69">
        <f>Q118*tab!K$15</f>
        <v>0</v>
      </c>
      <c r="AB118" s="72"/>
      <c r="AC118" s="155">
        <v>0</v>
      </c>
      <c r="AD118" s="155">
        <f t="shared" si="72"/>
        <v>0</v>
      </c>
      <c r="AE118" s="155">
        <f t="shared" si="72"/>
        <v>0</v>
      </c>
      <c r="AF118" s="155">
        <f t="shared" si="66"/>
        <v>0</v>
      </c>
      <c r="AG118" s="121">
        <f t="shared" si="66"/>
        <v>0</v>
      </c>
      <c r="AH118" s="121">
        <f t="shared" si="66"/>
        <v>0</v>
      </c>
      <c r="AI118" s="121">
        <f t="shared" si="66"/>
        <v>0</v>
      </c>
      <c r="AJ118" s="121">
        <f t="shared" si="66"/>
        <v>0</v>
      </c>
      <c r="AK118" s="121">
        <f t="shared" si="66"/>
        <v>0</v>
      </c>
      <c r="AL118" s="72"/>
      <c r="AM118" s="69">
        <f t="shared" si="68"/>
        <v>0</v>
      </c>
      <c r="AN118" s="69">
        <f t="shared" si="69"/>
        <v>0</v>
      </c>
      <c r="AO118" s="69">
        <f t="shared" si="70"/>
        <v>0</v>
      </c>
      <c r="AP118" s="69">
        <f t="shared" si="65"/>
        <v>0</v>
      </c>
      <c r="AQ118" s="69">
        <f t="shared" si="65"/>
        <v>0</v>
      </c>
      <c r="AR118" s="69">
        <f t="shared" si="65"/>
        <v>0</v>
      </c>
      <c r="AS118" s="69">
        <f t="shared" si="64"/>
        <v>0</v>
      </c>
      <c r="AT118" s="69">
        <f t="shared" si="64"/>
        <v>0</v>
      </c>
      <c r="AU118" s="69">
        <f t="shared" si="64"/>
        <v>0</v>
      </c>
      <c r="AV118" s="72"/>
      <c r="AW118" s="652">
        <v>0</v>
      </c>
      <c r="AX118" s="652">
        <f t="shared" si="73"/>
        <v>0</v>
      </c>
      <c r="AY118" s="652">
        <f t="shared" si="73"/>
        <v>0</v>
      </c>
      <c r="AZ118" s="68">
        <v>0</v>
      </c>
      <c r="BA118" s="155">
        <f t="shared" si="19"/>
        <v>0</v>
      </c>
      <c r="BB118" s="121">
        <f t="shared" si="67"/>
        <v>0</v>
      </c>
      <c r="BC118" s="121">
        <f t="shared" si="67"/>
        <v>0</v>
      </c>
      <c r="BD118" s="121">
        <f t="shared" si="67"/>
        <v>0</v>
      </c>
      <c r="BE118" s="121">
        <f t="shared" si="67"/>
        <v>0</v>
      </c>
      <c r="BF118" s="93"/>
      <c r="BG118" s="135"/>
    </row>
    <row r="119" spans="2:59" s="114" customFormat="1" x14ac:dyDescent="0.2">
      <c r="B119" s="1321"/>
      <c r="C119" s="152"/>
      <c r="D119" s="51">
        <v>105</v>
      </c>
      <c r="E119" s="153" t="s">
        <v>396</v>
      </c>
      <c r="F119" s="1122" t="s">
        <v>349</v>
      </c>
      <c r="G119" s="1324">
        <v>0</v>
      </c>
      <c r="H119" s="1124">
        <f t="shared" si="71"/>
        <v>0</v>
      </c>
      <c r="I119" s="1124">
        <f t="shared" si="71"/>
        <v>0</v>
      </c>
      <c r="J119" s="1340"/>
      <c r="K119" s="1124">
        <v>0</v>
      </c>
      <c r="L119" s="1323">
        <f t="shared" si="55"/>
        <v>0</v>
      </c>
      <c r="M119" s="154">
        <f t="shared" si="74"/>
        <v>0</v>
      </c>
      <c r="N119" s="120">
        <f t="shared" si="74"/>
        <v>0</v>
      </c>
      <c r="O119" s="120">
        <f t="shared" si="74"/>
        <v>0</v>
      </c>
      <c r="P119" s="120">
        <f t="shared" si="74"/>
        <v>0</v>
      </c>
      <c r="Q119" s="120">
        <f t="shared" si="74"/>
        <v>0</v>
      </c>
      <c r="R119" s="72"/>
      <c r="S119" s="69">
        <f>ROUND(G119*tab!C$13,0)</f>
        <v>0</v>
      </c>
      <c r="T119" s="69">
        <f>ROUND(H119*tab!D$13,0)</f>
        <v>0</v>
      </c>
      <c r="U119" s="69">
        <f>ROUND(I119*(tab!E$10+tab!E$11)*1/2,0)+K119*tab!E$15*1/2</f>
        <v>0</v>
      </c>
      <c r="V119" s="69">
        <f>L119*tab!F$15</f>
        <v>0</v>
      </c>
      <c r="W119" s="69">
        <f>M119*tab!G$15</f>
        <v>0</v>
      </c>
      <c r="X119" s="69">
        <f>N119*tab!H$15</f>
        <v>0</v>
      </c>
      <c r="Y119" s="69">
        <f>O119*tab!I$15</f>
        <v>0</v>
      </c>
      <c r="Z119" s="69">
        <f>P119*tab!J$15</f>
        <v>0</v>
      </c>
      <c r="AA119" s="69">
        <f>Q119*tab!K$15</f>
        <v>0</v>
      </c>
      <c r="AB119" s="72"/>
      <c r="AC119" s="155">
        <v>0</v>
      </c>
      <c r="AD119" s="155">
        <f t="shared" si="72"/>
        <v>0</v>
      </c>
      <c r="AE119" s="155">
        <f t="shared" si="72"/>
        <v>0</v>
      </c>
      <c r="AF119" s="155">
        <f t="shared" si="66"/>
        <v>0</v>
      </c>
      <c r="AG119" s="121">
        <f t="shared" si="66"/>
        <v>0</v>
      </c>
      <c r="AH119" s="121">
        <f t="shared" si="66"/>
        <v>0</v>
      </c>
      <c r="AI119" s="121">
        <f t="shared" si="66"/>
        <v>0</v>
      </c>
      <c r="AJ119" s="121">
        <f t="shared" si="66"/>
        <v>0</v>
      </c>
      <c r="AK119" s="121">
        <f t="shared" si="66"/>
        <v>0</v>
      </c>
      <c r="AL119" s="72"/>
      <c r="AM119" s="69">
        <f t="shared" si="68"/>
        <v>0</v>
      </c>
      <c r="AN119" s="69">
        <f t="shared" si="69"/>
        <v>0</v>
      </c>
      <c r="AO119" s="69">
        <f t="shared" si="70"/>
        <v>0</v>
      </c>
      <c r="AP119" s="69">
        <f t="shared" si="65"/>
        <v>0</v>
      </c>
      <c r="AQ119" s="69">
        <f t="shared" si="65"/>
        <v>0</v>
      </c>
      <c r="AR119" s="69">
        <f t="shared" si="65"/>
        <v>0</v>
      </c>
      <c r="AS119" s="69">
        <f t="shared" si="64"/>
        <v>0</v>
      </c>
      <c r="AT119" s="69">
        <f t="shared" si="64"/>
        <v>0</v>
      </c>
      <c r="AU119" s="69">
        <f t="shared" si="64"/>
        <v>0</v>
      </c>
      <c r="AV119" s="72"/>
      <c r="AW119" s="652">
        <v>0</v>
      </c>
      <c r="AX119" s="652">
        <f t="shared" si="73"/>
        <v>0</v>
      </c>
      <c r="AY119" s="652">
        <f t="shared" si="73"/>
        <v>0</v>
      </c>
      <c r="AZ119" s="68">
        <v>0</v>
      </c>
      <c r="BA119" s="155">
        <f t="shared" si="19"/>
        <v>0</v>
      </c>
      <c r="BB119" s="121">
        <f t="shared" si="67"/>
        <v>0</v>
      </c>
      <c r="BC119" s="121">
        <f t="shared" si="67"/>
        <v>0</v>
      </c>
      <c r="BD119" s="121">
        <f t="shared" si="67"/>
        <v>0</v>
      </c>
      <c r="BE119" s="121">
        <f t="shared" si="67"/>
        <v>0</v>
      </c>
      <c r="BF119" s="93"/>
      <c r="BG119" s="135"/>
    </row>
    <row r="120" spans="2:59" s="114" customFormat="1" x14ac:dyDescent="0.2">
      <c r="B120" s="1321"/>
      <c r="C120" s="152"/>
      <c r="D120" s="51">
        <v>106</v>
      </c>
      <c r="E120" s="153" t="s">
        <v>397</v>
      </c>
      <c r="F120" s="1122" t="s">
        <v>349</v>
      </c>
      <c r="G120" s="1324">
        <v>0</v>
      </c>
      <c r="H120" s="1124">
        <f t="shared" si="71"/>
        <v>0</v>
      </c>
      <c r="I120" s="1124">
        <f t="shared" si="71"/>
        <v>0</v>
      </c>
      <c r="J120" s="1340"/>
      <c r="K120" s="1124">
        <v>0</v>
      </c>
      <c r="L120" s="1323">
        <f t="shared" si="55"/>
        <v>0</v>
      </c>
      <c r="M120" s="154">
        <f t="shared" si="74"/>
        <v>0</v>
      </c>
      <c r="N120" s="120">
        <f t="shared" si="74"/>
        <v>0</v>
      </c>
      <c r="O120" s="120">
        <f t="shared" si="74"/>
        <v>0</v>
      </c>
      <c r="P120" s="120">
        <f t="shared" si="74"/>
        <v>0</v>
      </c>
      <c r="Q120" s="120">
        <f t="shared" si="74"/>
        <v>0</v>
      </c>
      <c r="R120" s="72"/>
      <c r="S120" s="69">
        <f>ROUND(G120*tab!C$13,0)</f>
        <v>0</v>
      </c>
      <c r="T120" s="69">
        <f>ROUND(H120*tab!D$13,0)</f>
        <v>0</v>
      </c>
      <c r="U120" s="69">
        <f>ROUND(I120*(tab!E$10+tab!E$11)*1/2,0)+K120*tab!E$15*1/2</f>
        <v>0</v>
      </c>
      <c r="V120" s="69">
        <f>L120*tab!F$15</f>
        <v>0</v>
      </c>
      <c r="W120" s="69">
        <f>M120*tab!G$15</f>
        <v>0</v>
      </c>
      <c r="X120" s="69">
        <f>N120*tab!H$15</f>
        <v>0</v>
      </c>
      <c r="Y120" s="69">
        <f>O120*tab!I$15</f>
        <v>0</v>
      </c>
      <c r="Z120" s="69">
        <f>P120*tab!J$15</f>
        <v>0</v>
      </c>
      <c r="AA120" s="69">
        <f>Q120*tab!K$15</f>
        <v>0</v>
      </c>
      <c r="AB120" s="72"/>
      <c r="AC120" s="155">
        <v>0</v>
      </c>
      <c r="AD120" s="155">
        <f t="shared" si="72"/>
        <v>0</v>
      </c>
      <c r="AE120" s="155">
        <f t="shared" si="72"/>
        <v>0</v>
      </c>
      <c r="AF120" s="155">
        <f t="shared" si="66"/>
        <v>0</v>
      </c>
      <c r="AG120" s="121">
        <f t="shared" si="66"/>
        <v>0</v>
      </c>
      <c r="AH120" s="121">
        <f t="shared" si="66"/>
        <v>0</v>
      </c>
      <c r="AI120" s="121">
        <f t="shared" si="66"/>
        <v>0</v>
      </c>
      <c r="AJ120" s="121">
        <f t="shared" si="66"/>
        <v>0</v>
      </c>
      <c r="AK120" s="121">
        <f t="shared" si="66"/>
        <v>0</v>
      </c>
      <c r="AL120" s="72"/>
      <c r="AM120" s="69">
        <f t="shared" si="68"/>
        <v>0</v>
      </c>
      <c r="AN120" s="69">
        <f t="shared" si="69"/>
        <v>0</v>
      </c>
      <c r="AO120" s="69">
        <f t="shared" si="70"/>
        <v>0</v>
      </c>
      <c r="AP120" s="69">
        <f t="shared" si="65"/>
        <v>0</v>
      </c>
      <c r="AQ120" s="69">
        <f t="shared" si="65"/>
        <v>0</v>
      </c>
      <c r="AR120" s="69">
        <f t="shared" si="65"/>
        <v>0</v>
      </c>
      <c r="AS120" s="69">
        <f t="shared" si="64"/>
        <v>0</v>
      </c>
      <c r="AT120" s="69">
        <f t="shared" si="64"/>
        <v>0</v>
      </c>
      <c r="AU120" s="69">
        <f t="shared" si="64"/>
        <v>0</v>
      </c>
      <c r="AV120" s="72"/>
      <c r="AW120" s="652">
        <v>0</v>
      </c>
      <c r="AX120" s="652">
        <f t="shared" si="73"/>
        <v>0</v>
      </c>
      <c r="AY120" s="652">
        <f t="shared" si="73"/>
        <v>0</v>
      </c>
      <c r="AZ120" s="68">
        <v>0</v>
      </c>
      <c r="BA120" s="155">
        <f t="shared" si="19"/>
        <v>0</v>
      </c>
      <c r="BB120" s="121">
        <f t="shared" si="67"/>
        <v>0</v>
      </c>
      <c r="BC120" s="121">
        <f t="shared" si="67"/>
        <v>0</v>
      </c>
      <c r="BD120" s="121">
        <f t="shared" si="67"/>
        <v>0</v>
      </c>
      <c r="BE120" s="121">
        <f t="shared" si="67"/>
        <v>0</v>
      </c>
      <c r="BF120" s="93"/>
      <c r="BG120" s="135"/>
    </row>
    <row r="121" spans="2:59" s="114" customFormat="1" x14ac:dyDescent="0.2">
      <c r="B121" s="1321"/>
      <c r="C121" s="152"/>
      <c r="D121" s="51">
        <v>107</v>
      </c>
      <c r="E121" s="153" t="s">
        <v>398</v>
      </c>
      <c r="F121" s="1122" t="s">
        <v>349</v>
      </c>
      <c r="G121" s="1324">
        <v>0</v>
      </c>
      <c r="H121" s="1124">
        <f t="shared" si="71"/>
        <v>0</v>
      </c>
      <c r="I121" s="1124">
        <f t="shared" si="71"/>
        <v>0</v>
      </c>
      <c r="J121" s="1340"/>
      <c r="K121" s="1124">
        <v>0</v>
      </c>
      <c r="L121" s="1323">
        <f t="shared" si="55"/>
        <v>0</v>
      </c>
      <c r="M121" s="154">
        <f t="shared" si="74"/>
        <v>0</v>
      </c>
      <c r="N121" s="120">
        <f t="shared" si="74"/>
        <v>0</v>
      </c>
      <c r="O121" s="120">
        <f t="shared" si="74"/>
        <v>0</v>
      </c>
      <c r="P121" s="120">
        <f t="shared" si="74"/>
        <v>0</v>
      </c>
      <c r="Q121" s="120">
        <f t="shared" si="74"/>
        <v>0</v>
      </c>
      <c r="R121" s="72"/>
      <c r="S121" s="69">
        <f>ROUND(G121*tab!C$13,0)</f>
        <v>0</v>
      </c>
      <c r="T121" s="69">
        <f>ROUND(H121*tab!D$13,0)</f>
        <v>0</v>
      </c>
      <c r="U121" s="69">
        <f>ROUND(I121*(tab!E$10+tab!E$11)*1/2,0)+K121*tab!E$15*1/2</f>
        <v>0</v>
      </c>
      <c r="V121" s="69">
        <f>L121*tab!F$15</f>
        <v>0</v>
      </c>
      <c r="W121" s="69">
        <f>M121*tab!G$15</f>
        <v>0</v>
      </c>
      <c r="X121" s="69">
        <f>N121*tab!H$15</f>
        <v>0</v>
      </c>
      <c r="Y121" s="69">
        <f>O121*tab!I$15</f>
        <v>0</v>
      </c>
      <c r="Z121" s="69">
        <f>P121*tab!J$15</f>
        <v>0</v>
      </c>
      <c r="AA121" s="69">
        <f>Q121*tab!K$15</f>
        <v>0</v>
      </c>
      <c r="AB121" s="72"/>
      <c r="AC121" s="155">
        <v>0</v>
      </c>
      <c r="AD121" s="155">
        <f t="shared" si="72"/>
        <v>0</v>
      </c>
      <c r="AE121" s="155">
        <f t="shared" si="72"/>
        <v>0</v>
      </c>
      <c r="AF121" s="155">
        <f t="shared" si="66"/>
        <v>0</v>
      </c>
      <c r="AG121" s="121">
        <f t="shared" si="66"/>
        <v>0</v>
      </c>
      <c r="AH121" s="121">
        <f t="shared" si="66"/>
        <v>0</v>
      </c>
      <c r="AI121" s="121">
        <f t="shared" si="66"/>
        <v>0</v>
      </c>
      <c r="AJ121" s="121">
        <f t="shared" si="66"/>
        <v>0</v>
      </c>
      <c r="AK121" s="121">
        <f t="shared" si="66"/>
        <v>0</v>
      </c>
      <c r="AL121" s="72"/>
      <c r="AM121" s="69">
        <f t="shared" si="68"/>
        <v>0</v>
      </c>
      <c r="AN121" s="69">
        <f t="shared" si="69"/>
        <v>0</v>
      </c>
      <c r="AO121" s="69">
        <f t="shared" si="70"/>
        <v>0</v>
      </c>
      <c r="AP121" s="69">
        <f t="shared" si="65"/>
        <v>0</v>
      </c>
      <c r="AQ121" s="69">
        <f t="shared" si="65"/>
        <v>0</v>
      </c>
      <c r="AR121" s="69">
        <f t="shared" si="65"/>
        <v>0</v>
      </c>
      <c r="AS121" s="69">
        <f t="shared" si="64"/>
        <v>0</v>
      </c>
      <c r="AT121" s="69">
        <f t="shared" si="64"/>
        <v>0</v>
      </c>
      <c r="AU121" s="69">
        <f t="shared" si="64"/>
        <v>0</v>
      </c>
      <c r="AV121" s="72"/>
      <c r="AW121" s="652">
        <v>0</v>
      </c>
      <c r="AX121" s="652">
        <f t="shared" si="73"/>
        <v>0</v>
      </c>
      <c r="AY121" s="652">
        <f t="shared" si="73"/>
        <v>0</v>
      </c>
      <c r="AZ121" s="68">
        <v>0</v>
      </c>
      <c r="BA121" s="155">
        <f t="shared" si="19"/>
        <v>0</v>
      </c>
      <c r="BB121" s="121">
        <f t="shared" si="67"/>
        <v>0</v>
      </c>
      <c r="BC121" s="121">
        <f t="shared" si="67"/>
        <v>0</v>
      </c>
      <c r="BD121" s="121">
        <f t="shared" si="67"/>
        <v>0</v>
      </c>
      <c r="BE121" s="121">
        <f t="shared" si="67"/>
        <v>0</v>
      </c>
      <c r="BF121" s="93"/>
      <c r="BG121" s="135"/>
    </row>
    <row r="122" spans="2:59" s="114" customFormat="1" x14ac:dyDescent="0.2">
      <c r="B122" s="1321"/>
      <c r="C122" s="152"/>
      <c r="D122" s="51">
        <v>108</v>
      </c>
      <c r="E122" s="153" t="s">
        <v>399</v>
      </c>
      <c r="F122" s="1122" t="s">
        <v>349</v>
      </c>
      <c r="G122" s="1324">
        <v>0</v>
      </c>
      <c r="H122" s="1124">
        <f t="shared" si="71"/>
        <v>0</v>
      </c>
      <c r="I122" s="1124">
        <f t="shared" si="71"/>
        <v>0</v>
      </c>
      <c r="J122" s="1340"/>
      <c r="K122" s="1124">
        <v>0</v>
      </c>
      <c r="L122" s="1323">
        <f t="shared" si="55"/>
        <v>0</v>
      </c>
      <c r="M122" s="154">
        <f t="shared" si="74"/>
        <v>0</v>
      </c>
      <c r="N122" s="120">
        <f t="shared" si="74"/>
        <v>0</v>
      </c>
      <c r="O122" s="120">
        <f t="shared" si="74"/>
        <v>0</v>
      </c>
      <c r="P122" s="120">
        <f t="shared" si="74"/>
        <v>0</v>
      </c>
      <c r="Q122" s="120">
        <f t="shared" si="74"/>
        <v>0</v>
      </c>
      <c r="R122" s="72"/>
      <c r="S122" s="69">
        <f>ROUND(G122*tab!C$13,0)</f>
        <v>0</v>
      </c>
      <c r="T122" s="69">
        <f>ROUND(H122*tab!D$13,0)</f>
        <v>0</v>
      </c>
      <c r="U122" s="69">
        <f>ROUND(I122*(tab!E$10+tab!E$11)*1/2,0)+K122*tab!E$15*1/2</f>
        <v>0</v>
      </c>
      <c r="V122" s="69">
        <f>L122*tab!F$15</f>
        <v>0</v>
      </c>
      <c r="W122" s="69">
        <f>M122*tab!G$15</f>
        <v>0</v>
      </c>
      <c r="X122" s="69">
        <f>N122*tab!H$15</f>
        <v>0</v>
      </c>
      <c r="Y122" s="69">
        <f>O122*tab!I$15</f>
        <v>0</v>
      </c>
      <c r="Z122" s="69">
        <f>P122*tab!J$15</f>
        <v>0</v>
      </c>
      <c r="AA122" s="69">
        <f>Q122*tab!K$15</f>
        <v>0</v>
      </c>
      <c r="AB122" s="72"/>
      <c r="AC122" s="155">
        <v>0</v>
      </c>
      <c r="AD122" s="155">
        <f t="shared" si="72"/>
        <v>0</v>
      </c>
      <c r="AE122" s="155">
        <f t="shared" si="72"/>
        <v>0</v>
      </c>
      <c r="AF122" s="155">
        <f t="shared" si="66"/>
        <v>0</v>
      </c>
      <c r="AG122" s="121">
        <f t="shared" si="66"/>
        <v>0</v>
      </c>
      <c r="AH122" s="121">
        <f t="shared" si="66"/>
        <v>0</v>
      </c>
      <c r="AI122" s="121">
        <f t="shared" si="66"/>
        <v>0</v>
      </c>
      <c r="AJ122" s="121">
        <f t="shared" si="66"/>
        <v>0</v>
      </c>
      <c r="AK122" s="121">
        <f t="shared" si="66"/>
        <v>0</v>
      </c>
      <c r="AL122" s="72"/>
      <c r="AM122" s="69">
        <f t="shared" si="68"/>
        <v>0</v>
      </c>
      <c r="AN122" s="69">
        <f t="shared" si="69"/>
        <v>0</v>
      </c>
      <c r="AO122" s="69">
        <f t="shared" si="70"/>
        <v>0</v>
      </c>
      <c r="AP122" s="69">
        <f t="shared" si="65"/>
        <v>0</v>
      </c>
      <c r="AQ122" s="69">
        <f t="shared" si="65"/>
        <v>0</v>
      </c>
      <c r="AR122" s="69">
        <f t="shared" si="65"/>
        <v>0</v>
      </c>
      <c r="AS122" s="69">
        <f t="shared" si="64"/>
        <v>0</v>
      </c>
      <c r="AT122" s="69">
        <f t="shared" si="64"/>
        <v>0</v>
      </c>
      <c r="AU122" s="69">
        <f t="shared" si="64"/>
        <v>0</v>
      </c>
      <c r="AV122" s="72"/>
      <c r="AW122" s="652">
        <v>0</v>
      </c>
      <c r="AX122" s="652">
        <f t="shared" si="73"/>
        <v>0</v>
      </c>
      <c r="AY122" s="652">
        <f t="shared" si="73"/>
        <v>0</v>
      </c>
      <c r="AZ122" s="68">
        <v>0</v>
      </c>
      <c r="BA122" s="155">
        <f t="shared" si="19"/>
        <v>0</v>
      </c>
      <c r="BB122" s="121">
        <f t="shared" si="67"/>
        <v>0</v>
      </c>
      <c r="BC122" s="121">
        <f t="shared" si="67"/>
        <v>0</v>
      </c>
      <c r="BD122" s="121">
        <f t="shared" si="67"/>
        <v>0</v>
      </c>
      <c r="BE122" s="121">
        <f t="shared" si="67"/>
        <v>0</v>
      </c>
      <c r="BF122" s="93"/>
      <c r="BG122" s="135"/>
    </row>
    <row r="123" spans="2:59" s="114" customFormat="1" x14ac:dyDescent="0.2">
      <c r="B123" s="1321"/>
      <c r="C123" s="152"/>
      <c r="D123" s="51">
        <v>109</v>
      </c>
      <c r="E123" s="153" t="s">
        <v>400</v>
      </c>
      <c r="F123" s="1122" t="s">
        <v>349</v>
      </c>
      <c r="G123" s="1324">
        <v>0</v>
      </c>
      <c r="H123" s="1124">
        <f t="shared" si="71"/>
        <v>0</v>
      </c>
      <c r="I123" s="1124">
        <f t="shared" si="71"/>
        <v>0</v>
      </c>
      <c r="J123" s="1340"/>
      <c r="K123" s="1124">
        <v>0</v>
      </c>
      <c r="L123" s="1323">
        <f t="shared" si="55"/>
        <v>0</v>
      </c>
      <c r="M123" s="154">
        <f t="shared" si="74"/>
        <v>0</v>
      </c>
      <c r="N123" s="120">
        <f t="shared" si="74"/>
        <v>0</v>
      </c>
      <c r="O123" s="120">
        <f t="shared" si="74"/>
        <v>0</v>
      </c>
      <c r="P123" s="120">
        <f t="shared" si="74"/>
        <v>0</v>
      </c>
      <c r="Q123" s="120">
        <f t="shared" si="74"/>
        <v>0</v>
      </c>
      <c r="R123" s="72"/>
      <c r="S123" s="69">
        <f>ROUND(G123*tab!C$13,0)</f>
        <v>0</v>
      </c>
      <c r="T123" s="69">
        <f>ROUND(H123*tab!D$13,0)</f>
        <v>0</v>
      </c>
      <c r="U123" s="69">
        <f>ROUND(I123*(tab!E$10+tab!E$11)*1/2,0)+K123*tab!E$15*1/2</f>
        <v>0</v>
      </c>
      <c r="V123" s="69">
        <f>L123*tab!F$15</f>
        <v>0</v>
      </c>
      <c r="W123" s="69">
        <f>M123*tab!G$15</f>
        <v>0</v>
      </c>
      <c r="X123" s="69">
        <f>N123*tab!H$15</f>
        <v>0</v>
      </c>
      <c r="Y123" s="69">
        <f>O123*tab!I$15</f>
        <v>0</v>
      </c>
      <c r="Z123" s="69">
        <f>P123*tab!J$15</f>
        <v>0</v>
      </c>
      <c r="AA123" s="69">
        <f>Q123*tab!K$15</f>
        <v>0</v>
      </c>
      <c r="AB123" s="72"/>
      <c r="AC123" s="155">
        <v>0</v>
      </c>
      <c r="AD123" s="155">
        <f t="shared" si="72"/>
        <v>0</v>
      </c>
      <c r="AE123" s="155">
        <f t="shared" si="72"/>
        <v>0</v>
      </c>
      <c r="AF123" s="155">
        <f t="shared" ref="AF123:AK139" si="75">AE123</f>
        <v>0</v>
      </c>
      <c r="AG123" s="121">
        <f t="shared" si="75"/>
        <v>0</v>
      </c>
      <c r="AH123" s="121">
        <f t="shared" si="75"/>
        <v>0</v>
      </c>
      <c r="AI123" s="121">
        <f t="shared" si="75"/>
        <v>0</v>
      </c>
      <c r="AJ123" s="121">
        <f t="shared" si="75"/>
        <v>0</v>
      </c>
      <c r="AK123" s="121">
        <f t="shared" si="75"/>
        <v>0</v>
      </c>
      <c r="AL123" s="72"/>
      <c r="AM123" s="69">
        <f t="shared" si="68"/>
        <v>0</v>
      </c>
      <c r="AN123" s="69">
        <f t="shared" si="69"/>
        <v>0</v>
      </c>
      <c r="AO123" s="69">
        <f t="shared" si="70"/>
        <v>0</v>
      </c>
      <c r="AP123" s="69">
        <f t="shared" ref="AP123:AR139" si="76">+L123*0</f>
        <v>0</v>
      </c>
      <c r="AQ123" s="69">
        <f t="shared" si="76"/>
        <v>0</v>
      </c>
      <c r="AR123" s="69">
        <f t="shared" si="76"/>
        <v>0</v>
      </c>
      <c r="AS123" s="69">
        <f t="shared" si="64"/>
        <v>0</v>
      </c>
      <c r="AT123" s="69">
        <f t="shared" si="64"/>
        <v>0</v>
      </c>
      <c r="AU123" s="69">
        <f t="shared" si="64"/>
        <v>0</v>
      </c>
      <c r="AV123" s="72"/>
      <c r="AW123" s="652">
        <v>0</v>
      </c>
      <c r="AX123" s="652">
        <f t="shared" si="73"/>
        <v>0</v>
      </c>
      <c r="AY123" s="652">
        <f t="shared" si="73"/>
        <v>0</v>
      </c>
      <c r="AZ123" s="68">
        <v>0</v>
      </c>
      <c r="BA123" s="155">
        <f t="shared" si="19"/>
        <v>0</v>
      </c>
      <c r="BB123" s="121">
        <f t="shared" si="67"/>
        <v>0</v>
      </c>
      <c r="BC123" s="121">
        <f t="shared" si="67"/>
        <v>0</v>
      </c>
      <c r="BD123" s="121">
        <f t="shared" si="67"/>
        <v>0</v>
      </c>
      <c r="BE123" s="121">
        <f t="shared" si="67"/>
        <v>0</v>
      </c>
      <c r="BF123" s="93"/>
      <c r="BG123" s="135"/>
    </row>
    <row r="124" spans="2:59" s="114" customFormat="1" x14ac:dyDescent="0.2">
      <c r="B124" s="1321"/>
      <c r="C124" s="152"/>
      <c r="D124" s="51">
        <v>110</v>
      </c>
      <c r="E124" s="153" t="s">
        <v>401</v>
      </c>
      <c r="F124" s="1122" t="s">
        <v>349</v>
      </c>
      <c r="G124" s="1324">
        <v>0</v>
      </c>
      <c r="H124" s="1124">
        <f t="shared" si="71"/>
        <v>0</v>
      </c>
      <c r="I124" s="1124">
        <f t="shared" si="71"/>
        <v>0</v>
      </c>
      <c r="J124" s="1340"/>
      <c r="K124" s="1124">
        <v>0</v>
      </c>
      <c r="L124" s="1323">
        <f t="shared" si="55"/>
        <v>0</v>
      </c>
      <c r="M124" s="154">
        <f t="shared" si="74"/>
        <v>0</v>
      </c>
      <c r="N124" s="120">
        <f t="shared" si="74"/>
        <v>0</v>
      </c>
      <c r="O124" s="120">
        <f t="shared" si="74"/>
        <v>0</v>
      </c>
      <c r="P124" s="120">
        <f t="shared" si="74"/>
        <v>0</v>
      </c>
      <c r="Q124" s="120">
        <f t="shared" si="74"/>
        <v>0</v>
      </c>
      <c r="R124" s="72"/>
      <c r="S124" s="69">
        <f>ROUND(G124*tab!C$13,0)</f>
        <v>0</v>
      </c>
      <c r="T124" s="69">
        <f>ROUND(H124*tab!D$13,0)</f>
        <v>0</v>
      </c>
      <c r="U124" s="69">
        <f>ROUND(I124*(tab!E$10+tab!E$11)*1/2,0)+K124*tab!E$15*1/2</f>
        <v>0</v>
      </c>
      <c r="V124" s="69">
        <f>L124*tab!F$15</f>
        <v>0</v>
      </c>
      <c r="W124" s="69">
        <f>M124*tab!G$15</f>
        <v>0</v>
      </c>
      <c r="X124" s="69">
        <f>N124*tab!H$15</f>
        <v>0</v>
      </c>
      <c r="Y124" s="69">
        <f>O124*tab!I$15</f>
        <v>0</v>
      </c>
      <c r="Z124" s="69">
        <f>P124*tab!J$15</f>
        <v>0</v>
      </c>
      <c r="AA124" s="69">
        <f>Q124*tab!K$15</f>
        <v>0</v>
      </c>
      <c r="AB124" s="72"/>
      <c r="AC124" s="155">
        <v>0</v>
      </c>
      <c r="AD124" s="155">
        <f t="shared" si="72"/>
        <v>0</v>
      </c>
      <c r="AE124" s="155">
        <f t="shared" si="72"/>
        <v>0</v>
      </c>
      <c r="AF124" s="155">
        <f t="shared" si="75"/>
        <v>0</v>
      </c>
      <c r="AG124" s="121">
        <f t="shared" si="75"/>
        <v>0</v>
      </c>
      <c r="AH124" s="121">
        <f t="shared" si="75"/>
        <v>0</v>
      </c>
      <c r="AI124" s="121">
        <f t="shared" si="75"/>
        <v>0</v>
      </c>
      <c r="AJ124" s="121">
        <f t="shared" si="75"/>
        <v>0</v>
      </c>
      <c r="AK124" s="121">
        <f t="shared" si="75"/>
        <v>0</v>
      </c>
      <c r="AL124" s="72"/>
      <c r="AM124" s="69">
        <f t="shared" si="68"/>
        <v>0</v>
      </c>
      <c r="AN124" s="69">
        <f t="shared" si="69"/>
        <v>0</v>
      </c>
      <c r="AO124" s="69">
        <f t="shared" si="70"/>
        <v>0</v>
      </c>
      <c r="AP124" s="69">
        <f t="shared" si="76"/>
        <v>0</v>
      </c>
      <c r="AQ124" s="69">
        <f t="shared" si="76"/>
        <v>0</v>
      </c>
      <c r="AR124" s="69">
        <f t="shared" si="76"/>
        <v>0</v>
      </c>
      <c r="AS124" s="69">
        <f t="shared" si="64"/>
        <v>0</v>
      </c>
      <c r="AT124" s="69">
        <f t="shared" si="64"/>
        <v>0</v>
      </c>
      <c r="AU124" s="69">
        <f t="shared" si="64"/>
        <v>0</v>
      </c>
      <c r="AV124" s="72"/>
      <c r="AW124" s="652">
        <v>0</v>
      </c>
      <c r="AX124" s="652">
        <f t="shared" si="73"/>
        <v>0</v>
      </c>
      <c r="AY124" s="652">
        <f t="shared" si="73"/>
        <v>0</v>
      </c>
      <c r="AZ124" s="68">
        <v>0</v>
      </c>
      <c r="BA124" s="155">
        <f t="shared" si="19"/>
        <v>0</v>
      </c>
      <c r="BB124" s="121">
        <f t="shared" si="67"/>
        <v>0</v>
      </c>
      <c r="BC124" s="121">
        <f t="shared" si="67"/>
        <v>0</v>
      </c>
      <c r="BD124" s="121">
        <f t="shared" si="67"/>
        <v>0</v>
      </c>
      <c r="BE124" s="121">
        <f t="shared" si="67"/>
        <v>0</v>
      </c>
      <c r="BF124" s="93"/>
      <c r="BG124" s="135"/>
    </row>
    <row r="125" spans="2:59" s="114" customFormat="1" x14ac:dyDescent="0.2">
      <c r="B125" s="1321"/>
      <c r="C125" s="152"/>
      <c r="D125" s="51">
        <v>111</v>
      </c>
      <c r="E125" s="153" t="s">
        <v>402</v>
      </c>
      <c r="F125" s="1122" t="s">
        <v>349</v>
      </c>
      <c r="G125" s="1324">
        <v>0</v>
      </c>
      <c r="H125" s="1124">
        <f t="shared" si="71"/>
        <v>0</v>
      </c>
      <c r="I125" s="1124">
        <f t="shared" si="71"/>
        <v>0</v>
      </c>
      <c r="J125" s="1340"/>
      <c r="K125" s="1124">
        <v>0</v>
      </c>
      <c r="L125" s="1323">
        <f t="shared" si="55"/>
        <v>0</v>
      </c>
      <c r="M125" s="154">
        <f t="shared" si="74"/>
        <v>0</v>
      </c>
      <c r="N125" s="120">
        <f t="shared" si="74"/>
        <v>0</v>
      </c>
      <c r="O125" s="120">
        <f t="shared" si="74"/>
        <v>0</v>
      </c>
      <c r="P125" s="120">
        <f t="shared" si="74"/>
        <v>0</v>
      </c>
      <c r="Q125" s="120">
        <f t="shared" si="74"/>
        <v>0</v>
      </c>
      <c r="R125" s="72"/>
      <c r="S125" s="69">
        <f>ROUND(G125*tab!C$13,0)</f>
        <v>0</v>
      </c>
      <c r="T125" s="69">
        <f>ROUND(H125*tab!D$13,0)</f>
        <v>0</v>
      </c>
      <c r="U125" s="69">
        <f>ROUND(I125*(tab!E$10+tab!E$11)*1/2,0)+K125*tab!E$15*1/2</f>
        <v>0</v>
      </c>
      <c r="V125" s="69">
        <f>L125*tab!F$15</f>
        <v>0</v>
      </c>
      <c r="W125" s="69">
        <f>M125*tab!G$15</f>
        <v>0</v>
      </c>
      <c r="X125" s="69">
        <f>N125*tab!H$15</f>
        <v>0</v>
      </c>
      <c r="Y125" s="69">
        <f>O125*tab!I$15</f>
        <v>0</v>
      </c>
      <c r="Z125" s="69">
        <f>P125*tab!J$15</f>
        <v>0</v>
      </c>
      <c r="AA125" s="69">
        <f>Q125*tab!K$15</f>
        <v>0</v>
      </c>
      <c r="AB125" s="72"/>
      <c r="AC125" s="155">
        <v>0</v>
      </c>
      <c r="AD125" s="155">
        <f t="shared" si="72"/>
        <v>0</v>
      </c>
      <c r="AE125" s="155">
        <f t="shared" si="72"/>
        <v>0</v>
      </c>
      <c r="AF125" s="155">
        <f t="shared" si="75"/>
        <v>0</v>
      </c>
      <c r="AG125" s="121">
        <f t="shared" si="75"/>
        <v>0</v>
      </c>
      <c r="AH125" s="121">
        <f t="shared" si="75"/>
        <v>0</v>
      </c>
      <c r="AI125" s="121">
        <f t="shared" si="75"/>
        <v>0</v>
      </c>
      <c r="AJ125" s="121">
        <f t="shared" si="75"/>
        <v>0</v>
      </c>
      <c r="AK125" s="121">
        <f t="shared" si="75"/>
        <v>0</v>
      </c>
      <c r="AL125" s="72"/>
      <c r="AM125" s="69">
        <f t="shared" si="68"/>
        <v>0</v>
      </c>
      <c r="AN125" s="69">
        <f t="shared" si="69"/>
        <v>0</v>
      </c>
      <c r="AO125" s="69">
        <f t="shared" si="70"/>
        <v>0</v>
      </c>
      <c r="AP125" s="69">
        <f t="shared" si="76"/>
        <v>0</v>
      </c>
      <c r="AQ125" s="69">
        <f t="shared" si="76"/>
        <v>0</v>
      </c>
      <c r="AR125" s="69">
        <f t="shared" si="76"/>
        <v>0</v>
      </c>
      <c r="AS125" s="69">
        <f t="shared" si="64"/>
        <v>0</v>
      </c>
      <c r="AT125" s="69">
        <f t="shared" si="64"/>
        <v>0</v>
      </c>
      <c r="AU125" s="69">
        <f t="shared" si="64"/>
        <v>0</v>
      </c>
      <c r="AV125" s="72"/>
      <c r="AW125" s="652">
        <v>0</v>
      </c>
      <c r="AX125" s="652">
        <f t="shared" si="73"/>
        <v>0</v>
      </c>
      <c r="AY125" s="652">
        <f t="shared" si="73"/>
        <v>0</v>
      </c>
      <c r="AZ125" s="68">
        <v>0</v>
      </c>
      <c r="BA125" s="155">
        <f t="shared" si="19"/>
        <v>0</v>
      </c>
      <c r="BB125" s="121">
        <f t="shared" si="67"/>
        <v>0</v>
      </c>
      <c r="BC125" s="121">
        <f t="shared" si="67"/>
        <v>0</v>
      </c>
      <c r="BD125" s="121">
        <f t="shared" si="67"/>
        <v>0</v>
      </c>
      <c r="BE125" s="121">
        <f t="shared" si="67"/>
        <v>0</v>
      </c>
      <c r="BF125" s="93"/>
      <c r="BG125" s="135"/>
    </row>
    <row r="126" spans="2:59" s="114" customFormat="1" x14ac:dyDescent="0.2">
      <c r="B126" s="1321"/>
      <c r="C126" s="152"/>
      <c r="D126" s="51">
        <v>112</v>
      </c>
      <c r="E126" s="153" t="s">
        <v>403</v>
      </c>
      <c r="F126" s="1122" t="s">
        <v>349</v>
      </c>
      <c r="G126" s="1324">
        <v>0</v>
      </c>
      <c r="H126" s="1124">
        <f t="shared" si="71"/>
        <v>0</v>
      </c>
      <c r="I126" s="1124">
        <f t="shared" si="71"/>
        <v>0</v>
      </c>
      <c r="J126" s="1340"/>
      <c r="K126" s="1124">
        <v>0</v>
      </c>
      <c r="L126" s="1323">
        <f t="shared" si="55"/>
        <v>0</v>
      </c>
      <c r="M126" s="154">
        <f t="shared" si="74"/>
        <v>0</v>
      </c>
      <c r="N126" s="120">
        <f t="shared" si="74"/>
        <v>0</v>
      </c>
      <c r="O126" s="120">
        <f t="shared" si="74"/>
        <v>0</v>
      </c>
      <c r="P126" s="120">
        <f t="shared" si="74"/>
        <v>0</v>
      </c>
      <c r="Q126" s="120">
        <f t="shared" si="74"/>
        <v>0</v>
      </c>
      <c r="R126" s="72"/>
      <c r="S126" s="69">
        <f>ROUND(G126*tab!C$13,0)</f>
        <v>0</v>
      </c>
      <c r="T126" s="69">
        <f>ROUND(H126*tab!D$13,0)</f>
        <v>0</v>
      </c>
      <c r="U126" s="69">
        <f>ROUND(I126*(tab!E$10+tab!E$11)*1/2,0)+K126*tab!E$15*1/2</f>
        <v>0</v>
      </c>
      <c r="V126" s="69">
        <f>L126*tab!F$15</f>
        <v>0</v>
      </c>
      <c r="W126" s="69">
        <f>M126*tab!G$15</f>
        <v>0</v>
      </c>
      <c r="X126" s="69">
        <f>N126*tab!H$15</f>
        <v>0</v>
      </c>
      <c r="Y126" s="69">
        <f>O126*tab!I$15</f>
        <v>0</v>
      </c>
      <c r="Z126" s="69">
        <f>P126*tab!J$15</f>
        <v>0</v>
      </c>
      <c r="AA126" s="69">
        <f>Q126*tab!K$15</f>
        <v>0</v>
      </c>
      <c r="AB126" s="72"/>
      <c r="AC126" s="155">
        <v>0</v>
      </c>
      <c r="AD126" s="155">
        <f t="shared" si="72"/>
        <v>0</v>
      </c>
      <c r="AE126" s="155">
        <f t="shared" si="72"/>
        <v>0</v>
      </c>
      <c r="AF126" s="155">
        <f t="shared" si="75"/>
        <v>0</v>
      </c>
      <c r="AG126" s="121">
        <f t="shared" si="75"/>
        <v>0</v>
      </c>
      <c r="AH126" s="121">
        <f t="shared" si="75"/>
        <v>0</v>
      </c>
      <c r="AI126" s="121">
        <f t="shared" si="75"/>
        <v>0</v>
      </c>
      <c r="AJ126" s="121">
        <f t="shared" si="75"/>
        <v>0</v>
      </c>
      <c r="AK126" s="121">
        <f t="shared" si="75"/>
        <v>0</v>
      </c>
      <c r="AL126" s="72"/>
      <c r="AM126" s="69">
        <f t="shared" si="68"/>
        <v>0</v>
      </c>
      <c r="AN126" s="69">
        <f t="shared" si="69"/>
        <v>0</v>
      </c>
      <c r="AO126" s="69">
        <f t="shared" si="70"/>
        <v>0</v>
      </c>
      <c r="AP126" s="69">
        <f t="shared" si="76"/>
        <v>0</v>
      </c>
      <c r="AQ126" s="69">
        <f t="shared" si="76"/>
        <v>0</v>
      </c>
      <c r="AR126" s="69">
        <f t="shared" si="76"/>
        <v>0</v>
      </c>
      <c r="AS126" s="69">
        <f t="shared" si="64"/>
        <v>0</v>
      </c>
      <c r="AT126" s="69">
        <f t="shared" si="64"/>
        <v>0</v>
      </c>
      <c r="AU126" s="69">
        <f t="shared" si="64"/>
        <v>0</v>
      </c>
      <c r="AV126" s="72"/>
      <c r="AW126" s="652">
        <v>0</v>
      </c>
      <c r="AX126" s="652">
        <f t="shared" si="73"/>
        <v>0</v>
      </c>
      <c r="AY126" s="652">
        <f t="shared" si="73"/>
        <v>0</v>
      </c>
      <c r="AZ126" s="68">
        <v>0</v>
      </c>
      <c r="BA126" s="155">
        <f t="shared" si="19"/>
        <v>0</v>
      </c>
      <c r="BB126" s="121">
        <f t="shared" si="67"/>
        <v>0</v>
      </c>
      <c r="BC126" s="121">
        <f t="shared" si="67"/>
        <v>0</v>
      </c>
      <c r="BD126" s="121">
        <f t="shared" si="67"/>
        <v>0</v>
      </c>
      <c r="BE126" s="121">
        <f t="shared" si="67"/>
        <v>0</v>
      </c>
      <c r="BF126" s="93"/>
      <c r="BG126" s="135"/>
    </row>
    <row r="127" spans="2:59" s="114" customFormat="1" x14ac:dyDescent="0.2">
      <c r="B127" s="1321"/>
      <c r="C127" s="152"/>
      <c r="D127" s="51">
        <v>113</v>
      </c>
      <c r="E127" s="153" t="s">
        <v>404</v>
      </c>
      <c r="F127" s="1122" t="s">
        <v>349</v>
      </c>
      <c r="G127" s="1324">
        <v>0</v>
      </c>
      <c r="H127" s="1124">
        <f t="shared" si="71"/>
        <v>0</v>
      </c>
      <c r="I127" s="1124">
        <f t="shared" si="71"/>
        <v>0</v>
      </c>
      <c r="J127" s="1340"/>
      <c r="K127" s="1124">
        <v>0</v>
      </c>
      <c r="L127" s="1323">
        <f t="shared" si="55"/>
        <v>0</v>
      </c>
      <c r="M127" s="154">
        <f t="shared" si="74"/>
        <v>0</v>
      </c>
      <c r="N127" s="120">
        <f t="shared" si="74"/>
        <v>0</v>
      </c>
      <c r="O127" s="120">
        <f t="shared" si="74"/>
        <v>0</v>
      </c>
      <c r="P127" s="120">
        <f t="shared" si="74"/>
        <v>0</v>
      </c>
      <c r="Q127" s="120">
        <f t="shared" si="74"/>
        <v>0</v>
      </c>
      <c r="R127" s="72"/>
      <c r="S127" s="69">
        <f>ROUND(G127*tab!C$13,0)</f>
        <v>0</v>
      </c>
      <c r="T127" s="69">
        <f>ROUND(H127*tab!D$13,0)</f>
        <v>0</v>
      </c>
      <c r="U127" s="69">
        <f>ROUND(I127*(tab!E$10+tab!E$11)*1/2,0)+K127*tab!E$15*1/2</f>
        <v>0</v>
      </c>
      <c r="V127" s="69">
        <f>L127*tab!F$15</f>
        <v>0</v>
      </c>
      <c r="W127" s="69">
        <f>M127*tab!G$15</f>
        <v>0</v>
      </c>
      <c r="X127" s="69">
        <f>N127*tab!H$15</f>
        <v>0</v>
      </c>
      <c r="Y127" s="69">
        <f>O127*tab!I$15</f>
        <v>0</v>
      </c>
      <c r="Z127" s="69">
        <f>P127*tab!J$15</f>
        <v>0</v>
      </c>
      <c r="AA127" s="69">
        <f>Q127*tab!K$15</f>
        <v>0</v>
      </c>
      <c r="AB127" s="72"/>
      <c r="AC127" s="155">
        <v>0</v>
      </c>
      <c r="AD127" s="155">
        <f t="shared" si="72"/>
        <v>0</v>
      </c>
      <c r="AE127" s="155">
        <f t="shared" si="72"/>
        <v>0</v>
      </c>
      <c r="AF127" s="155">
        <f t="shared" si="75"/>
        <v>0</v>
      </c>
      <c r="AG127" s="121">
        <f t="shared" si="75"/>
        <v>0</v>
      </c>
      <c r="AH127" s="121">
        <f t="shared" si="75"/>
        <v>0</v>
      </c>
      <c r="AI127" s="121">
        <f t="shared" si="75"/>
        <v>0</v>
      </c>
      <c r="AJ127" s="121">
        <f t="shared" si="75"/>
        <v>0</v>
      </c>
      <c r="AK127" s="121">
        <f t="shared" si="75"/>
        <v>0</v>
      </c>
      <c r="AL127" s="72"/>
      <c r="AM127" s="69">
        <f t="shared" si="68"/>
        <v>0</v>
      </c>
      <c r="AN127" s="69">
        <f t="shared" si="69"/>
        <v>0</v>
      </c>
      <c r="AO127" s="69">
        <f t="shared" si="70"/>
        <v>0</v>
      </c>
      <c r="AP127" s="69">
        <f t="shared" si="76"/>
        <v>0</v>
      </c>
      <c r="AQ127" s="69">
        <f t="shared" si="76"/>
        <v>0</v>
      </c>
      <c r="AR127" s="69">
        <f t="shared" si="76"/>
        <v>0</v>
      </c>
      <c r="AS127" s="69">
        <f t="shared" si="64"/>
        <v>0</v>
      </c>
      <c r="AT127" s="69">
        <f t="shared" si="64"/>
        <v>0</v>
      </c>
      <c r="AU127" s="69">
        <f t="shared" si="64"/>
        <v>0</v>
      </c>
      <c r="AV127" s="72"/>
      <c r="AW127" s="652">
        <v>0</v>
      </c>
      <c r="AX127" s="652">
        <f t="shared" si="73"/>
        <v>0</v>
      </c>
      <c r="AY127" s="652">
        <f t="shared" si="73"/>
        <v>0</v>
      </c>
      <c r="AZ127" s="68">
        <v>0</v>
      </c>
      <c r="BA127" s="155">
        <f t="shared" si="19"/>
        <v>0</v>
      </c>
      <c r="BB127" s="121">
        <f t="shared" si="67"/>
        <v>0</v>
      </c>
      <c r="BC127" s="121">
        <f t="shared" si="67"/>
        <v>0</v>
      </c>
      <c r="BD127" s="121">
        <f t="shared" si="67"/>
        <v>0</v>
      </c>
      <c r="BE127" s="121">
        <f t="shared" si="67"/>
        <v>0</v>
      </c>
      <c r="BF127" s="93"/>
      <c r="BG127" s="135"/>
    </row>
    <row r="128" spans="2:59" s="114" customFormat="1" x14ac:dyDescent="0.2">
      <c r="B128" s="1321"/>
      <c r="C128" s="152"/>
      <c r="D128" s="51">
        <v>114</v>
      </c>
      <c r="E128" s="153" t="s">
        <v>405</v>
      </c>
      <c r="F128" s="1122" t="s">
        <v>349</v>
      </c>
      <c r="G128" s="1324">
        <v>0</v>
      </c>
      <c r="H128" s="1124">
        <f t="shared" ref="H128:I139" si="77">+G128</f>
        <v>0</v>
      </c>
      <c r="I128" s="1124">
        <f t="shared" si="77"/>
        <v>0</v>
      </c>
      <c r="J128" s="1340"/>
      <c r="K128" s="1124">
        <v>0</v>
      </c>
      <c r="L128" s="1323">
        <f t="shared" si="55"/>
        <v>0</v>
      </c>
      <c r="M128" s="154">
        <f t="shared" si="74"/>
        <v>0</v>
      </c>
      <c r="N128" s="120">
        <f t="shared" si="74"/>
        <v>0</v>
      </c>
      <c r="O128" s="120">
        <f t="shared" si="74"/>
        <v>0</v>
      </c>
      <c r="P128" s="120">
        <f t="shared" si="74"/>
        <v>0</v>
      </c>
      <c r="Q128" s="120">
        <f t="shared" si="74"/>
        <v>0</v>
      </c>
      <c r="R128" s="72"/>
      <c r="S128" s="69">
        <f>ROUND(G128*tab!C$13,0)</f>
        <v>0</v>
      </c>
      <c r="T128" s="69">
        <f>ROUND(H128*tab!D$13,0)</f>
        <v>0</v>
      </c>
      <c r="U128" s="69">
        <f>ROUND(I128*(tab!E$10+tab!E$11)*1/2,0)+K128*tab!E$15*1/2</f>
        <v>0</v>
      </c>
      <c r="V128" s="69">
        <f>L128*tab!F$15</f>
        <v>0</v>
      </c>
      <c r="W128" s="69">
        <f>M128*tab!G$15</f>
        <v>0</v>
      </c>
      <c r="X128" s="69">
        <f>N128*tab!H$15</f>
        <v>0</v>
      </c>
      <c r="Y128" s="69">
        <f>O128*tab!I$15</f>
        <v>0</v>
      </c>
      <c r="Z128" s="69">
        <f>P128*tab!J$15</f>
        <v>0</v>
      </c>
      <c r="AA128" s="69">
        <f>Q128*tab!K$15</f>
        <v>0</v>
      </c>
      <c r="AB128" s="72"/>
      <c r="AC128" s="155">
        <v>0</v>
      </c>
      <c r="AD128" s="155">
        <f t="shared" ref="AD128:AE139" si="78">+AC128</f>
        <v>0</v>
      </c>
      <c r="AE128" s="155">
        <f t="shared" si="78"/>
        <v>0</v>
      </c>
      <c r="AF128" s="155">
        <f t="shared" si="75"/>
        <v>0</v>
      </c>
      <c r="AG128" s="121">
        <f t="shared" si="75"/>
        <v>0</v>
      </c>
      <c r="AH128" s="121">
        <f t="shared" si="75"/>
        <v>0</v>
      </c>
      <c r="AI128" s="121">
        <f t="shared" si="75"/>
        <v>0</v>
      </c>
      <c r="AJ128" s="121">
        <f t="shared" si="75"/>
        <v>0</v>
      </c>
      <c r="AK128" s="121">
        <f t="shared" si="75"/>
        <v>0</v>
      </c>
      <c r="AL128" s="72"/>
      <c r="AM128" s="69">
        <f t="shared" si="68"/>
        <v>0</v>
      </c>
      <c r="AN128" s="69">
        <f t="shared" si="69"/>
        <v>0</v>
      </c>
      <c r="AO128" s="69">
        <f t="shared" si="70"/>
        <v>0</v>
      </c>
      <c r="AP128" s="69">
        <f t="shared" si="76"/>
        <v>0</v>
      </c>
      <c r="AQ128" s="69">
        <f t="shared" si="76"/>
        <v>0</v>
      </c>
      <c r="AR128" s="69">
        <f t="shared" si="76"/>
        <v>0</v>
      </c>
      <c r="AS128" s="69">
        <f t="shared" si="64"/>
        <v>0</v>
      </c>
      <c r="AT128" s="69">
        <f t="shared" si="64"/>
        <v>0</v>
      </c>
      <c r="AU128" s="69">
        <f t="shared" si="64"/>
        <v>0</v>
      </c>
      <c r="AV128" s="72"/>
      <c r="AW128" s="652">
        <v>0</v>
      </c>
      <c r="AX128" s="652">
        <f t="shared" ref="AX128:AY139" si="79">+AW128</f>
        <v>0</v>
      </c>
      <c r="AY128" s="652">
        <f t="shared" si="79"/>
        <v>0</v>
      </c>
      <c r="AZ128" s="68">
        <v>0</v>
      </c>
      <c r="BA128" s="155">
        <f t="shared" si="19"/>
        <v>0</v>
      </c>
      <c r="BB128" s="121">
        <f t="shared" ref="BB128:BE139" si="80">BA128</f>
        <v>0</v>
      </c>
      <c r="BC128" s="121">
        <f t="shared" si="80"/>
        <v>0</v>
      </c>
      <c r="BD128" s="121">
        <f t="shared" si="80"/>
        <v>0</v>
      </c>
      <c r="BE128" s="121">
        <f t="shared" si="80"/>
        <v>0</v>
      </c>
      <c r="BF128" s="93"/>
      <c r="BG128" s="135"/>
    </row>
    <row r="129" spans="2:59" s="114" customFormat="1" x14ac:dyDescent="0.2">
      <c r="B129" s="1321"/>
      <c r="C129" s="152"/>
      <c r="D129" s="51">
        <v>115</v>
      </c>
      <c r="E129" s="153" t="s">
        <v>406</v>
      </c>
      <c r="F129" s="1122" t="s">
        <v>349</v>
      </c>
      <c r="G129" s="1324">
        <v>0</v>
      </c>
      <c r="H129" s="1124">
        <f t="shared" si="77"/>
        <v>0</v>
      </c>
      <c r="I129" s="1124">
        <f t="shared" si="77"/>
        <v>0</v>
      </c>
      <c r="J129" s="1340"/>
      <c r="K129" s="1124">
        <v>0</v>
      </c>
      <c r="L129" s="1323">
        <f t="shared" si="55"/>
        <v>0</v>
      </c>
      <c r="M129" s="154">
        <f t="shared" si="74"/>
        <v>0</v>
      </c>
      <c r="N129" s="120">
        <f t="shared" si="74"/>
        <v>0</v>
      </c>
      <c r="O129" s="120">
        <f t="shared" si="74"/>
        <v>0</v>
      </c>
      <c r="P129" s="120">
        <f t="shared" si="74"/>
        <v>0</v>
      </c>
      <c r="Q129" s="120">
        <f t="shared" si="74"/>
        <v>0</v>
      </c>
      <c r="R129" s="72"/>
      <c r="S129" s="69">
        <f>ROUND(G129*tab!C$13,0)</f>
        <v>0</v>
      </c>
      <c r="T129" s="69">
        <f>ROUND(H129*tab!D$13,0)</f>
        <v>0</v>
      </c>
      <c r="U129" s="69">
        <f>ROUND(I129*(tab!E$10+tab!E$11)*1/2,0)+K129*tab!E$15*1/2</f>
        <v>0</v>
      </c>
      <c r="V129" s="69">
        <f>L129*tab!F$15</f>
        <v>0</v>
      </c>
      <c r="W129" s="69">
        <f>M129*tab!G$15</f>
        <v>0</v>
      </c>
      <c r="X129" s="69">
        <f>N129*tab!H$15</f>
        <v>0</v>
      </c>
      <c r="Y129" s="69">
        <f>O129*tab!I$15</f>
        <v>0</v>
      </c>
      <c r="Z129" s="69">
        <f>P129*tab!J$15</f>
        <v>0</v>
      </c>
      <c r="AA129" s="69">
        <f>Q129*tab!K$15</f>
        <v>0</v>
      </c>
      <c r="AB129" s="72"/>
      <c r="AC129" s="155">
        <v>0</v>
      </c>
      <c r="AD129" s="155">
        <f t="shared" si="78"/>
        <v>0</v>
      </c>
      <c r="AE129" s="155">
        <f t="shared" si="78"/>
        <v>0</v>
      </c>
      <c r="AF129" s="155">
        <f t="shared" si="75"/>
        <v>0</v>
      </c>
      <c r="AG129" s="121">
        <f t="shared" si="75"/>
        <v>0</v>
      </c>
      <c r="AH129" s="121">
        <f t="shared" si="75"/>
        <v>0</v>
      </c>
      <c r="AI129" s="121">
        <f t="shared" si="75"/>
        <v>0</v>
      </c>
      <c r="AJ129" s="121">
        <f t="shared" si="75"/>
        <v>0</v>
      </c>
      <c r="AK129" s="121">
        <f t="shared" si="75"/>
        <v>0</v>
      </c>
      <c r="AL129" s="72"/>
      <c r="AM129" s="69">
        <f t="shared" si="68"/>
        <v>0</v>
      </c>
      <c r="AN129" s="69">
        <f t="shared" si="69"/>
        <v>0</v>
      </c>
      <c r="AO129" s="69">
        <f t="shared" si="70"/>
        <v>0</v>
      </c>
      <c r="AP129" s="69">
        <f t="shared" si="76"/>
        <v>0</v>
      </c>
      <c r="AQ129" s="69">
        <f t="shared" si="76"/>
        <v>0</v>
      </c>
      <c r="AR129" s="69">
        <f t="shared" si="76"/>
        <v>0</v>
      </c>
      <c r="AS129" s="69">
        <f t="shared" si="64"/>
        <v>0</v>
      </c>
      <c r="AT129" s="69">
        <f t="shared" si="64"/>
        <v>0</v>
      </c>
      <c r="AU129" s="69">
        <f t="shared" si="64"/>
        <v>0</v>
      </c>
      <c r="AV129" s="72"/>
      <c r="AW129" s="652">
        <v>0</v>
      </c>
      <c r="AX129" s="652">
        <f t="shared" si="79"/>
        <v>0</v>
      </c>
      <c r="AY129" s="652">
        <f t="shared" si="79"/>
        <v>0</v>
      </c>
      <c r="AZ129" s="68">
        <v>0</v>
      </c>
      <c r="BA129" s="155">
        <f t="shared" si="19"/>
        <v>0</v>
      </c>
      <c r="BB129" s="121">
        <f t="shared" si="80"/>
        <v>0</v>
      </c>
      <c r="BC129" s="121">
        <f t="shared" si="80"/>
        <v>0</v>
      </c>
      <c r="BD129" s="121">
        <f t="shared" si="80"/>
        <v>0</v>
      </c>
      <c r="BE129" s="121">
        <f t="shared" si="80"/>
        <v>0</v>
      </c>
      <c r="BF129" s="93"/>
      <c r="BG129" s="135"/>
    </row>
    <row r="130" spans="2:59" s="114" customFormat="1" x14ac:dyDescent="0.2">
      <c r="B130" s="1321"/>
      <c r="C130" s="152"/>
      <c r="D130" s="51">
        <v>116</v>
      </c>
      <c r="E130" s="153" t="s">
        <v>407</v>
      </c>
      <c r="F130" s="1122" t="s">
        <v>349</v>
      </c>
      <c r="G130" s="1324">
        <v>0</v>
      </c>
      <c r="H130" s="1124">
        <f t="shared" si="77"/>
        <v>0</v>
      </c>
      <c r="I130" s="1124">
        <f t="shared" si="77"/>
        <v>0</v>
      </c>
      <c r="J130" s="1340"/>
      <c r="K130" s="1124">
        <v>0</v>
      </c>
      <c r="L130" s="1323">
        <f t="shared" si="55"/>
        <v>0</v>
      </c>
      <c r="M130" s="154">
        <f t="shared" si="74"/>
        <v>0</v>
      </c>
      <c r="N130" s="120">
        <f t="shared" si="74"/>
        <v>0</v>
      </c>
      <c r="O130" s="120">
        <f t="shared" si="74"/>
        <v>0</v>
      </c>
      <c r="P130" s="120">
        <f t="shared" si="74"/>
        <v>0</v>
      </c>
      <c r="Q130" s="120">
        <f t="shared" si="74"/>
        <v>0</v>
      </c>
      <c r="R130" s="72"/>
      <c r="S130" s="69">
        <f>ROUND(G130*tab!C$13,0)</f>
        <v>0</v>
      </c>
      <c r="T130" s="69">
        <f>ROUND(H130*tab!D$13,0)</f>
        <v>0</v>
      </c>
      <c r="U130" s="69">
        <f>ROUND(I130*(tab!E$10+tab!E$11)*1/2,0)+K130*tab!E$15*1/2</f>
        <v>0</v>
      </c>
      <c r="V130" s="69">
        <f>L130*tab!F$15</f>
        <v>0</v>
      </c>
      <c r="W130" s="69">
        <f>M130*tab!G$15</f>
        <v>0</v>
      </c>
      <c r="X130" s="69">
        <f>N130*tab!H$15</f>
        <v>0</v>
      </c>
      <c r="Y130" s="69">
        <f>O130*tab!I$15</f>
        <v>0</v>
      </c>
      <c r="Z130" s="69">
        <f>P130*tab!J$15</f>
        <v>0</v>
      </c>
      <c r="AA130" s="69">
        <f>Q130*tab!K$15</f>
        <v>0</v>
      </c>
      <c r="AB130" s="72"/>
      <c r="AC130" s="155">
        <v>0</v>
      </c>
      <c r="AD130" s="155">
        <f t="shared" si="78"/>
        <v>0</v>
      </c>
      <c r="AE130" s="155">
        <f t="shared" si="78"/>
        <v>0</v>
      </c>
      <c r="AF130" s="155">
        <f t="shared" si="75"/>
        <v>0</v>
      </c>
      <c r="AG130" s="121">
        <f t="shared" si="75"/>
        <v>0</v>
      </c>
      <c r="AH130" s="121">
        <f t="shared" si="75"/>
        <v>0</v>
      </c>
      <c r="AI130" s="121">
        <f t="shared" si="75"/>
        <v>0</v>
      </c>
      <c r="AJ130" s="121">
        <f t="shared" si="75"/>
        <v>0</v>
      </c>
      <c r="AK130" s="121">
        <f t="shared" si="75"/>
        <v>0</v>
      </c>
      <c r="AL130" s="72"/>
      <c r="AM130" s="69">
        <f t="shared" si="68"/>
        <v>0</v>
      </c>
      <c r="AN130" s="69">
        <f t="shared" si="69"/>
        <v>0</v>
      </c>
      <c r="AO130" s="69">
        <f t="shared" si="70"/>
        <v>0</v>
      </c>
      <c r="AP130" s="69">
        <f t="shared" si="76"/>
        <v>0</v>
      </c>
      <c r="AQ130" s="69">
        <f t="shared" si="76"/>
        <v>0</v>
      </c>
      <c r="AR130" s="69">
        <f t="shared" si="76"/>
        <v>0</v>
      </c>
      <c r="AS130" s="69">
        <f t="shared" si="64"/>
        <v>0</v>
      </c>
      <c r="AT130" s="69">
        <f t="shared" si="64"/>
        <v>0</v>
      </c>
      <c r="AU130" s="69">
        <f t="shared" si="64"/>
        <v>0</v>
      </c>
      <c r="AV130" s="72"/>
      <c r="AW130" s="652">
        <v>0</v>
      </c>
      <c r="AX130" s="652">
        <f t="shared" si="79"/>
        <v>0</v>
      </c>
      <c r="AY130" s="652">
        <f t="shared" si="79"/>
        <v>0</v>
      </c>
      <c r="AZ130" s="68">
        <v>0</v>
      </c>
      <c r="BA130" s="155">
        <f t="shared" ref="BA130:BA139" si="81">AZ130*7/12</f>
        <v>0</v>
      </c>
      <c r="BB130" s="121">
        <f t="shared" si="80"/>
        <v>0</v>
      </c>
      <c r="BC130" s="121">
        <f t="shared" si="80"/>
        <v>0</v>
      </c>
      <c r="BD130" s="121">
        <f t="shared" si="80"/>
        <v>0</v>
      </c>
      <c r="BE130" s="121">
        <f t="shared" si="80"/>
        <v>0</v>
      </c>
      <c r="BF130" s="93"/>
      <c r="BG130" s="135"/>
    </row>
    <row r="131" spans="2:59" s="114" customFormat="1" x14ac:dyDescent="0.2">
      <c r="B131" s="1321"/>
      <c r="C131" s="152"/>
      <c r="D131" s="51">
        <v>117</v>
      </c>
      <c r="E131" s="153" t="s">
        <v>408</v>
      </c>
      <c r="F131" s="1122" t="s">
        <v>349</v>
      </c>
      <c r="G131" s="1324">
        <v>0</v>
      </c>
      <c r="H131" s="1124">
        <f t="shared" si="77"/>
        <v>0</v>
      </c>
      <c r="I131" s="1124">
        <f t="shared" si="77"/>
        <v>0</v>
      </c>
      <c r="J131" s="1340"/>
      <c r="K131" s="1124">
        <v>0</v>
      </c>
      <c r="L131" s="1323">
        <f t="shared" si="55"/>
        <v>0</v>
      </c>
      <c r="M131" s="154">
        <f t="shared" si="74"/>
        <v>0</v>
      </c>
      <c r="N131" s="120">
        <f t="shared" si="74"/>
        <v>0</v>
      </c>
      <c r="O131" s="120">
        <f t="shared" si="74"/>
        <v>0</v>
      </c>
      <c r="P131" s="120">
        <f t="shared" si="74"/>
        <v>0</v>
      </c>
      <c r="Q131" s="120">
        <f t="shared" si="74"/>
        <v>0</v>
      </c>
      <c r="R131" s="72"/>
      <c r="S131" s="69">
        <f>ROUND(G131*tab!C$13,0)</f>
        <v>0</v>
      </c>
      <c r="T131" s="69">
        <f>ROUND(H131*tab!D$13,0)</f>
        <v>0</v>
      </c>
      <c r="U131" s="69">
        <f>ROUND(I131*(tab!E$10+tab!E$11)*1/2,0)+K131*tab!E$15*1/2</f>
        <v>0</v>
      </c>
      <c r="V131" s="69">
        <f>L131*tab!F$15</f>
        <v>0</v>
      </c>
      <c r="W131" s="69">
        <f>M131*tab!G$15</f>
        <v>0</v>
      </c>
      <c r="X131" s="69">
        <f>N131*tab!H$15</f>
        <v>0</v>
      </c>
      <c r="Y131" s="69">
        <f>O131*tab!I$15</f>
        <v>0</v>
      </c>
      <c r="Z131" s="69">
        <f>P131*tab!J$15</f>
        <v>0</v>
      </c>
      <c r="AA131" s="69">
        <f>Q131*tab!K$15</f>
        <v>0</v>
      </c>
      <c r="AB131" s="72"/>
      <c r="AC131" s="155">
        <v>0</v>
      </c>
      <c r="AD131" s="155">
        <f t="shared" si="78"/>
        <v>0</v>
      </c>
      <c r="AE131" s="155">
        <f t="shared" si="78"/>
        <v>0</v>
      </c>
      <c r="AF131" s="155">
        <f t="shared" si="75"/>
        <v>0</v>
      </c>
      <c r="AG131" s="121">
        <f t="shared" si="75"/>
        <v>0</v>
      </c>
      <c r="AH131" s="121">
        <f t="shared" si="75"/>
        <v>0</v>
      </c>
      <c r="AI131" s="121">
        <f t="shared" si="75"/>
        <v>0</v>
      </c>
      <c r="AJ131" s="121">
        <f t="shared" si="75"/>
        <v>0</v>
      </c>
      <c r="AK131" s="121">
        <f t="shared" si="75"/>
        <v>0</v>
      </c>
      <c r="AL131" s="72"/>
      <c r="AM131" s="69">
        <f t="shared" si="68"/>
        <v>0</v>
      </c>
      <c r="AN131" s="69">
        <f t="shared" si="69"/>
        <v>0</v>
      </c>
      <c r="AO131" s="69">
        <f t="shared" si="70"/>
        <v>0</v>
      </c>
      <c r="AP131" s="69">
        <f t="shared" si="76"/>
        <v>0</v>
      </c>
      <c r="AQ131" s="69">
        <f t="shared" si="76"/>
        <v>0</v>
      </c>
      <c r="AR131" s="69">
        <f t="shared" si="76"/>
        <v>0</v>
      </c>
      <c r="AS131" s="69">
        <f t="shared" si="64"/>
        <v>0</v>
      </c>
      <c r="AT131" s="69">
        <f t="shared" si="64"/>
        <v>0</v>
      </c>
      <c r="AU131" s="69">
        <f t="shared" si="64"/>
        <v>0</v>
      </c>
      <c r="AV131" s="72"/>
      <c r="AW131" s="652">
        <v>0</v>
      </c>
      <c r="AX131" s="652">
        <f t="shared" si="79"/>
        <v>0</v>
      </c>
      <c r="AY131" s="652">
        <f t="shared" si="79"/>
        <v>0</v>
      </c>
      <c r="AZ131" s="68">
        <v>0</v>
      </c>
      <c r="BA131" s="155">
        <f t="shared" si="81"/>
        <v>0</v>
      </c>
      <c r="BB131" s="121">
        <f t="shared" si="80"/>
        <v>0</v>
      </c>
      <c r="BC131" s="121">
        <f t="shared" si="80"/>
        <v>0</v>
      </c>
      <c r="BD131" s="121">
        <f t="shared" si="80"/>
        <v>0</v>
      </c>
      <c r="BE131" s="121">
        <f t="shared" si="80"/>
        <v>0</v>
      </c>
      <c r="BF131" s="93"/>
      <c r="BG131" s="135"/>
    </row>
    <row r="132" spans="2:59" s="114" customFormat="1" x14ac:dyDescent="0.2">
      <c r="B132" s="1321"/>
      <c r="C132" s="152"/>
      <c r="D132" s="51">
        <v>118</v>
      </c>
      <c r="E132" s="153" t="s">
        <v>409</v>
      </c>
      <c r="F132" s="1122" t="s">
        <v>349</v>
      </c>
      <c r="G132" s="1324">
        <v>0</v>
      </c>
      <c r="H132" s="1124">
        <f t="shared" si="77"/>
        <v>0</v>
      </c>
      <c r="I132" s="1124">
        <f t="shared" si="77"/>
        <v>0</v>
      </c>
      <c r="J132" s="1340"/>
      <c r="K132" s="1124">
        <v>0</v>
      </c>
      <c r="L132" s="1323">
        <f t="shared" si="55"/>
        <v>0</v>
      </c>
      <c r="M132" s="154">
        <f t="shared" si="74"/>
        <v>0</v>
      </c>
      <c r="N132" s="120">
        <f t="shared" si="74"/>
        <v>0</v>
      </c>
      <c r="O132" s="120">
        <f t="shared" si="74"/>
        <v>0</v>
      </c>
      <c r="P132" s="120">
        <f t="shared" si="74"/>
        <v>0</v>
      </c>
      <c r="Q132" s="120">
        <f t="shared" si="74"/>
        <v>0</v>
      </c>
      <c r="R132" s="72"/>
      <c r="S132" s="69">
        <f>ROUND(G132*tab!C$13,0)</f>
        <v>0</v>
      </c>
      <c r="T132" s="69">
        <f>ROUND(H132*tab!D$13,0)</f>
        <v>0</v>
      </c>
      <c r="U132" s="69">
        <f>ROUND(I132*(tab!E$10+tab!E$11)*1/2,0)+K132*tab!E$15*1/2</f>
        <v>0</v>
      </c>
      <c r="V132" s="69">
        <f>L132*tab!F$15</f>
        <v>0</v>
      </c>
      <c r="W132" s="69">
        <f>M132*tab!G$15</f>
        <v>0</v>
      </c>
      <c r="X132" s="69">
        <f>N132*tab!H$15</f>
        <v>0</v>
      </c>
      <c r="Y132" s="69">
        <f>O132*tab!I$15</f>
        <v>0</v>
      </c>
      <c r="Z132" s="69">
        <f>P132*tab!J$15</f>
        <v>0</v>
      </c>
      <c r="AA132" s="69">
        <f>Q132*tab!K$15</f>
        <v>0</v>
      </c>
      <c r="AB132" s="72"/>
      <c r="AC132" s="155">
        <v>0</v>
      </c>
      <c r="AD132" s="155">
        <f t="shared" si="78"/>
        <v>0</v>
      </c>
      <c r="AE132" s="155">
        <f t="shared" si="78"/>
        <v>0</v>
      </c>
      <c r="AF132" s="155">
        <f t="shared" si="75"/>
        <v>0</v>
      </c>
      <c r="AG132" s="121">
        <f t="shared" si="75"/>
        <v>0</v>
      </c>
      <c r="AH132" s="121">
        <f t="shared" si="75"/>
        <v>0</v>
      </c>
      <c r="AI132" s="121">
        <f t="shared" si="75"/>
        <v>0</v>
      </c>
      <c r="AJ132" s="121">
        <f t="shared" si="75"/>
        <v>0</v>
      </c>
      <c r="AK132" s="121">
        <f t="shared" si="75"/>
        <v>0</v>
      </c>
      <c r="AL132" s="72"/>
      <c r="AM132" s="69">
        <f t="shared" si="68"/>
        <v>0</v>
      </c>
      <c r="AN132" s="69">
        <f t="shared" si="69"/>
        <v>0</v>
      </c>
      <c r="AO132" s="69">
        <f t="shared" si="70"/>
        <v>0</v>
      </c>
      <c r="AP132" s="69">
        <f t="shared" si="76"/>
        <v>0</v>
      </c>
      <c r="AQ132" s="69">
        <f t="shared" si="76"/>
        <v>0</v>
      </c>
      <c r="AR132" s="69">
        <f t="shared" si="76"/>
        <v>0</v>
      </c>
      <c r="AS132" s="69">
        <f t="shared" si="64"/>
        <v>0</v>
      </c>
      <c r="AT132" s="69">
        <f t="shared" si="64"/>
        <v>0</v>
      </c>
      <c r="AU132" s="69">
        <f t="shared" si="64"/>
        <v>0</v>
      </c>
      <c r="AV132" s="72"/>
      <c r="AW132" s="652">
        <v>0</v>
      </c>
      <c r="AX132" s="652">
        <f t="shared" si="79"/>
        <v>0</v>
      </c>
      <c r="AY132" s="652">
        <f t="shared" si="79"/>
        <v>0</v>
      </c>
      <c r="AZ132" s="68">
        <v>0</v>
      </c>
      <c r="BA132" s="155">
        <f t="shared" si="81"/>
        <v>0</v>
      </c>
      <c r="BB132" s="121">
        <f t="shared" si="80"/>
        <v>0</v>
      </c>
      <c r="BC132" s="121">
        <f t="shared" si="80"/>
        <v>0</v>
      </c>
      <c r="BD132" s="121">
        <f t="shared" si="80"/>
        <v>0</v>
      </c>
      <c r="BE132" s="121">
        <f t="shared" si="80"/>
        <v>0</v>
      </c>
      <c r="BF132" s="93"/>
      <c r="BG132" s="135"/>
    </row>
    <row r="133" spans="2:59" s="114" customFormat="1" x14ac:dyDescent="0.2">
      <c r="B133" s="1321"/>
      <c r="C133" s="152"/>
      <c r="D133" s="51">
        <v>119</v>
      </c>
      <c r="E133" s="153" t="s">
        <v>410</v>
      </c>
      <c r="F133" s="1122" t="s">
        <v>349</v>
      </c>
      <c r="G133" s="1324">
        <v>0</v>
      </c>
      <c r="H133" s="1124">
        <f t="shared" si="77"/>
        <v>0</v>
      </c>
      <c r="I133" s="1124">
        <f t="shared" si="77"/>
        <v>0</v>
      </c>
      <c r="J133" s="1340"/>
      <c r="K133" s="1124">
        <v>0</v>
      </c>
      <c r="L133" s="1323">
        <f t="shared" si="55"/>
        <v>0</v>
      </c>
      <c r="M133" s="154">
        <f t="shared" si="74"/>
        <v>0</v>
      </c>
      <c r="N133" s="120">
        <f t="shared" si="74"/>
        <v>0</v>
      </c>
      <c r="O133" s="120">
        <f t="shared" si="74"/>
        <v>0</v>
      </c>
      <c r="P133" s="120">
        <f t="shared" si="74"/>
        <v>0</v>
      </c>
      <c r="Q133" s="120">
        <f t="shared" si="74"/>
        <v>0</v>
      </c>
      <c r="R133" s="72"/>
      <c r="S133" s="69">
        <f>ROUND(G133*tab!C$13,0)</f>
        <v>0</v>
      </c>
      <c r="T133" s="69">
        <f>ROUND(H133*tab!D$13,0)</f>
        <v>0</v>
      </c>
      <c r="U133" s="69">
        <f>ROUND(I133*(tab!E$10+tab!E$11)*1/2,0)+K133*tab!E$15*1/2</f>
        <v>0</v>
      </c>
      <c r="V133" s="69">
        <f>L133*tab!F$15</f>
        <v>0</v>
      </c>
      <c r="W133" s="69">
        <f>M133*tab!G$15</f>
        <v>0</v>
      </c>
      <c r="X133" s="69">
        <f>N133*tab!H$15</f>
        <v>0</v>
      </c>
      <c r="Y133" s="69">
        <f>O133*tab!I$15</f>
        <v>0</v>
      </c>
      <c r="Z133" s="69">
        <f>P133*tab!J$15</f>
        <v>0</v>
      </c>
      <c r="AA133" s="69">
        <f>Q133*tab!K$15</f>
        <v>0</v>
      </c>
      <c r="AB133" s="72"/>
      <c r="AC133" s="155">
        <v>0</v>
      </c>
      <c r="AD133" s="155">
        <f t="shared" si="78"/>
        <v>0</v>
      </c>
      <c r="AE133" s="155">
        <f t="shared" si="78"/>
        <v>0</v>
      </c>
      <c r="AF133" s="155">
        <f t="shared" si="75"/>
        <v>0</v>
      </c>
      <c r="AG133" s="121">
        <f t="shared" si="75"/>
        <v>0</v>
      </c>
      <c r="AH133" s="121">
        <f t="shared" si="75"/>
        <v>0</v>
      </c>
      <c r="AI133" s="121">
        <f t="shared" si="75"/>
        <v>0</v>
      </c>
      <c r="AJ133" s="121">
        <f t="shared" si="75"/>
        <v>0</v>
      </c>
      <c r="AK133" s="121">
        <f t="shared" si="75"/>
        <v>0</v>
      </c>
      <c r="AL133" s="72"/>
      <c r="AM133" s="69">
        <f t="shared" si="68"/>
        <v>0</v>
      </c>
      <c r="AN133" s="69">
        <f t="shared" si="69"/>
        <v>0</v>
      </c>
      <c r="AO133" s="69">
        <f t="shared" si="70"/>
        <v>0</v>
      </c>
      <c r="AP133" s="69">
        <f t="shared" si="76"/>
        <v>0</v>
      </c>
      <c r="AQ133" s="69">
        <f t="shared" si="76"/>
        <v>0</v>
      </c>
      <c r="AR133" s="69">
        <f t="shared" si="76"/>
        <v>0</v>
      </c>
      <c r="AS133" s="69">
        <f t="shared" si="64"/>
        <v>0</v>
      </c>
      <c r="AT133" s="69">
        <f t="shared" si="64"/>
        <v>0</v>
      </c>
      <c r="AU133" s="69">
        <f t="shared" si="64"/>
        <v>0</v>
      </c>
      <c r="AV133" s="72"/>
      <c r="AW133" s="652">
        <v>0</v>
      </c>
      <c r="AX133" s="652">
        <f t="shared" si="79"/>
        <v>0</v>
      </c>
      <c r="AY133" s="652">
        <f t="shared" si="79"/>
        <v>0</v>
      </c>
      <c r="AZ133" s="68">
        <v>0</v>
      </c>
      <c r="BA133" s="155">
        <f t="shared" si="81"/>
        <v>0</v>
      </c>
      <c r="BB133" s="121">
        <f t="shared" si="80"/>
        <v>0</v>
      </c>
      <c r="BC133" s="121">
        <f t="shared" si="80"/>
        <v>0</v>
      </c>
      <c r="BD133" s="121">
        <f t="shared" si="80"/>
        <v>0</v>
      </c>
      <c r="BE133" s="121">
        <f t="shared" si="80"/>
        <v>0</v>
      </c>
      <c r="BF133" s="93"/>
      <c r="BG133" s="135"/>
    </row>
    <row r="134" spans="2:59" s="114" customFormat="1" x14ac:dyDescent="0.2">
      <c r="B134" s="1321"/>
      <c r="C134" s="152"/>
      <c r="D134" s="51">
        <v>120</v>
      </c>
      <c r="E134" s="153" t="s">
        <v>411</v>
      </c>
      <c r="F134" s="1122" t="s">
        <v>349</v>
      </c>
      <c r="G134" s="1324">
        <v>0</v>
      </c>
      <c r="H134" s="1124">
        <f t="shared" si="77"/>
        <v>0</v>
      </c>
      <c r="I134" s="1124">
        <f t="shared" si="77"/>
        <v>0</v>
      </c>
      <c r="J134" s="1340"/>
      <c r="K134" s="1124">
        <v>0</v>
      </c>
      <c r="L134" s="1323">
        <f t="shared" si="55"/>
        <v>0</v>
      </c>
      <c r="M134" s="154">
        <f t="shared" si="74"/>
        <v>0</v>
      </c>
      <c r="N134" s="120">
        <f t="shared" si="74"/>
        <v>0</v>
      </c>
      <c r="O134" s="120">
        <f t="shared" si="74"/>
        <v>0</v>
      </c>
      <c r="P134" s="120">
        <f t="shared" si="74"/>
        <v>0</v>
      </c>
      <c r="Q134" s="120">
        <f t="shared" si="74"/>
        <v>0</v>
      </c>
      <c r="R134" s="72"/>
      <c r="S134" s="69">
        <f>ROUND(G134*tab!C$13,0)</f>
        <v>0</v>
      </c>
      <c r="T134" s="69">
        <f>ROUND(H134*tab!D$13,0)</f>
        <v>0</v>
      </c>
      <c r="U134" s="69">
        <f>ROUND(I134*(tab!E$10+tab!E$11)*1/2,0)+K134*tab!E$15*1/2</f>
        <v>0</v>
      </c>
      <c r="V134" s="69">
        <f>L134*tab!F$15</f>
        <v>0</v>
      </c>
      <c r="W134" s="69">
        <f>M134*tab!G$15</f>
        <v>0</v>
      </c>
      <c r="X134" s="69">
        <f>N134*tab!H$15</f>
        <v>0</v>
      </c>
      <c r="Y134" s="69">
        <f>O134*tab!I$15</f>
        <v>0</v>
      </c>
      <c r="Z134" s="69">
        <f>P134*tab!J$15</f>
        <v>0</v>
      </c>
      <c r="AA134" s="69">
        <f>Q134*tab!K$15</f>
        <v>0</v>
      </c>
      <c r="AB134" s="72"/>
      <c r="AC134" s="155">
        <v>0</v>
      </c>
      <c r="AD134" s="155">
        <f t="shared" si="78"/>
        <v>0</v>
      </c>
      <c r="AE134" s="155">
        <f t="shared" si="78"/>
        <v>0</v>
      </c>
      <c r="AF134" s="155">
        <f t="shared" si="75"/>
        <v>0</v>
      </c>
      <c r="AG134" s="121">
        <f t="shared" si="75"/>
        <v>0</v>
      </c>
      <c r="AH134" s="121">
        <f t="shared" si="75"/>
        <v>0</v>
      </c>
      <c r="AI134" s="121">
        <f t="shared" si="75"/>
        <v>0</v>
      </c>
      <c r="AJ134" s="121">
        <f t="shared" si="75"/>
        <v>0</v>
      </c>
      <c r="AK134" s="121">
        <f t="shared" si="75"/>
        <v>0</v>
      </c>
      <c r="AL134" s="72"/>
      <c r="AM134" s="69">
        <f t="shared" si="68"/>
        <v>0</v>
      </c>
      <c r="AN134" s="69">
        <f t="shared" si="69"/>
        <v>0</v>
      </c>
      <c r="AO134" s="69">
        <f t="shared" si="70"/>
        <v>0</v>
      </c>
      <c r="AP134" s="69">
        <f t="shared" si="76"/>
        <v>0</v>
      </c>
      <c r="AQ134" s="69">
        <f t="shared" si="76"/>
        <v>0</v>
      </c>
      <c r="AR134" s="69">
        <f t="shared" si="76"/>
        <v>0</v>
      </c>
      <c r="AS134" s="69">
        <f t="shared" si="64"/>
        <v>0</v>
      </c>
      <c r="AT134" s="69">
        <f t="shared" si="64"/>
        <v>0</v>
      </c>
      <c r="AU134" s="69">
        <f t="shared" si="64"/>
        <v>0</v>
      </c>
      <c r="AV134" s="72"/>
      <c r="AW134" s="652">
        <v>0</v>
      </c>
      <c r="AX134" s="652">
        <f t="shared" si="79"/>
        <v>0</v>
      </c>
      <c r="AY134" s="652">
        <f t="shared" si="79"/>
        <v>0</v>
      </c>
      <c r="AZ134" s="68">
        <v>0</v>
      </c>
      <c r="BA134" s="155">
        <f t="shared" si="81"/>
        <v>0</v>
      </c>
      <c r="BB134" s="121">
        <f t="shared" si="80"/>
        <v>0</v>
      </c>
      <c r="BC134" s="121">
        <f t="shared" si="80"/>
        <v>0</v>
      </c>
      <c r="BD134" s="121">
        <f t="shared" si="80"/>
        <v>0</v>
      </c>
      <c r="BE134" s="121">
        <f t="shared" si="80"/>
        <v>0</v>
      </c>
      <c r="BF134" s="93"/>
      <c r="BG134" s="135"/>
    </row>
    <row r="135" spans="2:59" s="114" customFormat="1" x14ac:dyDescent="0.2">
      <c r="B135" s="1321"/>
      <c r="C135" s="152"/>
      <c r="D135" s="51">
        <v>121</v>
      </c>
      <c r="E135" s="153" t="s">
        <v>412</v>
      </c>
      <c r="F135" s="1122" t="s">
        <v>349</v>
      </c>
      <c r="G135" s="1324">
        <v>0</v>
      </c>
      <c r="H135" s="1124">
        <f t="shared" si="77"/>
        <v>0</v>
      </c>
      <c r="I135" s="1124">
        <f t="shared" si="77"/>
        <v>0</v>
      </c>
      <c r="J135" s="1340"/>
      <c r="K135" s="1124">
        <v>0</v>
      </c>
      <c r="L135" s="1323">
        <f t="shared" si="55"/>
        <v>0</v>
      </c>
      <c r="M135" s="154">
        <f t="shared" si="74"/>
        <v>0</v>
      </c>
      <c r="N135" s="120">
        <f t="shared" si="74"/>
        <v>0</v>
      </c>
      <c r="O135" s="120">
        <f t="shared" si="74"/>
        <v>0</v>
      </c>
      <c r="P135" s="120">
        <f t="shared" si="74"/>
        <v>0</v>
      </c>
      <c r="Q135" s="120">
        <f t="shared" si="74"/>
        <v>0</v>
      </c>
      <c r="R135" s="72"/>
      <c r="S135" s="69">
        <f>ROUND(G135*tab!C$13,0)</f>
        <v>0</v>
      </c>
      <c r="T135" s="69">
        <f>ROUND(H135*tab!D$13,0)</f>
        <v>0</v>
      </c>
      <c r="U135" s="69">
        <f>ROUND(I135*(tab!E$10+tab!E$11)*1/2,0)+K135*tab!E$15*1/2</f>
        <v>0</v>
      </c>
      <c r="V135" s="69">
        <f>L135*tab!F$15</f>
        <v>0</v>
      </c>
      <c r="W135" s="69">
        <f>M135*tab!G$15</f>
        <v>0</v>
      </c>
      <c r="X135" s="69">
        <f>N135*tab!H$15</f>
        <v>0</v>
      </c>
      <c r="Y135" s="69">
        <f>O135*tab!I$15</f>
        <v>0</v>
      </c>
      <c r="Z135" s="69">
        <f>P135*tab!J$15</f>
        <v>0</v>
      </c>
      <c r="AA135" s="69">
        <f>Q135*tab!K$15</f>
        <v>0</v>
      </c>
      <c r="AB135" s="72"/>
      <c r="AC135" s="155">
        <v>0</v>
      </c>
      <c r="AD135" s="155">
        <f t="shared" si="78"/>
        <v>0</v>
      </c>
      <c r="AE135" s="155">
        <f t="shared" si="78"/>
        <v>0</v>
      </c>
      <c r="AF135" s="155">
        <f t="shared" si="75"/>
        <v>0</v>
      </c>
      <c r="AG135" s="121">
        <f t="shared" si="75"/>
        <v>0</v>
      </c>
      <c r="AH135" s="121">
        <f t="shared" si="75"/>
        <v>0</v>
      </c>
      <c r="AI135" s="121">
        <f t="shared" si="75"/>
        <v>0</v>
      </c>
      <c r="AJ135" s="121">
        <f t="shared" si="75"/>
        <v>0</v>
      </c>
      <c r="AK135" s="121">
        <f t="shared" si="75"/>
        <v>0</v>
      </c>
      <c r="AL135" s="72"/>
      <c r="AM135" s="69">
        <f t="shared" si="68"/>
        <v>0</v>
      </c>
      <c r="AN135" s="69">
        <f t="shared" si="69"/>
        <v>0</v>
      </c>
      <c r="AO135" s="69">
        <f t="shared" si="70"/>
        <v>0</v>
      </c>
      <c r="AP135" s="69">
        <f t="shared" si="76"/>
        <v>0</v>
      </c>
      <c r="AQ135" s="69">
        <f t="shared" si="76"/>
        <v>0</v>
      </c>
      <c r="AR135" s="69">
        <f t="shared" si="76"/>
        <v>0</v>
      </c>
      <c r="AS135" s="69">
        <f t="shared" si="64"/>
        <v>0</v>
      </c>
      <c r="AT135" s="69">
        <f t="shared" si="64"/>
        <v>0</v>
      </c>
      <c r="AU135" s="69">
        <f t="shared" si="64"/>
        <v>0</v>
      </c>
      <c r="AV135" s="72"/>
      <c r="AW135" s="652">
        <v>0</v>
      </c>
      <c r="AX135" s="652">
        <f t="shared" si="79"/>
        <v>0</v>
      </c>
      <c r="AY135" s="652">
        <f t="shared" si="79"/>
        <v>0</v>
      </c>
      <c r="AZ135" s="68">
        <v>0</v>
      </c>
      <c r="BA135" s="155">
        <f t="shared" si="81"/>
        <v>0</v>
      </c>
      <c r="BB135" s="121">
        <f t="shared" si="80"/>
        <v>0</v>
      </c>
      <c r="BC135" s="121">
        <f t="shared" si="80"/>
        <v>0</v>
      </c>
      <c r="BD135" s="121">
        <f t="shared" si="80"/>
        <v>0</v>
      </c>
      <c r="BE135" s="121">
        <f t="shared" si="80"/>
        <v>0</v>
      </c>
      <c r="BF135" s="93"/>
      <c r="BG135" s="135"/>
    </row>
    <row r="136" spans="2:59" s="114" customFormat="1" x14ac:dyDescent="0.2">
      <c r="B136" s="1321"/>
      <c r="C136" s="152"/>
      <c r="D136" s="51">
        <v>122</v>
      </c>
      <c r="E136" s="153" t="s">
        <v>413</v>
      </c>
      <c r="F136" s="1122" t="s">
        <v>349</v>
      </c>
      <c r="G136" s="1324">
        <v>0</v>
      </c>
      <c r="H136" s="1124">
        <f t="shared" si="77"/>
        <v>0</v>
      </c>
      <c r="I136" s="1124">
        <f t="shared" si="77"/>
        <v>0</v>
      </c>
      <c r="J136" s="1340"/>
      <c r="K136" s="1124">
        <v>0</v>
      </c>
      <c r="L136" s="1323">
        <f t="shared" si="55"/>
        <v>0</v>
      </c>
      <c r="M136" s="154">
        <f t="shared" si="74"/>
        <v>0</v>
      </c>
      <c r="N136" s="120">
        <f t="shared" si="74"/>
        <v>0</v>
      </c>
      <c r="O136" s="120">
        <f t="shared" si="74"/>
        <v>0</v>
      </c>
      <c r="P136" s="120">
        <f t="shared" si="74"/>
        <v>0</v>
      </c>
      <c r="Q136" s="120">
        <f t="shared" si="74"/>
        <v>0</v>
      </c>
      <c r="R136" s="72"/>
      <c r="S136" s="69">
        <f>ROUND(G136*tab!C$13,0)</f>
        <v>0</v>
      </c>
      <c r="T136" s="69">
        <f>ROUND(H136*tab!D$13,0)</f>
        <v>0</v>
      </c>
      <c r="U136" s="69">
        <f>ROUND(I136*(tab!E$10+tab!E$11)*1/2,0)+K136*tab!E$15*1/2</f>
        <v>0</v>
      </c>
      <c r="V136" s="69">
        <f>L136*tab!F$15</f>
        <v>0</v>
      </c>
      <c r="W136" s="69">
        <f>M136*tab!G$15</f>
        <v>0</v>
      </c>
      <c r="X136" s="69">
        <f>N136*tab!H$15</f>
        <v>0</v>
      </c>
      <c r="Y136" s="69">
        <f>O136*tab!I$15</f>
        <v>0</v>
      </c>
      <c r="Z136" s="69">
        <f>P136*tab!J$15</f>
        <v>0</v>
      </c>
      <c r="AA136" s="69">
        <f>Q136*tab!K$15</f>
        <v>0</v>
      </c>
      <c r="AB136" s="72"/>
      <c r="AC136" s="155">
        <v>0</v>
      </c>
      <c r="AD136" s="155">
        <f t="shared" si="78"/>
        <v>0</v>
      </c>
      <c r="AE136" s="155">
        <f t="shared" si="78"/>
        <v>0</v>
      </c>
      <c r="AF136" s="155">
        <f t="shared" si="75"/>
        <v>0</v>
      </c>
      <c r="AG136" s="121">
        <f t="shared" si="75"/>
        <v>0</v>
      </c>
      <c r="AH136" s="121">
        <f t="shared" si="75"/>
        <v>0</v>
      </c>
      <c r="AI136" s="121">
        <f t="shared" si="75"/>
        <v>0</v>
      </c>
      <c r="AJ136" s="121">
        <f t="shared" si="75"/>
        <v>0</v>
      </c>
      <c r="AK136" s="121">
        <f t="shared" si="75"/>
        <v>0</v>
      </c>
      <c r="AL136" s="72"/>
      <c r="AM136" s="69">
        <f t="shared" si="68"/>
        <v>0</v>
      </c>
      <c r="AN136" s="69">
        <f t="shared" si="69"/>
        <v>0</v>
      </c>
      <c r="AO136" s="69">
        <f t="shared" si="70"/>
        <v>0</v>
      </c>
      <c r="AP136" s="69">
        <f t="shared" si="76"/>
        <v>0</v>
      </c>
      <c r="AQ136" s="69">
        <f t="shared" si="76"/>
        <v>0</v>
      </c>
      <c r="AR136" s="69">
        <f t="shared" si="76"/>
        <v>0</v>
      </c>
      <c r="AS136" s="69">
        <f t="shared" si="64"/>
        <v>0</v>
      </c>
      <c r="AT136" s="69">
        <f t="shared" si="64"/>
        <v>0</v>
      </c>
      <c r="AU136" s="69">
        <f t="shared" si="64"/>
        <v>0</v>
      </c>
      <c r="AV136" s="72"/>
      <c r="AW136" s="652">
        <v>0</v>
      </c>
      <c r="AX136" s="652">
        <f t="shared" si="79"/>
        <v>0</v>
      </c>
      <c r="AY136" s="652">
        <f t="shared" si="79"/>
        <v>0</v>
      </c>
      <c r="AZ136" s="68">
        <v>0</v>
      </c>
      <c r="BA136" s="155">
        <f t="shared" si="81"/>
        <v>0</v>
      </c>
      <c r="BB136" s="121">
        <f t="shared" si="80"/>
        <v>0</v>
      </c>
      <c r="BC136" s="121">
        <f t="shared" si="80"/>
        <v>0</v>
      </c>
      <c r="BD136" s="121">
        <f t="shared" si="80"/>
        <v>0</v>
      </c>
      <c r="BE136" s="121">
        <f t="shared" si="80"/>
        <v>0</v>
      </c>
      <c r="BF136" s="93"/>
      <c r="BG136" s="135"/>
    </row>
    <row r="137" spans="2:59" s="114" customFormat="1" x14ac:dyDescent="0.2">
      <c r="B137" s="1321"/>
      <c r="C137" s="152"/>
      <c r="D137" s="51">
        <v>123</v>
      </c>
      <c r="E137" s="153" t="s">
        <v>414</v>
      </c>
      <c r="F137" s="1122" t="s">
        <v>349</v>
      </c>
      <c r="G137" s="1324">
        <v>0</v>
      </c>
      <c r="H137" s="1124">
        <f t="shared" si="77"/>
        <v>0</v>
      </c>
      <c r="I137" s="1124">
        <f t="shared" si="77"/>
        <v>0</v>
      </c>
      <c r="J137" s="1340"/>
      <c r="K137" s="1124">
        <v>0</v>
      </c>
      <c r="L137" s="1323">
        <f t="shared" si="55"/>
        <v>0</v>
      </c>
      <c r="M137" s="154">
        <f t="shared" ref="M137:Q139" si="82">L137</f>
        <v>0</v>
      </c>
      <c r="N137" s="120">
        <f t="shared" si="82"/>
        <v>0</v>
      </c>
      <c r="O137" s="120">
        <f t="shared" si="82"/>
        <v>0</v>
      </c>
      <c r="P137" s="120">
        <f t="shared" si="82"/>
        <v>0</v>
      </c>
      <c r="Q137" s="120">
        <f t="shared" si="82"/>
        <v>0</v>
      </c>
      <c r="R137" s="72"/>
      <c r="S137" s="69">
        <f>ROUND(G137*tab!C$13,0)</f>
        <v>0</v>
      </c>
      <c r="T137" s="69">
        <f>ROUND(H137*tab!D$13,0)</f>
        <v>0</v>
      </c>
      <c r="U137" s="69">
        <f>ROUND(I137*(tab!E$10+tab!E$11)*1/2,0)+K137*tab!E$15*1/2</f>
        <v>0</v>
      </c>
      <c r="V137" s="69">
        <f>L137*tab!F$15</f>
        <v>0</v>
      </c>
      <c r="W137" s="69">
        <f>M137*tab!G$15</f>
        <v>0</v>
      </c>
      <c r="X137" s="69">
        <f>N137*tab!H$15</f>
        <v>0</v>
      </c>
      <c r="Y137" s="69">
        <f>O137*tab!I$15</f>
        <v>0</v>
      </c>
      <c r="Z137" s="69">
        <f>P137*tab!J$15</f>
        <v>0</v>
      </c>
      <c r="AA137" s="69">
        <f>Q137*tab!K$15</f>
        <v>0</v>
      </c>
      <c r="AB137" s="72"/>
      <c r="AC137" s="155">
        <v>0</v>
      </c>
      <c r="AD137" s="155">
        <f t="shared" si="78"/>
        <v>0</v>
      </c>
      <c r="AE137" s="155">
        <f t="shared" si="78"/>
        <v>0</v>
      </c>
      <c r="AF137" s="155">
        <f t="shared" si="75"/>
        <v>0</v>
      </c>
      <c r="AG137" s="121">
        <f t="shared" si="75"/>
        <v>0</v>
      </c>
      <c r="AH137" s="121">
        <f t="shared" si="75"/>
        <v>0</v>
      </c>
      <c r="AI137" s="121">
        <f t="shared" si="75"/>
        <v>0</v>
      </c>
      <c r="AJ137" s="121">
        <f t="shared" si="75"/>
        <v>0</v>
      </c>
      <c r="AK137" s="121">
        <f t="shared" si="75"/>
        <v>0</v>
      </c>
      <c r="AL137" s="72"/>
      <c r="AM137" s="69">
        <f t="shared" si="68"/>
        <v>0</v>
      </c>
      <c r="AN137" s="69">
        <f t="shared" si="69"/>
        <v>0</v>
      </c>
      <c r="AO137" s="69">
        <f t="shared" si="70"/>
        <v>0</v>
      </c>
      <c r="AP137" s="69">
        <f t="shared" si="76"/>
        <v>0</v>
      </c>
      <c r="AQ137" s="69">
        <f t="shared" si="76"/>
        <v>0</v>
      </c>
      <c r="AR137" s="69">
        <f t="shared" si="76"/>
        <v>0</v>
      </c>
      <c r="AS137" s="69">
        <f t="shared" si="64"/>
        <v>0</v>
      </c>
      <c r="AT137" s="69">
        <f t="shared" si="64"/>
        <v>0</v>
      </c>
      <c r="AU137" s="69">
        <f t="shared" si="64"/>
        <v>0</v>
      </c>
      <c r="AV137" s="72"/>
      <c r="AW137" s="652">
        <v>0</v>
      </c>
      <c r="AX137" s="652">
        <f t="shared" si="79"/>
        <v>0</v>
      </c>
      <c r="AY137" s="652">
        <f t="shared" si="79"/>
        <v>0</v>
      </c>
      <c r="AZ137" s="68">
        <v>0</v>
      </c>
      <c r="BA137" s="155">
        <f t="shared" si="81"/>
        <v>0</v>
      </c>
      <c r="BB137" s="121">
        <f t="shared" si="80"/>
        <v>0</v>
      </c>
      <c r="BC137" s="121">
        <f t="shared" si="80"/>
        <v>0</v>
      </c>
      <c r="BD137" s="121">
        <f t="shared" si="80"/>
        <v>0</v>
      </c>
      <c r="BE137" s="121">
        <f t="shared" si="80"/>
        <v>0</v>
      </c>
      <c r="BF137" s="93"/>
      <c r="BG137" s="135"/>
    </row>
    <row r="138" spans="2:59" s="114" customFormat="1" x14ac:dyDescent="0.2">
      <c r="B138" s="1321"/>
      <c r="C138" s="152"/>
      <c r="D138" s="51">
        <v>124</v>
      </c>
      <c r="E138" s="153" t="s">
        <v>415</v>
      </c>
      <c r="F138" s="1122" t="s">
        <v>349</v>
      </c>
      <c r="G138" s="1324">
        <v>0</v>
      </c>
      <c r="H138" s="1124">
        <f t="shared" si="77"/>
        <v>0</v>
      </c>
      <c r="I138" s="1124">
        <f t="shared" si="77"/>
        <v>0</v>
      </c>
      <c r="J138" s="1340"/>
      <c r="K138" s="1124">
        <v>0</v>
      </c>
      <c r="L138" s="1323">
        <f t="shared" si="55"/>
        <v>0</v>
      </c>
      <c r="M138" s="154">
        <f t="shared" si="82"/>
        <v>0</v>
      </c>
      <c r="N138" s="120">
        <f t="shared" si="82"/>
        <v>0</v>
      </c>
      <c r="O138" s="120">
        <f t="shared" si="82"/>
        <v>0</v>
      </c>
      <c r="P138" s="120">
        <f t="shared" si="82"/>
        <v>0</v>
      </c>
      <c r="Q138" s="120">
        <f t="shared" si="82"/>
        <v>0</v>
      </c>
      <c r="R138" s="72"/>
      <c r="S138" s="69">
        <f>ROUND(G138*tab!C$13,0)</f>
        <v>0</v>
      </c>
      <c r="T138" s="69">
        <f>ROUND(H138*tab!D$13,0)</f>
        <v>0</v>
      </c>
      <c r="U138" s="69">
        <f>ROUND(I138*(tab!E$10+tab!E$11)*1/2,0)+K138*tab!E$15*1/2</f>
        <v>0</v>
      </c>
      <c r="V138" s="69">
        <f>L138*tab!F$15</f>
        <v>0</v>
      </c>
      <c r="W138" s="69">
        <f>M138*tab!G$15</f>
        <v>0</v>
      </c>
      <c r="X138" s="69">
        <f>N138*tab!H$15</f>
        <v>0</v>
      </c>
      <c r="Y138" s="69">
        <f>O138*tab!I$15</f>
        <v>0</v>
      </c>
      <c r="Z138" s="69">
        <f>P138*tab!J$15</f>
        <v>0</v>
      </c>
      <c r="AA138" s="69">
        <f>Q138*tab!K$15</f>
        <v>0</v>
      </c>
      <c r="AB138" s="72"/>
      <c r="AC138" s="155">
        <v>0</v>
      </c>
      <c r="AD138" s="155">
        <f t="shared" si="78"/>
        <v>0</v>
      </c>
      <c r="AE138" s="155">
        <f t="shared" si="78"/>
        <v>0</v>
      </c>
      <c r="AF138" s="155">
        <f t="shared" si="75"/>
        <v>0</v>
      </c>
      <c r="AG138" s="121">
        <f t="shared" si="75"/>
        <v>0</v>
      </c>
      <c r="AH138" s="121">
        <f t="shared" si="75"/>
        <v>0</v>
      </c>
      <c r="AI138" s="121">
        <f t="shared" si="75"/>
        <v>0</v>
      </c>
      <c r="AJ138" s="121">
        <f t="shared" si="75"/>
        <v>0</v>
      </c>
      <c r="AK138" s="121">
        <f t="shared" si="75"/>
        <v>0</v>
      </c>
      <c r="AL138" s="72"/>
      <c r="AM138" s="69">
        <f t="shared" si="68"/>
        <v>0</v>
      </c>
      <c r="AN138" s="69">
        <f t="shared" si="69"/>
        <v>0</v>
      </c>
      <c r="AO138" s="69">
        <f t="shared" si="70"/>
        <v>0</v>
      </c>
      <c r="AP138" s="69">
        <f t="shared" si="76"/>
        <v>0</v>
      </c>
      <c r="AQ138" s="69">
        <f t="shared" si="76"/>
        <v>0</v>
      </c>
      <c r="AR138" s="69">
        <f t="shared" si="76"/>
        <v>0</v>
      </c>
      <c r="AS138" s="69">
        <f t="shared" si="64"/>
        <v>0</v>
      </c>
      <c r="AT138" s="69">
        <f t="shared" si="64"/>
        <v>0</v>
      </c>
      <c r="AU138" s="69">
        <f t="shared" si="64"/>
        <v>0</v>
      </c>
      <c r="AV138" s="72"/>
      <c r="AW138" s="652">
        <v>0</v>
      </c>
      <c r="AX138" s="652">
        <f t="shared" si="79"/>
        <v>0</v>
      </c>
      <c r="AY138" s="652">
        <f t="shared" si="79"/>
        <v>0</v>
      </c>
      <c r="AZ138" s="68">
        <v>0</v>
      </c>
      <c r="BA138" s="155">
        <f t="shared" si="81"/>
        <v>0</v>
      </c>
      <c r="BB138" s="121">
        <f t="shared" si="80"/>
        <v>0</v>
      </c>
      <c r="BC138" s="121">
        <f t="shared" si="80"/>
        <v>0</v>
      </c>
      <c r="BD138" s="121">
        <f t="shared" si="80"/>
        <v>0</v>
      </c>
      <c r="BE138" s="121">
        <f t="shared" si="80"/>
        <v>0</v>
      </c>
      <c r="BF138" s="93"/>
      <c r="BG138" s="135"/>
    </row>
    <row r="139" spans="2:59" s="114" customFormat="1" x14ac:dyDescent="0.2">
      <c r="B139" s="1321"/>
      <c r="C139" s="152"/>
      <c r="D139" s="51">
        <v>125</v>
      </c>
      <c r="E139" s="153" t="s">
        <v>416</v>
      </c>
      <c r="F139" s="1122" t="s">
        <v>349</v>
      </c>
      <c r="G139" s="1324">
        <v>0</v>
      </c>
      <c r="H139" s="1124">
        <f t="shared" si="77"/>
        <v>0</v>
      </c>
      <c r="I139" s="1124">
        <f t="shared" si="77"/>
        <v>0</v>
      </c>
      <c r="J139" s="1340"/>
      <c r="K139" s="1124">
        <v>0</v>
      </c>
      <c r="L139" s="1323">
        <f t="shared" si="55"/>
        <v>0</v>
      </c>
      <c r="M139" s="154">
        <f t="shared" si="82"/>
        <v>0</v>
      </c>
      <c r="N139" s="120">
        <f t="shared" si="82"/>
        <v>0</v>
      </c>
      <c r="O139" s="120">
        <f t="shared" si="82"/>
        <v>0</v>
      </c>
      <c r="P139" s="120">
        <f t="shared" si="82"/>
        <v>0</v>
      </c>
      <c r="Q139" s="120">
        <f t="shared" si="82"/>
        <v>0</v>
      </c>
      <c r="R139" s="72"/>
      <c r="S139" s="69">
        <f>ROUND(G139*tab!C$13,0)</f>
        <v>0</v>
      </c>
      <c r="T139" s="69">
        <f>ROUND(H139*tab!D$13,0)</f>
        <v>0</v>
      </c>
      <c r="U139" s="69">
        <f>ROUND(I139*(tab!E$10+tab!E$11)*1/2,0)+K139*tab!E$15*1/2</f>
        <v>0</v>
      </c>
      <c r="V139" s="69">
        <f>L139*tab!F$15</f>
        <v>0</v>
      </c>
      <c r="W139" s="69">
        <f>M139*tab!G$15</f>
        <v>0</v>
      </c>
      <c r="X139" s="69">
        <f>N139*tab!H$15</f>
        <v>0</v>
      </c>
      <c r="Y139" s="69">
        <f>O139*tab!I$15</f>
        <v>0</v>
      </c>
      <c r="Z139" s="69">
        <f>P139*tab!J$15</f>
        <v>0</v>
      </c>
      <c r="AA139" s="69">
        <f>Q139*tab!K$15</f>
        <v>0</v>
      </c>
      <c r="AB139" s="72"/>
      <c r="AC139" s="155">
        <v>0</v>
      </c>
      <c r="AD139" s="155">
        <f t="shared" si="78"/>
        <v>0</v>
      </c>
      <c r="AE139" s="155">
        <f t="shared" si="78"/>
        <v>0</v>
      </c>
      <c r="AF139" s="155">
        <f t="shared" si="75"/>
        <v>0</v>
      </c>
      <c r="AG139" s="121">
        <f t="shared" si="75"/>
        <v>0</v>
      </c>
      <c r="AH139" s="121">
        <f t="shared" si="75"/>
        <v>0</v>
      </c>
      <c r="AI139" s="121">
        <f t="shared" si="75"/>
        <v>0</v>
      </c>
      <c r="AJ139" s="121">
        <f t="shared" si="75"/>
        <v>0</v>
      </c>
      <c r="AK139" s="121">
        <f t="shared" si="75"/>
        <v>0</v>
      </c>
      <c r="AL139" s="72"/>
      <c r="AM139" s="69">
        <f t="shared" si="68"/>
        <v>0</v>
      </c>
      <c r="AN139" s="69">
        <f t="shared" si="69"/>
        <v>0</v>
      </c>
      <c r="AO139" s="69">
        <f t="shared" si="70"/>
        <v>0</v>
      </c>
      <c r="AP139" s="69">
        <f t="shared" si="76"/>
        <v>0</v>
      </c>
      <c r="AQ139" s="69">
        <f t="shared" si="76"/>
        <v>0</v>
      </c>
      <c r="AR139" s="69">
        <f t="shared" si="76"/>
        <v>0</v>
      </c>
      <c r="AS139" s="69">
        <f t="shared" si="64"/>
        <v>0</v>
      </c>
      <c r="AT139" s="69">
        <f t="shared" si="64"/>
        <v>0</v>
      </c>
      <c r="AU139" s="69">
        <f t="shared" si="64"/>
        <v>0</v>
      </c>
      <c r="AV139" s="72"/>
      <c r="AW139" s="652">
        <v>0</v>
      </c>
      <c r="AX139" s="652">
        <f t="shared" si="79"/>
        <v>0</v>
      </c>
      <c r="AY139" s="652">
        <f t="shared" si="79"/>
        <v>0</v>
      </c>
      <c r="AZ139" s="68">
        <v>0</v>
      </c>
      <c r="BA139" s="155">
        <f t="shared" si="81"/>
        <v>0</v>
      </c>
      <c r="BB139" s="121">
        <f t="shared" si="80"/>
        <v>0</v>
      </c>
      <c r="BC139" s="121">
        <f>BB139</f>
        <v>0</v>
      </c>
      <c r="BD139" s="121">
        <f t="shared" si="80"/>
        <v>0</v>
      </c>
      <c r="BE139" s="121">
        <f t="shared" si="80"/>
        <v>0</v>
      </c>
      <c r="BF139" s="93"/>
      <c r="BG139" s="135"/>
    </row>
    <row r="140" spans="2:59" s="114" customFormat="1" x14ac:dyDescent="0.2">
      <c r="B140" s="1321"/>
      <c r="C140" s="152"/>
      <c r="D140" s="51"/>
      <c r="E140" s="1325"/>
      <c r="F140" s="1326"/>
      <c r="G140" s="791"/>
      <c r="H140" s="791"/>
      <c r="I140" s="791"/>
      <c r="J140" s="791"/>
      <c r="K140" s="791"/>
      <c r="L140" s="791"/>
      <c r="M140" s="791"/>
      <c r="N140" s="791"/>
      <c r="O140" s="791"/>
      <c r="P140" s="791"/>
      <c r="Q140" s="791"/>
      <c r="R140" s="791"/>
      <c r="S140" s="792"/>
      <c r="T140" s="792"/>
      <c r="U140" s="792"/>
      <c r="V140" s="792"/>
      <c r="W140" s="792"/>
      <c r="X140" s="792"/>
      <c r="Y140" s="792"/>
      <c r="Z140" s="792"/>
      <c r="AA140" s="792"/>
      <c r="AB140" s="791"/>
      <c r="AC140" s="1327"/>
      <c r="AD140" s="1327"/>
      <c r="AE140" s="1327"/>
      <c r="AF140" s="1327"/>
      <c r="AG140" s="1327"/>
      <c r="AH140" s="1327"/>
      <c r="AI140" s="1327"/>
      <c r="AJ140" s="1327"/>
      <c r="AK140" s="1327"/>
      <c r="AL140" s="791"/>
      <c r="AM140" s="792"/>
      <c r="AN140" s="792"/>
      <c r="AO140" s="792"/>
      <c r="AP140" s="792"/>
      <c r="AQ140" s="792"/>
      <c r="AR140" s="792"/>
      <c r="AS140" s="792"/>
      <c r="AT140" s="792"/>
      <c r="AU140" s="792"/>
      <c r="AV140" s="791"/>
      <c r="AW140" s="1328"/>
      <c r="AX140" s="1328"/>
      <c r="AY140" s="1328"/>
      <c r="AZ140" s="792"/>
      <c r="BA140" s="1327"/>
      <c r="BB140" s="1327"/>
      <c r="BC140" s="1327"/>
      <c r="BD140" s="1327"/>
      <c r="BE140" s="1327"/>
      <c r="BF140" s="1329"/>
      <c r="BG140" s="135"/>
    </row>
    <row r="141" spans="2:59" s="119" customFormat="1" x14ac:dyDescent="0.2">
      <c r="B141" s="1330"/>
      <c r="C141" s="1331"/>
      <c r="D141" s="756" t="s">
        <v>504</v>
      </c>
      <c r="E141" s="94"/>
      <c r="F141" s="1332"/>
      <c r="G141" s="47">
        <f t="shared" ref="G141:H141" si="83">SUM(G15:G139)</f>
        <v>3352.5</v>
      </c>
      <c r="H141" s="47">
        <f t="shared" si="83"/>
        <v>3352.5</v>
      </c>
      <c r="I141" s="47">
        <f t="shared" ref="I141:Q141" si="84">SUM(I15:I139)</f>
        <v>3352.5</v>
      </c>
      <c r="J141" s="47"/>
      <c r="K141" s="47">
        <f t="shared" si="84"/>
        <v>15480</v>
      </c>
      <c r="L141" s="47">
        <f t="shared" si="84"/>
        <v>15480</v>
      </c>
      <c r="M141" s="47">
        <f t="shared" si="84"/>
        <v>15480</v>
      </c>
      <c r="N141" s="47">
        <f t="shared" si="84"/>
        <v>15480</v>
      </c>
      <c r="O141" s="47">
        <f t="shared" si="84"/>
        <v>15480</v>
      </c>
      <c r="P141" s="47">
        <f t="shared" si="84"/>
        <v>15480</v>
      </c>
      <c r="Q141" s="47">
        <f t="shared" si="84"/>
        <v>15480</v>
      </c>
      <c r="R141" s="67"/>
      <c r="S141" s="1333">
        <f t="shared" ref="S141:AA141" si="85">ROUND(SUM(S15:S139),0)</f>
        <v>1079505</v>
      </c>
      <c r="T141" s="1333">
        <f t="shared" si="85"/>
        <v>1079505</v>
      </c>
      <c r="U141" s="1333">
        <f t="shared" si="85"/>
        <v>1213133</v>
      </c>
      <c r="V141" s="1333">
        <f t="shared" si="85"/>
        <v>1346760</v>
      </c>
      <c r="W141" s="1333">
        <f t="shared" si="85"/>
        <v>1346760</v>
      </c>
      <c r="X141" s="1333">
        <f t="shared" si="85"/>
        <v>1346760</v>
      </c>
      <c r="Y141" s="1333">
        <f t="shared" si="85"/>
        <v>1346760</v>
      </c>
      <c r="Z141" s="1333">
        <f t="shared" si="85"/>
        <v>1346760</v>
      </c>
      <c r="AA141" s="1333">
        <f t="shared" si="85"/>
        <v>1346760</v>
      </c>
      <c r="AB141" s="67"/>
      <c r="AC141" s="1334">
        <f t="shared" ref="AC141:AD141" si="86">SUM(AC15:AC139)</f>
        <v>0</v>
      </c>
      <c r="AD141" s="1334">
        <f t="shared" si="86"/>
        <v>0</v>
      </c>
      <c r="AE141" s="1334">
        <f t="shared" ref="AE141:AK141" si="87">SUM(AE15:AE139)</f>
        <v>0</v>
      </c>
      <c r="AF141" s="1334">
        <f t="shared" si="87"/>
        <v>0</v>
      </c>
      <c r="AG141" s="1334">
        <f t="shared" si="87"/>
        <v>0</v>
      </c>
      <c r="AH141" s="1334">
        <f t="shared" si="87"/>
        <v>0</v>
      </c>
      <c r="AI141" s="1334">
        <f t="shared" si="87"/>
        <v>0</v>
      </c>
      <c r="AJ141" s="1334">
        <f t="shared" si="87"/>
        <v>0</v>
      </c>
      <c r="AK141" s="1334">
        <f t="shared" si="87"/>
        <v>0</v>
      </c>
      <c r="AL141" s="67"/>
      <c r="AM141" s="1334">
        <f t="shared" ref="AM141:AU141" si="88">SUM(AM15:AM139)</f>
        <v>0</v>
      </c>
      <c r="AN141" s="1334">
        <f t="shared" si="88"/>
        <v>0</v>
      </c>
      <c r="AO141" s="1334">
        <f t="shared" si="88"/>
        <v>0</v>
      </c>
      <c r="AP141" s="1333">
        <f t="shared" si="88"/>
        <v>0</v>
      </c>
      <c r="AQ141" s="1333">
        <f t="shared" si="88"/>
        <v>0</v>
      </c>
      <c r="AR141" s="1333">
        <f t="shared" si="88"/>
        <v>0</v>
      </c>
      <c r="AS141" s="1333">
        <f t="shared" si="88"/>
        <v>0</v>
      </c>
      <c r="AT141" s="1333">
        <f t="shared" si="88"/>
        <v>0</v>
      </c>
      <c r="AU141" s="1333">
        <f t="shared" si="88"/>
        <v>0</v>
      </c>
      <c r="AV141" s="67"/>
      <c r="AW141" s="1333">
        <f t="shared" ref="AW141:BE141" si="89">SUM(AW15:AW139)</f>
        <v>0</v>
      </c>
      <c r="AX141" s="1333">
        <f t="shared" si="89"/>
        <v>0</v>
      </c>
      <c r="AY141" s="1333">
        <f t="shared" si="89"/>
        <v>0</v>
      </c>
      <c r="AZ141" s="1333">
        <f t="shared" si="89"/>
        <v>0</v>
      </c>
      <c r="BA141" s="1333">
        <f t="shared" si="89"/>
        <v>0</v>
      </c>
      <c r="BB141" s="1333">
        <f t="shared" si="89"/>
        <v>0</v>
      </c>
      <c r="BC141" s="1333">
        <f t="shared" si="89"/>
        <v>0</v>
      </c>
      <c r="BD141" s="1333">
        <f t="shared" si="89"/>
        <v>0</v>
      </c>
      <c r="BE141" s="1333">
        <f t="shared" si="89"/>
        <v>0</v>
      </c>
      <c r="BF141" s="1335"/>
      <c r="BG141" s="30"/>
    </row>
    <row r="142" spans="2:59" x14ac:dyDescent="0.2">
      <c r="B142" s="1228"/>
      <c r="C142" s="561"/>
      <c r="D142" s="51"/>
      <c r="E142" s="51"/>
      <c r="F142" s="442"/>
      <c r="G142" s="72"/>
      <c r="H142" s="72"/>
      <c r="I142" s="72"/>
      <c r="J142" s="72"/>
      <c r="K142" s="72"/>
      <c r="L142" s="72"/>
      <c r="M142" s="72"/>
      <c r="N142" s="72"/>
      <c r="O142" s="72"/>
      <c r="P142" s="72"/>
      <c r="Q142" s="72"/>
      <c r="R142" s="72"/>
      <c r="S142" s="72"/>
      <c r="T142" s="72"/>
      <c r="U142" s="194"/>
      <c r="V142" s="194"/>
      <c r="W142" s="194"/>
      <c r="X142" s="194"/>
      <c r="Y142" s="194"/>
      <c r="Z142" s="194"/>
      <c r="AA142" s="194"/>
      <c r="AB142" s="72"/>
      <c r="AC142" s="72"/>
      <c r="AD142" s="72"/>
      <c r="AE142" s="194"/>
      <c r="AF142" s="194"/>
      <c r="AG142" s="194"/>
      <c r="AH142" s="194"/>
      <c r="AI142" s="194"/>
      <c r="AJ142" s="194"/>
      <c r="AK142" s="194"/>
      <c r="AL142" s="72"/>
      <c r="AM142" s="72"/>
      <c r="AN142" s="72"/>
      <c r="AO142" s="72"/>
      <c r="AP142" s="194"/>
      <c r="AQ142" s="194"/>
      <c r="AR142" s="194"/>
      <c r="AS142" s="194"/>
      <c r="AT142" s="194"/>
      <c r="AU142" s="194"/>
      <c r="AV142" s="72"/>
      <c r="AW142" s="72"/>
      <c r="AX142" s="72"/>
      <c r="AY142" s="72"/>
      <c r="AZ142" s="194"/>
      <c r="BA142" s="194"/>
      <c r="BB142" s="194"/>
      <c r="BC142" s="194"/>
      <c r="BD142" s="793"/>
      <c r="BE142" s="793"/>
      <c r="BF142" s="793"/>
      <c r="BG142" s="79"/>
    </row>
    <row r="143" spans="2:59" x14ac:dyDescent="0.2">
      <c r="B143" s="1228"/>
      <c r="C143" s="78"/>
      <c r="D143" s="122"/>
      <c r="E143" s="122"/>
      <c r="F143" s="123"/>
      <c r="G143" s="123"/>
      <c r="H143" s="123"/>
      <c r="I143" s="71"/>
      <c r="J143" s="71"/>
      <c r="K143" s="71"/>
      <c r="L143" s="71"/>
      <c r="M143" s="71"/>
      <c r="N143" s="71"/>
      <c r="O143" s="71"/>
      <c r="P143" s="71"/>
      <c r="Q143" s="71"/>
      <c r="R143" s="71"/>
      <c r="S143" s="71"/>
      <c r="T143" s="71"/>
      <c r="U143" s="78"/>
      <c r="V143" s="78"/>
      <c r="W143" s="78"/>
      <c r="X143" s="78"/>
      <c r="Y143" s="78"/>
      <c r="Z143" s="78"/>
      <c r="AA143" s="78"/>
      <c r="AB143" s="71"/>
      <c r="AC143" s="71"/>
      <c r="AD143" s="71"/>
      <c r="AE143" s="78"/>
      <c r="AF143" s="78"/>
      <c r="AG143" s="78"/>
      <c r="AH143" s="78"/>
      <c r="AI143" s="78"/>
      <c r="AJ143" s="78"/>
      <c r="AK143" s="78"/>
      <c r="AL143" s="71"/>
      <c r="AM143" s="71"/>
      <c r="AN143" s="71"/>
      <c r="AO143" s="71"/>
      <c r="AP143" s="78"/>
      <c r="AQ143" s="78"/>
      <c r="AR143" s="78"/>
      <c r="AS143" s="78"/>
      <c r="AT143" s="78"/>
      <c r="AU143" s="78"/>
      <c r="AV143" s="71"/>
      <c r="AW143" s="71"/>
      <c r="AX143" s="71"/>
      <c r="AY143" s="71"/>
      <c r="AZ143" s="78"/>
      <c r="BA143" s="78"/>
      <c r="BB143" s="78"/>
      <c r="BC143" s="78"/>
      <c r="BD143" s="78"/>
      <c r="BE143" s="78"/>
      <c r="BF143" s="78"/>
      <c r="BG143" s="79"/>
    </row>
    <row r="144" spans="2:59" x14ac:dyDescent="0.2">
      <c r="B144" s="87"/>
      <c r="C144" s="84"/>
      <c r="D144" s="136"/>
      <c r="E144" s="136"/>
      <c r="F144" s="137"/>
      <c r="G144" s="137"/>
      <c r="H144" s="137"/>
      <c r="I144" s="85"/>
      <c r="J144" s="85"/>
      <c r="K144" s="85"/>
      <c r="L144" s="85"/>
      <c r="M144" s="85"/>
      <c r="N144" s="85"/>
      <c r="O144" s="85"/>
      <c r="P144" s="85"/>
      <c r="Q144" s="85"/>
      <c r="R144" s="85"/>
      <c r="S144" s="85"/>
      <c r="T144" s="85"/>
      <c r="U144" s="84"/>
      <c r="V144" s="84"/>
      <c r="W144" s="84"/>
      <c r="X144" s="84"/>
      <c r="Y144" s="84"/>
      <c r="Z144" s="84"/>
      <c r="AA144" s="84"/>
      <c r="AB144" s="85"/>
      <c r="AC144" s="85"/>
      <c r="AD144" s="85"/>
      <c r="AE144" s="84"/>
      <c r="AF144" s="84"/>
      <c r="AG144" s="84"/>
      <c r="AH144" s="84"/>
      <c r="AI144" s="84"/>
      <c r="AJ144" s="84"/>
      <c r="AK144" s="84"/>
      <c r="AL144" s="85"/>
      <c r="AM144" s="85"/>
      <c r="AN144" s="85"/>
      <c r="AO144" s="85"/>
      <c r="AP144" s="84"/>
      <c r="AQ144" s="84"/>
      <c r="AR144" s="84"/>
      <c r="AS144" s="84"/>
      <c r="AT144" s="84"/>
      <c r="AU144" s="84"/>
      <c r="AV144" s="85"/>
      <c r="AW144" s="85"/>
      <c r="AX144" s="85"/>
      <c r="AY144" s="85"/>
      <c r="AZ144" s="84"/>
      <c r="BA144" s="84"/>
      <c r="BB144" s="84"/>
      <c r="BC144" s="84"/>
      <c r="BD144" s="84"/>
      <c r="BE144" s="84"/>
      <c r="BF144" s="84"/>
      <c r="BG144" s="86"/>
    </row>
    <row r="147" spans="4:51" s="115" customFormat="1" x14ac:dyDescent="0.2">
      <c r="D147" s="116"/>
      <c r="E147" s="116"/>
      <c r="F147" s="117"/>
      <c r="G147" s="117"/>
      <c r="H147" s="117"/>
      <c r="I147" s="118"/>
      <c r="J147" s="118"/>
      <c r="K147" s="118"/>
      <c r="L147" s="118"/>
      <c r="M147" s="118"/>
      <c r="N147" s="118"/>
      <c r="O147" s="118"/>
      <c r="P147" s="118"/>
      <c r="Q147" s="118"/>
      <c r="R147" s="118"/>
      <c r="S147" s="118"/>
      <c r="T147" s="118"/>
      <c r="AB147" s="118"/>
      <c r="AC147" s="118"/>
      <c r="AD147" s="118"/>
      <c r="AL147" s="118"/>
      <c r="AM147" s="118"/>
      <c r="AN147" s="118"/>
      <c r="AO147" s="118"/>
      <c r="AV147" s="118"/>
      <c r="AW147" s="118"/>
      <c r="AX147" s="118"/>
      <c r="AY147" s="118"/>
    </row>
    <row r="157" spans="4:51" s="115" customFormat="1" x14ac:dyDescent="0.2">
      <c r="D157" s="116"/>
      <c r="E157" s="116"/>
      <c r="F157" s="117"/>
      <c r="G157" s="117"/>
      <c r="H157" s="117"/>
      <c r="I157" s="118"/>
      <c r="J157" s="118"/>
      <c r="K157" s="118"/>
      <c r="L157" s="118"/>
      <c r="M157" s="118"/>
      <c r="N157" s="118"/>
      <c r="O157" s="118"/>
      <c r="P157" s="118"/>
      <c r="Q157" s="118"/>
      <c r="R157" s="118"/>
      <c r="S157" s="118"/>
      <c r="T157" s="118"/>
      <c r="AB157" s="118"/>
      <c r="AC157" s="118"/>
      <c r="AD157" s="118"/>
      <c r="AL157" s="118"/>
      <c r="AM157" s="118"/>
      <c r="AN157" s="118"/>
      <c r="AO157" s="118"/>
      <c r="AV157" s="118"/>
      <c r="AW157" s="118"/>
      <c r="AX157" s="118"/>
      <c r="AY157" s="118"/>
    </row>
    <row r="162" spans="4:51" s="115" customFormat="1" x14ac:dyDescent="0.2">
      <c r="D162" s="116"/>
      <c r="E162" s="116"/>
      <c r="F162" s="117"/>
      <c r="G162" s="117"/>
      <c r="H162" s="117"/>
      <c r="I162" s="118"/>
      <c r="J162" s="118"/>
      <c r="K162" s="118"/>
      <c r="L162" s="118"/>
      <c r="M162" s="118"/>
      <c r="N162" s="118"/>
      <c r="O162" s="118"/>
      <c r="P162" s="118"/>
      <c r="Q162" s="118"/>
      <c r="R162" s="118"/>
      <c r="S162" s="118"/>
      <c r="T162" s="118"/>
      <c r="AB162" s="118"/>
      <c r="AC162" s="118"/>
      <c r="AD162" s="118"/>
      <c r="AL162" s="118"/>
      <c r="AM162" s="118"/>
      <c r="AN162" s="118"/>
      <c r="AO162" s="118"/>
      <c r="AV162" s="118"/>
      <c r="AW162" s="118"/>
      <c r="AX162" s="118"/>
      <c r="AY162" s="118"/>
    </row>
    <row r="167" spans="4:51" s="115" customFormat="1" x14ac:dyDescent="0.2">
      <c r="D167" s="116"/>
      <c r="E167" s="116"/>
      <c r="F167" s="117"/>
      <c r="G167" s="117"/>
      <c r="H167" s="117"/>
      <c r="I167" s="118"/>
      <c r="J167" s="118"/>
      <c r="K167" s="118"/>
      <c r="L167" s="118"/>
      <c r="M167" s="118"/>
      <c r="N167" s="118"/>
      <c r="O167" s="118"/>
      <c r="P167" s="118"/>
      <c r="Q167" s="118"/>
      <c r="R167" s="118"/>
      <c r="S167" s="118"/>
      <c r="T167" s="118"/>
      <c r="AB167" s="118"/>
      <c r="AC167" s="118"/>
      <c r="AD167" s="118"/>
      <c r="AL167" s="118"/>
      <c r="AM167" s="118"/>
      <c r="AN167" s="118"/>
      <c r="AO167" s="118"/>
      <c r="AV167" s="118"/>
      <c r="AW167" s="118"/>
      <c r="AX167" s="118"/>
      <c r="AY167" s="118"/>
    </row>
    <row r="172" spans="4:51" s="115" customFormat="1" x14ac:dyDescent="0.2">
      <c r="D172" s="116"/>
      <c r="E172" s="116"/>
      <c r="F172" s="117"/>
      <c r="G172" s="117"/>
      <c r="H172" s="117"/>
      <c r="I172" s="118"/>
      <c r="J172" s="118"/>
      <c r="K172" s="118"/>
      <c r="L172" s="118"/>
      <c r="M172" s="118"/>
      <c r="N172" s="118"/>
      <c r="O172" s="118"/>
      <c r="P172" s="118"/>
      <c r="Q172" s="118"/>
      <c r="R172" s="118"/>
      <c r="S172" s="118"/>
      <c r="T172" s="118"/>
      <c r="AB172" s="118"/>
      <c r="AC172" s="118"/>
      <c r="AD172" s="118"/>
      <c r="AL172" s="118"/>
      <c r="AM172" s="118"/>
      <c r="AN172" s="118"/>
      <c r="AO172" s="118"/>
      <c r="AV172" s="118"/>
      <c r="AW172" s="118"/>
      <c r="AX172" s="118"/>
      <c r="AY172" s="118"/>
    </row>
    <row r="177" spans="4:51" s="115" customFormat="1" x14ac:dyDescent="0.2">
      <c r="D177" s="116"/>
      <c r="E177" s="116"/>
      <c r="F177" s="117"/>
      <c r="G177" s="117"/>
      <c r="H177" s="117"/>
      <c r="I177" s="118"/>
      <c r="J177" s="118"/>
      <c r="K177" s="118"/>
      <c r="L177" s="118"/>
      <c r="M177" s="118"/>
      <c r="N177" s="118"/>
      <c r="O177" s="118"/>
      <c r="P177" s="118"/>
      <c r="Q177" s="118"/>
      <c r="R177" s="118"/>
      <c r="S177" s="118"/>
      <c r="T177" s="118"/>
      <c r="AB177" s="118"/>
      <c r="AC177" s="118"/>
      <c r="AD177" s="118"/>
      <c r="AL177" s="118"/>
      <c r="AM177" s="118"/>
      <c r="AN177" s="118"/>
      <c r="AO177" s="118"/>
      <c r="AV177" s="118"/>
      <c r="AW177" s="118"/>
      <c r="AX177" s="118"/>
      <c r="AY177" s="118"/>
    </row>
    <row r="182" spans="4:51" s="115" customFormat="1" x14ac:dyDescent="0.2">
      <c r="D182" s="116"/>
      <c r="E182" s="116"/>
      <c r="F182" s="117"/>
      <c r="G182" s="117"/>
      <c r="H182" s="117"/>
      <c r="I182" s="118"/>
      <c r="J182" s="118"/>
      <c r="K182" s="118"/>
      <c r="L182" s="118"/>
      <c r="M182" s="118"/>
      <c r="N182" s="118"/>
      <c r="O182" s="118"/>
      <c r="P182" s="118"/>
      <c r="Q182" s="118"/>
      <c r="R182" s="118"/>
      <c r="S182" s="118"/>
      <c r="T182" s="118"/>
      <c r="AB182" s="118"/>
      <c r="AC182" s="118"/>
      <c r="AD182" s="118"/>
      <c r="AL182" s="118"/>
      <c r="AM182" s="118"/>
      <c r="AN182" s="118"/>
      <c r="AO182" s="118"/>
      <c r="AV182" s="118"/>
      <c r="AW182" s="118"/>
      <c r="AX182" s="118"/>
      <c r="AY182" s="118"/>
    </row>
    <row r="193" spans="4:51" s="115" customFormat="1" x14ac:dyDescent="0.2">
      <c r="D193" s="116"/>
      <c r="E193" s="116"/>
      <c r="F193" s="117"/>
      <c r="G193" s="117"/>
      <c r="H193" s="117"/>
      <c r="I193" s="118"/>
      <c r="J193" s="118"/>
      <c r="K193" s="118"/>
      <c r="L193" s="118"/>
      <c r="M193" s="118"/>
      <c r="N193" s="118"/>
      <c r="O193" s="118"/>
      <c r="P193" s="118"/>
      <c r="Q193" s="118"/>
      <c r="R193" s="118"/>
      <c r="S193" s="118"/>
      <c r="T193" s="118"/>
      <c r="AB193" s="118"/>
      <c r="AC193" s="118"/>
      <c r="AD193" s="118"/>
      <c r="AL193" s="118"/>
      <c r="AM193" s="118"/>
      <c r="AN193" s="118"/>
      <c r="AO193" s="118"/>
      <c r="AV193" s="118"/>
      <c r="AW193" s="118"/>
      <c r="AX193" s="118"/>
      <c r="AY193" s="118"/>
    </row>
    <row r="198" spans="4:51" s="115" customFormat="1" x14ac:dyDescent="0.2">
      <c r="D198" s="116"/>
      <c r="E198" s="116"/>
      <c r="F198" s="117"/>
      <c r="G198" s="117"/>
      <c r="H198" s="117"/>
      <c r="I198" s="118"/>
      <c r="J198" s="118"/>
      <c r="K198" s="118"/>
      <c r="L198" s="118"/>
      <c r="M198" s="118"/>
      <c r="N198" s="118"/>
      <c r="O198" s="118"/>
      <c r="P198" s="118"/>
      <c r="Q198" s="118"/>
      <c r="R198" s="118"/>
      <c r="S198" s="118"/>
      <c r="T198" s="118"/>
      <c r="AB198" s="118"/>
      <c r="AC198" s="118"/>
      <c r="AD198" s="118"/>
      <c r="AL198" s="118"/>
      <c r="AM198" s="118"/>
      <c r="AN198" s="118"/>
      <c r="AO198" s="118"/>
      <c r="AV198" s="118"/>
      <c r="AW198" s="118"/>
      <c r="AX198" s="118"/>
      <c r="AY198" s="118"/>
    </row>
    <row r="203" spans="4:51" s="115" customFormat="1" x14ac:dyDescent="0.2">
      <c r="D203" s="116"/>
      <c r="E203" s="116"/>
      <c r="F203" s="117"/>
      <c r="G203" s="117"/>
      <c r="H203" s="117"/>
      <c r="I203" s="118"/>
      <c r="J203" s="118"/>
      <c r="K203" s="118"/>
      <c r="L203" s="118"/>
      <c r="M203" s="118"/>
      <c r="N203" s="118"/>
      <c r="O203" s="118"/>
      <c r="P203" s="118"/>
      <c r="Q203" s="118"/>
      <c r="R203" s="118"/>
      <c r="S203" s="118"/>
      <c r="T203" s="118"/>
      <c r="AB203" s="118"/>
      <c r="AC203" s="118"/>
      <c r="AD203" s="118"/>
      <c r="AL203" s="118"/>
      <c r="AM203" s="118"/>
      <c r="AN203" s="118"/>
      <c r="AO203" s="118"/>
      <c r="AV203" s="118"/>
      <c r="AW203" s="118"/>
      <c r="AX203" s="118"/>
      <c r="AY203" s="118"/>
    </row>
    <row r="208" spans="4:51" s="115" customFormat="1" x14ac:dyDescent="0.2">
      <c r="D208" s="116"/>
      <c r="E208" s="116"/>
      <c r="F208" s="117"/>
      <c r="G208" s="117"/>
      <c r="H208" s="117"/>
      <c r="I208" s="118"/>
      <c r="J208" s="118"/>
      <c r="K208" s="118"/>
      <c r="L208" s="118"/>
      <c r="M208" s="118"/>
      <c r="N208" s="118"/>
      <c r="O208" s="118"/>
      <c r="P208" s="118"/>
      <c r="Q208" s="118"/>
      <c r="R208" s="118"/>
      <c r="S208" s="118"/>
      <c r="T208" s="118"/>
      <c r="AB208" s="118"/>
      <c r="AC208" s="118"/>
      <c r="AD208" s="118"/>
      <c r="AL208" s="118"/>
      <c r="AM208" s="118"/>
      <c r="AN208" s="118"/>
      <c r="AO208" s="118"/>
      <c r="AV208" s="118"/>
      <c r="AW208" s="118"/>
      <c r="AX208" s="118"/>
      <c r="AY208" s="118"/>
    </row>
    <row r="213" spans="4:51" s="115" customFormat="1" x14ac:dyDescent="0.2">
      <c r="D213" s="116"/>
      <c r="E213" s="116"/>
      <c r="F213" s="117"/>
      <c r="G213" s="117"/>
      <c r="H213" s="117"/>
      <c r="I213" s="118"/>
      <c r="J213" s="118"/>
      <c r="K213" s="118"/>
      <c r="L213" s="118"/>
      <c r="M213" s="118"/>
      <c r="N213" s="118"/>
      <c r="O213" s="118"/>
      <c r="P213" s="118"/>
      <c r="Q213" s="118"/>
      <c r="R213" s="118"/>
      <c r="S213" s="118"/>
      <c r="T213" s="118"/>
      <c r="AB213" s="118"/>
      <c r="AC213" s="118"/>
      <c r="AD213" s="118"/>
      <c r="AL213" s="118"/>
      <c r="AM213" s="118"/>
      <c r="AN213" s="118"/>
      <c r="AO213" s="118"/>
      <c r="AV213" s="118"/>
      <c r="AW213" s="118"/>
      <c r="AX213" s="118"/>
      <c r="AY213" s="118"/>
    </row>
    <row r="216" spans="4:51" x14ac:dyDescent="0.2">
      <c r="D216" s="116"/>
      <c r="E216" s="116"/>
      <c r="F216" s="117"/>
      <c r="G216" s="117"/>
      <c r="H216" s="117"/>
      <c r="I216" s="118"/>
      <c r="J216" s="118"/>
      <c r="K216" s="118"/>
      <c r="L216" s="118"/>
      <c r="M216" s="118"/>
      <c r="R216" s="118"/>
      <c r="S216" s="118"/>
      <c r="T216" s="118"/>
      <c r="AB216" s="118"/>
      <c r="AC216" s="118"/>
      <c r="AD216" s="118"/>
      <c r="AL216" s="118"/>
      <c r="AM216" s="118"/>
      <c r="AN216" s="118"/>
      <c r="AO216" s="118"/>
      <c r="AV216" s="118"/>
      <c r="AW216" s="118"/>
      <c r="AX216" s="118"/>
      <c r="AY216" s="118"/>
    </row>
    <row r="217" spans="4:51" x14ac:dyDescent="0.2">
      <c r="D217" s="116"/>
      <c r="E217" s="116"/>
      <c r="F217" s="117"/>
      <c r="G217" s="117"/>
      <c r="H217" s="117"/>
      <c r="I217" s="118"/>
      <c r="J217" s="118"/>
      <c r="K217" s="118"/>
      <c r="L217" s="118"/>
      <c r="M217" s="118"/>
      <c r="R217" s="118"/>
      <c r="S217" s="118"/>
      <c r="T217" s="118"/>
      <c r="AB217" s="118"/>
      <c r="AC217" s="118"/>
      <c r="AD217" s="118"/>
      <c r="AL217" s="118"/>
      <c r="AM217" s="118"/>
      <c r="AN217" s="118"/>
      <c r="AO217" s="118"/>
      <c r="AV217" s="118"/>
      <c r="AW217" s="118"/>
      <c r="AX217" s="118"/>
      <c r="AY217" s="118"/>
    </row>
    <row r="218" spans="4:51" s="115" customFormat="1" x14ac:dyDescent="0.2">
      <c r="D218" s="116"/>
      <c r="E218" s="116"/>
      <c r="F218" s="117"/>
      <c r="G218" s="117"/>
      <c r="H218" s="117"/>
      <c r="I218" s="118"/>
      <c r="J218" s="118"/>
      <c r="K218" s="118"/>
      <c r="L218" s="118"/>
      <c r="M218" s="118"/>
      <c r="N218" s="118"/>
      <c r="O218" s="118"/>
      <c r="P218" s="118"/>
      <c r="Q218" s="118"/>
      <c r="R218" s="118"/>
      <c r="S218" s="118"/>
      <c r="T218" s="118"/>
      <c r="AB218" s="118"/>
      <c r="AC218" s="118"/>
      <c r="AD218" s="118"/>
      <c r="AL218" s="118"/>
      <c r="AM218" s="118"/>
      <c r="AN218" s="118"/>
      <c r="AO218" s="118"/>
      <c r="AV218" s="118"/>
      <c r="AW218" s="118"/>
      <c r="AX218" s="118"/>
      <c r="AY218" s="118"/>
    </row>
  </sheetData>
  <sheetProtection password="DFBD" sheet="1" objects="1" scenarios="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218"/>
  <sheetViews>
    <sheetView zoomScale="85" zoomScaleNormal="85" workbookViewId="0">
      <selection activeCell="E15" sqref="E15"/>
    </sheetView>
  </sheetViews>
  <sheetFormatPr defaultRowHeight="12.75" x14ac:dyDescent="0.2"/>
  <cols>
    <col min="1" max="1" width="3.7109375" style="111" customWidth="1"/>
    <col min="2" max="3" width="2.7109375" style="111" customWidth="1"/>
    <col min="4" max="4" width="4.5703125" style="112" customWidth="1"/>
    <col min="5" max="5" width="25.7109375" style="112" customWidth="1"/>
    <col min="6" max="6" width="8" style="113" customWidth="1"/>
    <col min="7" max="8" width="8.7109375" style="113" customWidth="1"/>
    <col min="9" max="15" width="8.7109375" style="114" customWidth="1"/>
    <col min="16" max="16" width="1.7109375" style="114" customWidth="1"/>
    <col min="17" max="23" width="12.7109375" style="111" customWidth="1"/>
    <col min="24" max="24" width="12.85546875" style="114" customWidth="1"/>
    <col min="25" max="25" width="12.7109375" style="111" customWidth="1"/>
    <col min="26" max="26" width="1.42578125" style="111" customWidth="1"/>
    <col min="27" max="33" width="12.7109375" style="111" customWidth="1"/>
    <col min="34" max="34" width="12.85546875" style="114" customWidth="1"/>
    <col min="35" max="35" width="13" style="114" customWidth="1"/>
    <col min="36" max="36" width="1.140625" style="111" customWidth="1"/>
    <col min="37" max="43" width="12.7109375" style="111" customWidth="1"/>
    <col min="44" max="44" width="12.85546875" style="114" customWidth="1"/>
    <col min="45" max="45" width="13.42578125" style="114" customWidth="1"/>
    <col min="46" max="46" width="1.140625" style="111" customWidth="1"/>
    <col min="47" max="55" width="12.7109375" style="111" customWidth="1"/>
    <col min="56" max="56" width="2.5703125" style="111" customWidth="1"/>
    <col min="57" max="16384" width="9.140625" style="111"/>
  </cols>
  <sheetData>
    <row r="2" spans="2:56" x14ac:dyDescent="0.2">
      <c r="B2" s="73"/>
      <c r="C2" s="74"/>
      <c r="D2" s="128"/>
      <c r="E2" s="128"/>
      <c r="F2" s="129"/>
      <c r="G2" s="129"/>
      <c r="H2" s="129"/>
      <c r="I2" s="75"/>
      <c r="J2" s="75"/>
      <c r="K2" s="75"/>
      <c r="L2" s="75"/>
      <c r="M2" s="75"/>
      <c r="N2" s="75"/>
      <c r="O2" s="75"/>
      <c r="P2" s="75"/>
      <c r="Q2" s="74"/>
      <c r="R2" s="74"/>
      <c r="S2" s="74"/>
      <c r="T2" s="74"/>
      <c r="U2" s="74"/>
      <c r="V2" s="74"/>
      <c r="W2" s="74"/>
      <c r="X2" s="75"/>
      <c r="Y2" s="130"/>
      <c r="Z2" s="74"/>
      <c r="AA2" s="74"/>
      <c r="AB2" s="74"/>
      <c r="AC2" s="74"/>
      <c r="AD2" s="74"/>
      <c r="AE2" s="74"/>
      <c r="AF2" s="74"/>
      <c r="AG2" s="74"/>
      <c r="AH2" s="75"/>
      <c r="AI2" s="75"/>
      <c r="AJ2" s="74"/>
      <c r="AK2" s="74"/>
      <c r="AL2" s="74"/>
      <c r="AM2" s="74"/>
      <c r="AN2" s="74"/>
      <c r="AO2" s="74"/>
      <c r="AP2" s="74"/>
      <c r="AQ2" s="74"/>
      <c r="AR2" s="75"/>
      <c r="AS2" s="75"/>
      <c r="AT2" s="74"/>
      <c r="AU2" s="74"/>
      <c r="AV2" s="74"/>
      <c r="AW2" s="74"/>
      <c r="AX2" s="74"/>
      <c r="AY2" s="74"/>
      <c r="AZ2" s="74"/>
      <c r="BA2" s="74"/>
      <c r="BB2" s="74"/>
      <c r="BC2" s="74"/>
      <c r="BD2" s="76"/>
    </row>
    <row r="3" spans="2:56" x14ac:dyDescent="0.2">
      <c r="B3" s="77"/>
      <c r="C3" s="78"/>
      <c r="D3" s="122"/>
      <c r="E3" s="122"/>
      <c r="F3" s="123"/>
      <c r="G3" s="123"/>
      <c r="H3" s="123"/>
      <c r="I3" s="71"/>
      <c r="J3" s="71"/>
      <c r="K3" s="71"/>
      <c r="L3" s="71"/>
      <c r="M3" s="71"/>
      <c r="N3" s="71"/>
      <c r="O3" s="71"/>
      <c r="P3" s="71"/>
      <c r="Q3" s="78"/>
      <c r="R3" s="78"/>
      <c r="S3" s="78"/>
      <c r="T3" s="78"/>
      <c r="U3" s="78"/>
      <c r="V3" s="78"/>
      <c r="W3" s="78"/>
      <c r="X3" s="71"/>
      <c r="Y3" s="58"/>
      <c r="Z3" s="78"/>
      <c r="AA3" s="78"/>
      <c r="AB3" s="78"/>
      <c r="AC3" s="78"/>
      <c r="AD3" s="78"/>
      <c r="AE3" s="78"/>
      <c r="AF3" s="78"/>
      <c r="AG3" s="78"/>
      <c r="AH3" s="71"/>
      <c r="AI3" s="71"/>
      <c r="AJ3" s="78"/>
      <c r="AK3" s="78"/>
      <c r="AL3" s="78"/>
      <c r="AM3" s="78"/>
      <c r="AN3" s="78"/>
      <c r="AO3" s="78"/>
      <c r="AP3" s="78"/>
      <c r="AQ3" s="78"/>
      <c r="AR3" s="71"/>
      <c r="AS3" s="71"/>
      <c r="AT3" s="78"/>
      <c r="AU3" s="78"/>
      <c r="AV3" s="78"/>
      <c r="AW3" s="78"/>
      <c r="AX3" s="78"/>
      <c r="AY3" s="78"/>
      <c r="AZ3" s="78"/>
      <c r="BA3" s="78"/>
      <c r="BB3" s="78"/>
      <c r="BC3" s="78"/>
      <c r="BD3" s="79"/>
    </row>
    <row r="4" spans="2:56" s="10" customFormat="1" ht="18.75" x14ac:dyDescent="0.3">
      <c r="B4" s="131"/>
      <c r="C4" s="56" t="s">
        <v>467</v>
      </c>
      <c r="D4" s="89"/>
      <c r="E4" s="59"/>
      <c r="F4" s="124"/>
      <c r="G4" s="124"/>
      <c r="H4" s="124"/>
      <c r="I4" s="88"/>
      <c r="J4" s="88"/>
      <c r="K4" s="88"/>
      <c r="L4" s="88"/>
      <c r="M4" s="88"/>
      <c r="N4" s="88"/>
      <c r="O4" s="88"/>
      <c r="P4" s="88"/>
      <c r="Q4" s="59"/>
      <c r="R4" s="59"/>
      <c r="S4" s="59"/>
      <c r="T4" s="59"/>
      <c r="U4" s="59"/>
      <c r="V4" s="59"/>
      <c r="W4" s="59"/>
      <c r="X4" s="88"/>
      <c r="Y4" s="59"/>
      <c r="Z4" s="59"/>
      <c r="AA4" s="59"/>
      <c r="AB4" s="59"/>
      <c r="AC4" s="59"/>
      <c r="AD4" s="59"/>
      <c r="AE4" s="59"/>
      <c r="AF4" s="59"/>
      <c r="AG4" s="59"/>
      <c r="AH4" s="88"/>
      <c r="AI4" s="88"/>
      <c r="AJ4" s="59"/>
      <c r="AK4" s="59"/>
      <c r="AL4" s="59"/>
      <c r="AM4" s="59"/>
      <c r="AN4" s="59"/>
      <c r="AO4" s="59"/>
      <c r="AP4" s="59"/>
      <c r="AQ4" s="59"/>
      <c r="AR4" s="88"/>
      <c r="AS4" s="88"/>
      <c r="AT4" s="59"/>
      <c r="AU4" s="59"/>
      <c r="AV4" s="59"/>
      <c r="AW4" s="59"/>
      <c r="AX4" s="59"/>
      <c r="AY4" s="59"/>
      <c r="AZ4" s="59"/>
      <c r="BA4" s="59"/>
      <c r="BB4" s="59"/>
      <c r="BC4" s="59"/>
      <c r="BD4" s="90"/>
    </row>
    <row r="5" spans="2:56" s="115" customFormat="1" x14ac:dyDescent="0.2">
      <c r="B5" s="81"/>
      <c r="C5" s="65" t="s">
        <v>342</v>
      </c>
      <c r="D5" s="125"/>
      <c r="E5" s="58"/>
      <c r="F5" s="126"/>
      <c r="G5" s="126"/>
      <c r="H5" s="126"/>
      <c r="I5" s="127"/>
      <c r="J5" s="127"/>
      <c r="K5" s="127"/>
      <c r="L5" s="127"/>
      <c r="M5" s="127"/>
      <c r="N5" s="127"/>
      <c r="O5" s="127"/>
      <c r="P5" s="127"/>
      <c r="Q5" s="58"/>
      <c r="R5" s="58"/>
      <c r="S5" s="58"/>
      <c r="T5" s="58"/>
      <c r="U5" s="58"/>
      <c r="V5" s="58"/>
      <c r="W5" s="58"/>
      <c r="X5" s="127"/>
      <c r="Y5" s="58"/>
      <c r="Z5" s="58"/>
      <c r="AA5" s="58"/>
      <c r="AB5" s="58"/>
      <c r="AC5" s="58"/>
      <c r="AD5" s="58"/>
      <c r="AE5" s="58"/>
      <c r="AF5" s="58"/>
      <c r="AG5" s="58"/>
      <c r="AH5" s="127"/>
      <c r="AI5" s="127"/>
      <c r="AJ5" s="58"/>
      <c r="AK5" s="58"/>
      <c r="AL5" s="58"/>
      <c r="AM5" s="58"/>
      <c r="AN5" s="58"/>
      <c r="AO5" s="58"/>
      <c r="AP5" s="58"/>
      <c r="AQ5" s="58"/>
      <c r="AR5" s="127"/>
      <c r="AS5" s="127"/>
      <c r="AT5" s="58"/>
      <c r="AU5" s="58"/>
      <c r="AV5" s="58"/>
      <c r="AW5" s="58"/>
      <c r="AX5" s="58"/>
      <c r="AY5" s="58"/>
      <c r="AZ5" s="58"/>
      <c r="BA5" s="58"/>
      <c r="BB5" s="58"/>
      <c r="BC5" s="58"/>
      <c r="BD5" s="92"/>
    </row>
    <row r="6" spans="2:56" s="115" customFormat="1" x14ac:dyDescent="0.2">
      <c r="B6" s="81"/>
      <c r="C6" s="125"/>
      <c r="D6" s="125"/>
      <c r="E6" s="58"/>
      <c r="F6" s="126"/>
      <c r="G6" s="126"/>
      <c r="H6" s="126"/>
      <c r="I6" s="127"/>
      <c r="J6" s="127"/>
      <c r="K6" s="127"/>
      <c r="L6" s="127"/>
      <c r="M6" s="127"/>
      <c r="N6" s="127"/>
      <c r="O6" s="127"/>
      <c r="P6" s="127"/>
      <c r="Q6" s="58"/>
      <c r="R6" s="58"/>
      <c r="S6" s="58"/>
      <c r="T6" s="58"/>
      <c r="U6" s="58"/>
      <c r="V6" s="58"/>
      <c r="W6" s="58"/>
      <c r="X6" s="127"/>
      <c r="Y6" s="58"/>
      <c r="Z6" s="58"/>
      <c r="AA6" s="58"/>
      <c r="AB6" s="58"/>
      <c r="AC6" s="58"/>
      <c r="AD6" s="58"/>
      <c r="AE6" s="58"/>
      <c r="AF6" s="58"/>
      <c r="AG6" s="58"/>
      <c r="AH6" s="127"/>
      <c r="AI6" s="127"/>
      <c r="AJ6" s="58"/>
      <c r="AK6" s="58"/>
      <c r="AL6" s="58"/>
      <c r="AM6" s="58"/>
      <c r="AN6" s="58"/>
      <c r="AO6" s="58"/>
      <c r="AP6" s="58"/>
      <c r="AQ6" s="58"/>
      <c r="AR6" s="127"/>
      <c r="AS6" s="127"/>
      <c r="AT6" s="58"/>
      <c r="AU6" s="58"/>
      <c r="AV6" s="58"/>
      <c r="AW6" s="58"/>
      <c r="AX6" s="58"/>
      <c r="AY6" s="58"/>
      <c r="AZ6" s="58"/>
      <c r="BA6" s="58"/>
      <c r="BB6" s="58"/>
      <c r="BC6" s="58"/>
      <c r="BD6" s="92"/>
    </row>
    <row r="7" spans="2:56" s="115" customFormat="1" x14ac:dyDescent="0.2">
      <c r="B7" s="81"/>
      <c r="C7" s="125"/>
      <c r="D7" s="125"/>
      <c r="E7" s="58"/>
      <c r="F7" s="126"/>
      <c r="G7" s="126"/>
      <c r="H7" s="126"/>
      <c r="I7" s="127"/>
      <c r="J7" s="127"/>
      <c r="K7" s="127"/>
      <c r="L7" s="127"/>
      <c r="M7" s="127"/>
      <c r="N7" s="127"/>
      <c r="O7" s="127"/>
      <c r="P7" s="127"/>
      <c r="Q7" s="58"/>
      <c r="R7" s="58"/>
      <c r="S7" s="58"/>
      <c r="T7" s="58"/>
      <c r="U7" s="58"/>
      <c r="V7" s="58"/>
      <c r="W7" s="58"/>
      <c r="X7" s="127"/>
      <c r="Y7" s="58"/>
      <c r="Z7" s="58"/>
      <c r="AA7" s="58"/>
      <c r="AB7" s="58"/>
      <c r="AC7" s="58"/>
      <c r="AD7" s="58"/>
      <c r="AE7" s="58"/>
      <c r="AF7" s="58"/>
      <c r="AG7" s="58"/>
      <c r="AH7" s="127"/>
      <c r="AI7" s="127"/>
      <c r="AJ7" s="58"/>
      <c r="AK7" s="58"/>
      <c r="AL7" s="58"/>
      <c r="AM7" s="58"/>
      <c r="AN7" s="58"/>
      <c r="AO7" s="58"/>
      <c r="AP7" s="58"/>
      <c r="AQ7" s="58"/>
      <c r="AR7" s="127"/>
      <c r="AS7" s="127"/>
      <c r="AT7" s="58"/>
      <c r="AU7" s="58"/>
      <c r="AV7" s="58"/>
      <c r="AW7" s="58"/>
      <c r="AX7" s="58"/>
      <c r="AY7" s="58"/>
      <c r="AZ7" s="58"/>
      <c r="BA7" s="58"/>
      <c r="BB7" s="58"/>
      <c r="BC7" s="58"/>
      <c r="BD7" s="92"/>
    </row>
    <row r="8" spans="2:56" x14ac:dyDescent="0.2">
      <c r="B8" s="77"/>
      <c r="C8" s="78"/>
      <c r="D8" s="122"/>
      <c r="E8" s="157" t="s">
        <v>343</v>
      </c>
      <c r="F8" s="158" t="s">
        <v>344</v>
      </c>
      <c r="G8" s="159" t="s">
        <v>914</v>
      </c>
      <c r="H8" s="159"/>
      <c r="I8" s="159"/>
      <c r="J8" s="53"/>
      <c r="K8" s="53"/>
      <c r="L8" s="53"/>
      <c r="M8" s="53"/>
      <c r="N8" s="53"/>
      <c r="O8" s="53"/>
      <c r="P8" s="53"/>
      <c r="Q8" s="60" t="s">
        <v>345</v>
      </c>
      <c r="R8" s="60"/>
      <c r="S8" s="60"/>
      <c r="T8" s="45"/>
      <c r="U8" s="45"/>
      <c r="V8" s="45"/>
      <c r="W8" s="45"/>
      <c r="X8" s="45"/>
      <c r="Y8" s="45"/>
      <c r="Z8" s="53"/>
      <c r="AA8" s="60" t="s">
        <v>346</v>
      </c>
      <c r="AB8" s="60"/>
      <c r="AC8" s="60"/>
      <c r="AD8" s="45"/>
      <c r="AE8" s="45"/>
      <c r="AF8" s="45"/>
      <c r="AG8" s="45"/>
      <c r="AH8" s="45"/>
      <c r="AI8" s="45"/>
      <c r="AJ8" s="53"/>
      <c r="AK8" s="60" t="s">
        <v>347</v>
      </c>
      <c r="AL8" s="60"/>
      <c r="AM8" s="60"/>
      <c r="AN8" s="60"/>
      <c r="AO8" s="45"/>
      <c r="AP8" s="45"/>
      <c r="AQ8" s="45"/>
      <c r="AR8" s="45"/>
      <c r="AS8" s="45"/>
      <c r="AT8" s="53"/>
      <c r="AU8" s="60" t="s">
        <v>348</v>
      </c>
      <c r="AV8" s="60"/>
      <c r="AW8" s="60"/>
      <c r="AX8" s="78"/>
      <c r="AY8" s="45"/>
      <c r="AZ8" s="78"/>
      <c r="BA8" s="78"/>
      <c r="BB8" s="78"/>
      <c r="BC8" s="78"/>
      <c r="BD8" s="79"/>
    </row>
    <row r="9" spans="2:56" s="11" customFormat="1" x14ac:dyDescent="0.2">
      <c r="B9" s="63"/>
      <c r="C9" s="57"/>
      <c r="D9" s="65"/>
      <c r="E9" s="96"/>
      <c r="F9" s="160"/>
      <c r="G9" s="96" t="s">
        <v>763</v>
      </c>
      <c r="H9" s="96"/>
      <c r="I9" s="96"/>
      <c r="J9" s="95"/>
      <c r="K9" s="95"/>
      <c r="L9" s="95"/>
      <c r="M9" s="95"/>
      <c r="N9" s="95"/>
      <c r="O9" s="95"/>
      <c r="P9" s="95"/>
      <c r="Q9" s="156"/>
      <c r="R9" s="156"/>
      <c r="S9" s="156"/>
      <c r="T9" s="156"/>
      <c r="U9" s="156"/>
      <c r="V9" s="156"/>
      <c r="W9" s="156"/>
      <c r="X9" s="156"/>
      <c r="Y9" s="156"/>
      <c r="Z9" s="95"/>
      <c r="AA9" s="156"/>
      <c r="AB9" s="156"/>
      <c r="AC9" s="156"/>
      <c r="AD9" s="156"/>
      <c r="AE9" s="156"/>
      <c r="AF9" s="156"/>
      <c r="AG9" s="156"/>
      <c r="AH9" s="156"/>
      <c r="AI9" s="156"/>
      <c r="AJ9" s="95"/>
      <c r="AK9" s="95"/>
      <c r="AL9" s="95"/>
      <c r="AM9" s="95"/>
      <c r="AN9" s="156"/>
      <c r="AO9" s="156"/>
      <c r="AP9" s="156"/>
      <c r="AQ9" s="156"/>
      <c r="AR9" s="156"/>
      <c r="AS9" s="156"/>
      <c r="AT9" s="95"/>
      <c r="AU9" s="95"/>
      <c r="AV9" s="95"/>
      <c r="AW9" s="95"/>
      <c r="AX9" s="156"/>
      <c r="AY9" s="156"/>
      <c r="AZ9" s="57"/>
      <c r="BA9" s="57"/>
      <c r="BB9" s="57"/>
      <c r="BC9" s="57"/>
      <c r="BD9" s="64"/>
    </row>
    <row r="10" spans="2:56" s="12" customFormat="1" x14ac:dyDescent="0.2">
      <c r="B10" s="132"/>
      <c r="C10" s="55"/>
      <c r="D10" s="54"/>
      <c r="E10" s="62"/>
      <c r="F10" s="158"/>
      <c r="G10" s="1338">
        <f>tab!C4-1</f>
        <v>2011</v>
      </c>
      <c r="H10" s="1338">
        <f>tab!D4-1</f>
        <v>2012</v>
      </c>
      <c r="I10" s="1338">
        <f>tab!E4-1</f>
        <v>2013</v>
      </c>
      <c r="J10" s="1338">
        <f>tab!F4-1</f>
        <v>2014</v>
      </c>
      <c r="K10" s="1338">
        <f>tab!G4-1</f>
        <v>2015</v>
      </c>
      <c r="L10" s="1338">
        <f>tab!H4-1</f>
        <v>2016</v>
      </c>
      <c r="M10" s="1338">
        <f>tab!I4-1</f>
        <v>2017</v>
      </c>
      <c r="N10" s="1338">
        <f>tab!J4-1</f>
        <v>2018</v>
      </c>
      <c r="O10" s="1338">
        <f>tab!K4-1</f>
        <v>2019</v>
      </c>
      <c r="P10" s="62"/>
      <c r="Q10" s="46" t="str">
        <f>tab!C2</f>
        <v>2012/13</v>
      </c>
      <c r="R10" s="46" t="str">
        <f>tab!D2</f>
        <v>2013/14</v>
      </c>
      <c r="S10" s="46" t="str">
        <f>tab!E2</f>
        <v>2014/15</v>
      </c>
      <c r="T10" s="46" t="str">
        <f>tab!F2</f>
        <v>2015/16</v>
      </c>
      <c r="U10" s="46" t="str">
        <f>tab!G2</f>
        <v>2016/17</v>
      </c>
      <c r="V10" s="46" t="str">
        <f>tab!H2</f>
        <v>2017/18</v>
      </c>
      <c r="W10" s="46" t="str">
        <f>tab!I2</f>
        <v>2018/19</v>
      </c>
      <c r="X10" s="46" t="str">
        <f>tab!J2</f>
        <v>2019/20</v>
      </c>
      <c r="Y10" s="46" t="str">
        <f>tab!K2</f>
        <v>2020/21</v>
      </c>
      <c r="Z10" s="62"/>
      <c r="AA10" s="46" t="str">
        <f>tab!C2</f>
        <v>2012/13</v>
      </c>
      <c r="AB10" s="46" t="str">
        <f>tab!D2</f>
        <v>2013/14</v>
      </c>
      <c r="AC10" s="46" t="str">
        <f>tab!E2</f>
        <v>2014/15</v>
      </c>
      <c r="AD10" s="46" t="str">
        <f>tab!F2</f>
        <v>2015/16</v>
      </c>
      <c r="AE10" s="46" t="str">
        <f>tab!G2</f>
        <v>2016/17</v>
      </c>
      <c r="AF10" s="46" t="str">
        <f>tab!H2</f>
        <v>2017/18</v>
      </c>
      <c r="AG10" s="46" t="str">
        <f>tab!I2</f>
        <v>2018/19</v>
      </c>
      <c r="AH10" s="46" t="str">
        <f>tab!J2</f>
        <v>2019/20</v>
      </c>
      <c r="AI10" s="46" t="str">
        <f>tab!K2</f>
        <v>2020/21</v>
      </c>
      <c r="AJ10" s="62"/>
      <c r="AK10" s="62">
        <f>tab!C4</f>
        <v>2012</v>
      </c>
      <c r="AL10" s="62">
        <f>tab!D4</f>
        <v>2013</v>
      </c>
      <c r="AM10" s="62">
        <f>tab!E4</f>
        <v>2014</v>
      </c>
      <c r="AN10" s="62">
        <f>tab!F4</f>
        <v>2015</v>
      </c>
      <c r="AO10" s="62">
        <f>tab!G4</f>
        <v>2016</v>
      </c>
      <c r="AP10" s="62">
        <f>tab!H4</f>
        <v>2017</v>
      </c>
      <c r="AQ10" s="62">
        <f>tab!I4</f>
        <v>2018</v>
      </c>
      <c r="AR10" s="62">
        <f>tab!J4</f>
        <v>2019</v>
      </c>
      <c r="AS10" s="62">
        <f>tab!K4</f>
        <v>2020</v>
      </c>
      <c r="AT10" s="62"/>
      <c r="AU10" s="62">
        <f>tab!C4</f>
        <v>2012</v>
      </c>
      <c r="AV10" s="62">
        <f>tab!D4</f>
        <v>2013</v>
      </c>
      <c r="AW10" s="62">
        <f>tab!E4</f>
        <v>2014</v>
      </c>
      <c r="AX10" s="62">
        <f>tab!F4</f>
        <v>2015</v>
      </c>
      <c r="AY10" s="62">
        <f>tab!G4</f>
        <v>2016</v>
      </c>
      <c r="AZ10" s="62">
        <f>tab!H4</f>
        <v>2017</v>
      </c>
      <c r="BA10" s="62">
        <f>tab!I4</f>
        <v>2018</v>
      </c>
      <c r="BB10" s="62">
        <f>tab!J4</f>
        <v>2019</v>
      </c>
      <c r="BC10" s="62">
        <f>tab!K4</f>
        <v>2020</v>
      </c>
      <c r="BD10" s="133"/>
    </row>
    <row r="11" spans="2:56" s="12" customFormat="1" x14ac:dyDescent="0.2">
      <c r="B11" s="132"/>
      <c r="C11" s="55"/>
      <c r="D11" s="54"/>
      <c r="E11" s="62"/>
      <c r="F11" s="158"/>
      <c r="G11" s="754"/>
      <c r="H11" s="754"/>
      <c r="I11" s="754"/>
      <c r="J11" s="46"/>
      <c r="K11" s="46"/>
      <c r="L11" s="46"/>
      <c r="M11" s="46"/>
      <c r="N11" s="46"/>
      <c r="O11" s="46"/>
      <c r="P11" s="62"/>
      <c r="Q11" s="46"/>
      <c r="R11" s="46"/>
      <c r="S11" s="46"/>
      <c r="T11" s="46"/>
      <c r="U11" s="46"/>
      <c r="V11" s="46"/>
      <c r="W11" s="46"/>
      <c r="X11" s="46"/>
      <c r="Y11" s="46"/>
      <c r="Z11" s="62"/>
      <c r="AA11" s="46"/>
      <c r="AB11" s="46"/>
      <c r="AC11" s="46"/>
      <c r="AD11" s="46"/>
      <c r="AE11" s="46"/>
      <c r="AF11" s="46"/>
      <c r="AG11" s="46"/>
      <c r="AH11" s="46"/>
      <c r="AI11" s="46"/>
      <c r="AJ11" s="62"/>
      <c r="AK11" s="62"/>
      <c r="AL11" s="62"/>
      <c r="AM11" s="62"/>
      <c r="AN11" s="62"/>
      <c r="AO11" s="62"/>
      <c r="AP11" s="62"/>
      <c r="AQ11" s="62"/>
      <c r="AR11" s="62"/>
      <c r="AS11" s="62"/>
      <c r="AT11" s="62"/>
      <c r="AU11" s="62"/>
      <c r="AV11" s="62"/>
      <c r="AW11" s="62"/>
      <c r="AX11" s="62"/>
      <c r="AY11" s="62"/>
      <c r="AZ11" s="62"/>
      <c r="BA11" s="62"/>
      <c r="BB11" s="62"/>
      <c r="BC11" s="62"/>
      <c r="BD11" s="133"/>
    </row>
    <row r="12" spans="2:56" s="12" customFormat="1" x14ac:dyDescent="0.2">
      <c r="B12" s="132"/>
      <c r="C12" s="756" t="s">
        <v>468</v>
      </c>
      <c r="D12" s="757"/>
      <c r="E12" s="758"/>
      <c r="F12" s="759"/>
      <c r="G12" s="760">
        <f t="shared" ref="G12:H12" si="0">+G141</f>
        <v>14936</v>
      </c>
      <c r="H12" s="760">
        <f t="shared" si="0"/>
        <v>14936</v>
      </c>
      <c r="I12" s="760">
        <f t="shared" ref="I12:O12" si="1">+I141</f>
        <v>15480</v>
      </c>
      <c r="J12" s="760">
        <f t="shared" si="1"/>
        <v>15480</v>
      </c>
      <c r="K12" s="760">
        <f t="shared" si="1"/>
        <v>15480</v>
      </c>
      <c r="L12" s="760">
        <f t="shared" si="1"/>
        <v>15480</v>
      </c>
      <c r="M12" s="760">
        <f t="shared" si="1"/>
        <v>15480</v>
      </c>
      <c r="N12" s="760">
        <f t="shared" si="1"/>
        <v>15480</v>
      </c>
      <c r="O12" s="760">
        <f t="shared" si="1"/>
        <v>15480</v>
      </c>
      <c r="P12" s="761"/>
      <c r="Q12" s="762">
        <f t="shared" ref="Q12:R12" si="2">+Q141</f>
        <v>0</v>
      </c>
      <c r="R12" s="762">
        <f t="shared" si="2"/>
        <v>0</v>
      </c>
      <c r="S12" s="762">
        <f t="shared" ref="S12:Y12" si="3">+S141</f>
        <v>0</v>
      </c>
      <c r="T12" s="762">
        <f t="shared" si="3"/>
        <v>7482412.8000000007</v>
      </c>
      <c r="U12" s="762">
        <f t="shared" si="3"/>
        <v>7482412.8000000007</v>
      </c>
      <c r="V12" s="762">
        <f t="shared" si="3"/>
        <v>7482412.8000000007</v>
      </c>
      <c r="W12" s="762">
        <f t="shared" si="3"/>
        <v>7482412.8000000007</v>
      </c>
      <c r="X12" s="762">
        <f t="shared" si="3"/>
        <v>7482412.8000000007</v>
      </c>
      <c r="Y12" s="762">
        <f t="shared" si="3"/>
        <v>7482412.8000000007</v>
      </c>
      <c r="Z12" s="761"/>
      <c r="AA12" s="762">
        <f t="shared" ref="AA12:AB12" si="4">+AA141</f>
        <v>0</v>
      </c>
      <c r="AB12" s="762">
        <f t="shared" si="4"/>
        <v>0</v>
      </c>
      <c r="AC12" s="762">
        <f t="shared" ref="AC12:AI12" si="5">+AC141</f>
        <v>0</v>
      </c>
      <c r="AD12" s="762">
        <f t="shared" si="5"/>
        <v>0</v>
      </c>
      <c r="AE12" s="762">
        <f t="shared" si="5"/>
        <v>0</v>
      </c>
      <c r="AF12" s="762">
        <f t="shared" si="5"/>
        <v>0</v>
      </c>
      <c r="AG12" s="762">
        <f t="shared" si="5"/>
        <v>0</v>
      </c>
      <c r="AH12" s="762">
        <f t="shared" si="5"/>
        <v>0</v>
      </c>
      <c r="AI12" s="762">
        <f t="shared" si="5"/>
        <v>0</v>
      </c>
      <c r="AJ12" s="761"/>
      <c r="AK12" s="762">
        <f t="shared" ref="AK12:AL12" si="6">+AK141</f>
        <v>0</v>
      </c>
      <c r="AL12" s="762">
        <f t="shared" si="6"/>
        <v>0</v>
      </c>
      <c r="AM12" s="762">
        <f t="shared" ref="AM12:AS12" si="7">+AM141</f>
        <v>0</v>
      </c>
      <c r="AN12" s="762">
        <f t="shared" si="7"/>
        <v>314708.40000000002</v>
      </c>
      <c r="AO12" s="762">
        <f t="shared" si="7"/>
        <v>314708.40000000002</v>
      </c>
      <c r="AP12" s="762">
        <f t="shared" si="7"/>
        <v>314708.40000000002</v>
      </c>
      <c r="AQ12" s="762">
        <f t="shared" si="7"/>
        <v>314708.40000000002</v>
      </c>
      <c r="AR12" s="762">
        <f t="shared" si="7"/>
        <v>314708.40000000002</v>
      </c>
      <c r="AS12" s="762">
        <f t="shared" si="7"/>
        <v>314708.40000000002</v>
      </c>
      <c r="AT12" s="761"/>
      <c r="AU12" s="762">
        <f t="shared" ref="AU12:AV12" si="8">+AU141</f>
        <v>0</v>
      </c>
      <c r="AV12" s="762">
        <f t="shared" si="8"/>
        <v>0</v>
      </c>
      <c r="AW12" s="762">
        <f t="shared" ref="AW12:BC12" si="9">+AW141</f>
        <v>0</v>
      </c>
      <c r="AX12" s="762">
        <f t="shared" si="9"/>
        <v>0</v>
      </c>
      <c r="AY12" s="762">
        <f t="shared" si="9"/>
        <v>0</v>
      </c>
      <c r="AZ12" s="762">
        <f t="shared" si="9"/>
        <v>0</v>
      </c>
      <c r="BA12" s="762">
        <f t="shared" si="9"/>
        <v>0</v>
      </c>
      <c r="BB12" s="762">
        <f t="shared" si="9"/>
        <v>0</v>
      </c>
      <c r="BC12" s="762">
        <f t="shared" si="9"/>
        <v>0</v>
      </c>
      <c r="BD12" s="133"/>
    </row>
    <row r="13" spans="2:56" s="114" customFormat="1" x14ac:dyDescent="0.2">
      <c r="B13" s="134"/>
      <c r="C13" s="71"/>
      <c r="D13" s="122"/>
      <c r="E13" s="161"/>
      <c r="F13" s="61"/>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162"/>
      <c r="AP13" s="95"/>
      <c r="AQ13" s="95"/>
      <c r="AR13" s="95"/>
      <c r="AS13" s="95"/>
      <c r="AT13" s="95"/>
      <c r="AU13" s="95"/>
      <c r="AV13" s="95"/>
      <c r="AW13" s="95"/>
      <c r="AX13" s="95"/>
      <c r="AY13" s="162"/>
      <c r="AZ13" s="71"/>
      <c r="BA13" s="71"/>
      <c r="BB13" s="71"/>
      <c r="BC13" s="71"/>
      <c r="BD13" s="135"/>
    </row>
    <row r="14" spans="2:56" s="114" customFormat="1" x14ac:dyDescent="0.2">
      <c r="B14" s="134"/>
      <c r="C14" s="149"/>
      <c r="D14" s="150"/>
      <c r="E14" s="150" t="s">
        <v>469</v>
      </c>
      <c r="F14" s="151"/>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135"/>
    </row>
    <row r="15" spans="2:56" s="114" customFormat="1" x14ac:dyDescent="0.2">
      <c r="B15" s="134"/>
      <c r="C15" s="152"/>
      <c r="D15" s="51">
        <v>1</v>
      </c>
      <c r="E15" s="1354" t="str">
        <f>+'Li O school'!E15</f>
        <v>Trinitas College</v>
      </c>
      <c r="F15" s="1354" t="str">
        <f>+'Li O school'!F15</f>
        <v>00XA00</v>
      </c>
      <c r="G15" s="1124">
        <v>1823</v>
      </c>
      <c r="H15" s="1124">
        <f>+G15</f>
        <v>1823</v>
      </c>
      <c r="I15" s="1337">
        <v>1973.5</v>
      </c>
      <c r="J15" s="154">
        <f t="shared" ref="J15:J40" si="10">I15</f>
        <v>1973.5</v>
      </c>
      <c r="K15" s="154">
        <f t="shared" ref="K15:K40" si="11">J15</f>
        <v>1973.5</v>
      </c>
      <c r="L15" s="120">
        <f t="shared" ref="L15:L40" si="12">K15</f>
        <v>1973.5</v>
      </c>
      <c r="M15" s="120">
        <f t="shared" ref="M15:M40" si="13">L15</f>
        <v>1973.5</v>
      </c>
      <c r="N15" s="120">
        <f t="shared" ref="N15:N78" si="14">M15</f>
        <v>1973.5</v>
      </c>
      <c r="O15" s="120">
        <f t="shared" ref="O15:O78" si="15">N15</f>
        <v>1973.5</v>
      </c>
      <c r="P15" s="72"/>
      <c r="Q15" s="69">
        <v>0</v>
      </c>
      <c r="R15" s="69">
        <v>0</v>
      </c>
      <c r="S15" s="69">
        <f>ROUND(I15*tab!E$47,2)</f>
        <v>0</v>
      </c>
      <c r="T15" s="69">
        <f>ROUND(J15*tab!$F$47,2)</f>
        <v>953910.96</v>
      </c>
      <c r="U15" s="69">
        <f>ROUND(K15*tab!$F$47,2)</f>
        <v>953910.96</v>
      </c>
      <c r="V15" s="69">
        <f>ROUND(L15*tab!$F$47,2)</f>
        <v>953910.96</v>
      </c>
      <c r="W15" s="69">
        <f>ROUND(M15*tab!$F$47,2)</f>
        <v>953910.96</v>
      </c>
      <c r="X15" s="69">
        <f>ROUND(N15*tab!$F$47,2)</f>
        <v>953910.96</v>
      </c>
      <c r="Y15" s="69">
        <f>ROUND(O15*tab!$F$47,2)</f>
        <v>953910.96</v>
      </c>
      <c r="Z15" s="72"/>
      <c r="AA15" s="155">
        <v>0</v>
      </c>
      <c r="AB15" s="155">
        <f>+AA15</f>
        <v>0</v>
      </c>
      <c r="AC15" s="155">
        <f>+AB15</f>
        <v>0</v>
      </c>
      <c r="AD15" s="155">
        <f t="shared" ref="AD15:AG34" si="16">AC15</f>
        <v>0</v>
      </c>
      <c r="AE15" s="121">
        <f t="shared" si="16"/>
        <v>0</v>
      </c>
      <c r="AF15" s="121">
        <f t="shared" si="16"/>
        <v>0</v>
      </c>
      <c r="AG15" s="121">
        <f t="shared" si="16"/>
        <v>0</v>
      </c>
      <c r="AH15" s="121">
        <f t="shared" ref="AH15:AH78" si="17">AG15</f>
        <v>0</v>
      </c>
      <c r="AI15" s="121">
        <f t="shared" ref="AI15:AI78" si="18">AH15</f>
        <v>0</v>
      </c>
      <c r="AJ15" s="72"/>
      <c r="AK15" s="69">
        <f>+G15*tab!$E$52</f>
        <v>0</v>
      </c>
      <c r="AL15" s="69">
        <f>+H15*tab!$E$52</f>
        <v>0</v>
      </c>
      <c r="AM15" s="69">
        <f>+I15*tab!$E$52</f>
        <v>0</v>
      </c>
      <c r="AN15" s="69">
        <f>+J15*tab!$F$52</f>
        <v>40121.254999999997</v>
      </c>
      <c r="AO15" s="69">
        <f>+K15*tab!$F$52</f>
        <v>40121.254999999997</v>
      </c>
      <c r="AP15" s="69">
        <f>+L15*tab!$F$52</f>
        <v>40121.254999999997</v>
      </c>
      <c r="AQ15" s="69">
        <f>+M15*tab!$F$52</f>
        <v>40121.254999999997</v>
      </c>
      <c r="AR15" s="69">
        <f>+N15*tab!$F$52</f>
        <v>40121.254999999997</v>
      </c>
      <c r="AS15" s="69">
        <f>+O15*tab!$F$52</f>
        <v>40121.254999999997</v>
      </c>
      <c r="AT15" s="72"/>
      <c r="AU15" s="652">
        <v>0</v>
      </c>
      <c r="AV15" s="121">
        <f t="shared" ref="AV15" si="19">AU15</f>
        <v>0</v>
      </c>
      <c r="AW15" s="121">
        <f t="shared" ref="AW15" si="20">AV15</f>
        <v>0</v>
      </c>
      <c r="AX15" s="121">
        <f t="shared" ref="AX15" si="21">AW15</f>
        <v>0</v>
      </c>
      <c r="AY15" s="121">
        <f t="shared" ref="AY15" si="22">AX15</f>
        <v>0</v>
      </c>
      <c r="AZ15" s="121">
        <f t="shared" ref="AZ15" si="23">AY15</f>
        <v>0</v>
      </c>
      <c r="BA15" s="121">
        <f t="shared" ref="BA15" si="24">AZ15</f>
        <v>0</v>
      </c>
      <c r="BB15" s="121">
        <f t="shared" ref="BB15" si="25">BA15</f>
        <v>0</v>
      </c>
      <c r="BC15" s="121">
        <f t="shared" ref="BC15" si="26">BB15</f>
        <v>0</v>
      </c>
      <c r="BD15" s="135"/>
    </row>
    <row r="16" spans="2:56" s="114" customFormat="1" x14ac:dyDescent="0.2">
      <c r="B16" s="134"/>
      <c r="C16" s="152"/>
      <c r="D16" s="51">
        <v>2</v>
      </c>
      <c r="E16" s="1354" t="str">
        <f>+'Li O school'!E16</f>
        <v>Trinitas College</v>
      </c>
      <c r="F16" s="1354" t="str">
        <f>+'Li O school'!F16</f>
        <v>00XA01</v>
      </c>
      <c r="G16" s="1124">
        <v>1363</v>
      </c>
      <c r="H16" s="1124">
        <f t="shared" ref="H16" si="27">+G16</f>
        <v>1363</v>
      </c>
      <c r="I16" s="1337">
        <v>1527</v>
      </c>
      <c r="J16" s="154">
        <f t="shared" si="10"/>
        <v>1527</v>
      </c>
      <c r="K16" s="154">
        <f t="shared" si="11"/>
        <v>1527</v>
      </c>
      <c r="L16" s="120">
        <f t="shared" si="12"/>
        <v>1527</v>
      </c>
      <c r="M16" s="120">
        <f t="shared" si="13"/>
        <v>1527</v>
      </c>
      <c r="N16" s="120">
        <f t="shared" si="14"/>
        <v>1527</v>
      </c>
      <c r="O16" s="120">
        <f t="shared" si="15"/>
        <v>1527</v>
      </c>
      <c r="P16" s="72"/>
      <c r="Q16" s="69">
        <v>0</v>
      </c>
      <c r="R16" s="69">
        <v>0</v>
      </c>
      <c r="S16" s="69">
        <f>ROUND(I16*tab!E$47,2)</f>
        <v>0</v>
      </c>
      <c r="T16" s="69">
        <f>ROUND(J16*tab!$F$47,2)</f>
        <v>738090.72</v>
      </c>
      <c r="U16" s="69">
        <f>ROUND(K16*tab!$F$47,2)</f>
        <v>738090.72</v>
      </c>
      <c r="V16" s="69">
        <f>ROUND(L16*tab!$F$47,2)</f>
        <v>738090.72</v>
      </c>
      <c r="W16" s="69">
        <f>ROUND(M16*tab!$F$47,2)</f>
        <v>738090.72</v>
      </c>
      <c r="X16" s="69">
        <f>ROUND(N16*tab!$F$47,2)</f>
        <v>738090.72</v>
      </c>
      <c r="Y16" s="69">
        <f>ROUND(O16*tab!$F$47,2)</f>
        <v>738090.72</v>
      </c>
      <c r="Z16" s="72"/>
      <c r="AA16" s="155">
        <v>0</v>
      </c>
      <c r="AB16" s="155">
        <f t="shared" ref="AB16:AC16" si="28">+AA16</f>
        <v>0</v>
      </c>
      <c r="AC16" s="155">
        <f t="shared" si="28"/>
        <v>0</v>
      </c>
      <c r="AD16" s="155">
        <f t="shared" si="16"/>
        <v>0</v>
      </c>
      <c r="AE16" s="121">
        <f t="shared" si="16"/>
        <v>0</v>
      </c>
      <c r="AF16" s="121">
        <f t="shared" si="16"/>
        <v>0</v>
      </c>
      <c r="AG16" s="121">
        <f t="shared" si="16"/>
        <v>0</v>
      </c>
      <c r="AH16" s="121">
        <f t="shared" si="17"/>
        <v>0</v>
      </c>
      <c r="AI16" s="121">
        <f t="shared" si="18"/>
        <v>0</v>
      </c>
      <c r="AJ16" s="72"/>
      <c r="AK16" s="69">
        <f>+G16*tab!$E$52</f>
        <v>0</v>
      </c>
      <c r="AL16" s="69">
        <f>+H16*tab!$E$52</f>
        <v>0</v>
      </c>
      <c r="AM16" s="69">
        <f>+I16*tab!$E$52</f>
        <v>0</v>
      </c>
      <c r="AN16" s="69">
        <f>+J16*tab!$F$52</f>
        <v>31043.909999999996</v>
      </c>
      <c r="AO16" s="69">
        <f>+K16*tab!$F$52</f>
        <v>31043.909999999996</v>
      </c>
      <c r="AP16" s="69">
        <f>+L16*tab!$F$52</f>
        <v>31043.909999999996</v>
      </c>
      <c r="AQ16" s="69">
        <f>+M16*tab!$F$52</f>
        <v>31043.909999999996</v>
      </c>
      <c r="AR16" s="69">
        <f>+N16*tab!$F$52</f>
        <v>31043.909999999996</v>
      </c>
      <c r="AS16" s="69">
        <f>+O16*tab!$F$52</f>
        <v>31043.909999999996</v>
      </c>
      <c r="AT16" s="72"/>
      <c r="AU16" s="652">
        <v>0</v>
      </c>
      <c r="AV16" s="121">
        <f t="shared" ref="AV16:AV18" si="29">AU16</f>
        <v>0</v>
      </c>
      <c r="AW16" s="121">
        <f t="shared" ref="AW16:AW18" si="30">AV16</f>
        <v>0</v>
      </c>
      <c r="AX16" s="121">
        <f t="shared" ref="AX16:AX18" si="31">AW16</f>
        <v>0</v>
      </c>
      <c r="AY16" s="121">
        <f t="shared" ref="AY16:AY18" si="32">AX16</f>
        <v>0</v>
      </c>
      <c r="AZ16" s="121">
        <f t="shared" ref="AZ16:AZ18" si="33">AY16</f>
        <v>0</v>
      </c>
      <c r="BA16" s="121">
        <f t="shared" ref="BA16:BA18" si="34">AZ16</f>
        <v>0</v>
      </c>
      <c r="BB16" s="121">
        <f t="shared" ref="BB16:BB18" si="35">BA16</f>
        <v>0</v>
      </c>
      <c r="BC16" s="121">
        <f t="shared" ref="BC16:BC18" si="36">BB16</f>
        <v>0</v>
      </c>
      <c r="BD16" s="135"/>
    </row>
    <row r="17" spans="2:56" s="114" customFormat="1" x14ac:dyDescent="0.2">
      <c r="B17" s="134"/>
      <c r="C17" s="152"/>
      <c r="D17" s="51">
        <v>3</v>
      </c>
      <c r="E17" s="1354" t="str">
        <f>+'Li O school'!E17</f>
        <v>Willem Blaeu</v>
      </c>
      <c r="F17" s="1354" t="str">
        <f>+'Li O school'!F17</f>
        <v>01XF00</v>
      </c>
      <c r="G17" s="1124">
        <v>1000</v>
      </c>
      <c r="H17" s="1124">
        <f t="shared" ref="H17" si="37">+G17</f>
        <v>1000</v>
      </c>
      <c r="I17" s="1337">
        <v>1040.5</v>
      </c>
      <c r="J17" s="154">
        <f t="shared" si="10"/>
        <v>1040.5</v>
      </c>
      <c r="K17" s="154">
        <f t="shared" si="11"/>
        <v>1040.5</v>
      </c>
      <c r="L17" s="120">
        <f t="shared" si="12"/>
        <v>1040.5</v>
      </c>
      <c r="M17" s="120">
        <f t="shared" si="13"/>
        <v>1040.5</v>
      </c>
      <c r="N17" s="120">
        <f t="shared" si="14"/>
        <v>1040.5</v>
      </c>
      <c r="O17" s="120">
        <f t="shared" si="15"/>
        <v>1040.5</v>
      </c>
      <c r="P17" s="72"/>
      <c r="Q17" s="69">
        <v>0</v>
      </c>
      <c r="R17" s="69">
        <v>0</v>
      </c>
      <c r="S17" s="69">
        <f>ROUND(I17*tab!E$47,2)</f>
        <v>0</v>
      </c>
      <c r="T17" s="69">
        <f>ROUND(J17*tab!$F$47,2)</f>
        <v>502936.08</v>
      </c>
      <c r="U17" s="69">
        <f>ROUND(K17*tab!$F$47,2)</f>
        <v>502936.08</v>
      </c>
      <c r="V17" s="69">
        <f>ROUND(L17*tab!$F$47,2)</f>
        <v>502936.08</v>
      </c>
      <c r="W17" s="69">
        <f>ROUND(M17*tab!$F$47,2)</f>
        <v>502936.08</v>
      </c>
      <c r="X17" s="69">
        <f>ROUND(N17*tab!$F$47,2)</f>
        <v>502936.08</v>
      </c>
      <c r="Y17" s="69">
        <f>ROUND(O17*tab!$F$47,2)</f>
        <v>502936.08</v>
      </c>
      <c r="Z17" s="72"/>
      <c r="AA17" s="155">
        <v>0</v>
      </c>
      <c r="AB17" s="155">
        <f t="shared" ref="AB17:AC17" si="38">+AA17</f>
        <v>0</v>
      </c>
      <c r="AC17" s="155">
        <f t="shared" si="38"/>
        <v>0</v>
      </c>
      <c r="AD17" s="155">
        <f t="shared" si="16"/>
        <v>0</v>
      </c>
      <c r="AE17" s="121">
        <f t="shared" si="16"/>
        <v>0</v>
      </c>
      <c r="AF17" s="121">
        <f t="shared" si="16"/>
        <v>0</v>
      </c>
      <c r="AG17" s="121">
        <f t="shared" si="16"/>
        <v>0</v>
      </c>
      <c r="AH17" s="121">
        <f t="shared" si="17"/>
        <v>0</v>
      </c>
      <c r="AI17" s="121">
        <f t="shared" si="18"/>
        <v>0</v>
      </c>
      <c r="AJ17" s="72"/>
      <c r="AK17" s="69">
        <f>+G17*tab!$E$52</f>
        <v>0</v>
      </c>
      <c r="AL17" s="69">
        <f>+H17*tab!$E$52</f>
        <v>0</v>
      </c>
      <c r="AM17" s="69">
        <f>+I17*tab!$E$52</f>
        <v>0</v>
      </c>
      <c r="AN17" s="69">
        <f>+J17*tab!$F$52</f>
        <v>21153.364999999998</v>
      </c>
      <c r="AO17" s="69">
        <f>+K17*tab!$F$52</f>
        <v>21153.364999999998</v>
      </c>
      <c r="AP17" s="69">
        <f>+L17*tab!$F$52</f>
        <v>21153.364999999998</v>
      </c>
      <c r="AQ17" s="69">
        <f>+M17*tab!$F$52</f>
        <v>21153.364999999998</v>
      </c>
      <c r="AR17" s="69">
        <f>+N17*tab!$F$52</f>
        <v>21153.364999999998</v>
      </c>
      <c r="AS17" s="69">
        <f>+O17*tab!$F$52</f>
        <v>21153.364999999998</v>
      </c>
      <c r="AT17" s="72"/>
      <c r="AU17" s="652">
        <v>0</v>
      </c>
      <c r="AV17" s="121">
        <f t="shared" si="29"/>
        <v>0</v>
      </c>
      <c r="AW17" s="121">
        <f t="shared" si="30"/>
        <v>0</v>
      </c>
      <c r="AX17" s="121">
        <f t="shared" si="31"/>
        <v>0</v>
      </c>
      <c r="AY17" s="121">
        <f t="shared" si="32"/>
        <v>0</v>
      </c>
      <c r="AZ17" s="121">
        <f t="shared" si="33"/>
        <v>0</v>
      </c>
      <c r="BA17" s="121">
        <f t="shared" si="34"/>
        <v>0</v>
      </c>
      <c r="BB17" s="121">
        <f t="shared" si="35"/>
        <v>0</v>
      </c>
      <c r="BC17" s="121">
        <f t="shared" si="36"/>
        <v>0</v>
      </c>
      <c r="BD17" s="135"/>
    </row>
    <row r="18" spans="2:56" s="114" customFormat="1" x14ac:dyDescent="0.2">
      <c r="B18" s="134"/>
      <c r="C18" s="152"/>
      <c r="D18" s="51">
        <v>4</v>
      </c>
      <c r="E18" s="1354" t="str">
        <f>+'Li O school'!E18</f>
        <v>Willem Blaeu</v>
      </c>
      <c r="F18" s="1354" t="str">
        <f>+'Li O school'!F18</f>
        <v>01XF01</v>
      </c>
      <c r="G18" s="1124">
        <v>190</v>
      </c>
      <c r="H18" s="1124">
        <f t="shared" ref="H18" si="39">+G18</f>
        <v>190</v>
      </c>
      <c r="I18" s="1337">
        <v>181</v>
      </c>
      <c r="J18" s="154">
        <f t="shared" si="10"/>
        <v>181</v>
      </c>
      <c r="K18" s="154">
        <f t="shared" si="11"/>
        <v>181</v>
      </c>
      <c r="L18" s="120">
        <f t="shared" si="12"/>
        <v>181</v>
      </c>
      <c r="M18" s="120">
        <f t="shared" si="13"/>
        <v>181</v>
      </c>
      <c r="N18" s="120">
        <f t="shared" si="14"/>
        <v>181</v>
      </c>
      <c r="O18" s="120">
        <f t="shared" si="15"/>
        <v>181</v>
      </c>
      <c r="P18" s="72"/>
      <c r="Q18" s="69">
        <v>0</v>
      </c>
      <c r="R18" s="69">
        <v>0</v>
      </c>
      <c r="S18" s="69">
        <f>ROUND(I18*tab!E$47,2)</f>
        <v>0</v>
      </c>
      <c r="T18" s="69">
        <f>ROUND(J18*tab!$F$47,2)</f>
        <v>87488.16</v>
      </c>
      <c r="U18" s="69">
        <f>ROUND(K18*tab!$F$47,2)</f>
        <v>87488.16</v>
      </c>
      <c r="V18" s="69">
        <f>ROUND(L18*tab!$F$47,2)</f>
        <v>87488.16</v>
      </c>
      <c r="W18" s="69">
        <f>ROUND(M18*tab!$F$47,2)</f>
        <v>87488.16</v>
      </c>
      <c r="X18" s="69">
        <f>ROUND(N18*tab!$F$47,2)</f>
        <v>87488.16</v>
      </c>
      <c r="Y18" s="69">
        <f>ROUND(O18*tab!$F$47,2)</f>
        <v>87488.16</v>
      </c>
      <c r="Z18" s="72"/>
      <c r="AA18" s="155">
        <v>0</v>
      </c>
      <c r="AB18" s="155">
        <f t="shared" ref="AB18:AC18" si="40">+AA18</f>
        <v>0</v>
      </c>
      <c r="AC18" s="155">
        <f t="shared" si="40"/>
        <v>0</v>
      </c>
      <c r="AD18" s="155">
        <f t="shared" si="16"/>
        <v>0</v>
      </c>
      <c r="AE18" s="121">
        <f t="shared" si="16"/>
        <v>0</v>
      </c>
      <c r="AF18" s="121">
        <f t="shared" si="16"/>
        <v>0</v>
      </c>
      <c r="AG18" s="121">
        <f t="shared" si="16"/>
        <v>0</v>
      </c>
      <c r="AH18" s="121">
        <f t="shared" si="17"/>
        <v>0</v>
      </c>
      <c r="AI18" s="121">
        <f t="shared" si="18"/>
        <v>0</v>
      </c>
      <c r="AJ18" s="72"/>
      <c r="AK18" s="69">
        <f>+G18*tab!$E$52</f>
        <v>0</v>
      </c>
      <c r="AL18" s="69">
        <f>+H18*tab!$E$52</f>
        <v>0</v>
      </c>
      <c r="AM18" s="69">
        <f>+I18*tab!$E$52</f>
        <v>0</v>
      </c>
      <c r="AN18" s="69">
        <f>+J18*tab!$F$52</f>
        <v>3679.7299999999996</v>
      </c>
      <c r="AO18" s="69">
        <f>+K18*tab!$F$52</f>
        <v>3679.7299999999996</v>
      </c>
      <c r="AP18" s="69">
        <f>+L18*tab!$F$52</f>
        <v>3679.7299999999996</v>
      </c>
      <c r="AQ18" s="69">
        <f>+M18*tab!$F$52</f>
        <v>3679.7299999999996</v>
      </c>
      <c r="AR18" s="69">
        <f>+N18*tab!$F$52</f>
        <v>3679.7299999999996</v>
      </c>
      <c r="AS18" s="69">
        <f>+O18*tab!$F$52</f>
        <v>3679.7299999999996</v>
      </c>
      <c r="AT18" s="72"/>
      <c r="AU18" s="652">
        <v>0</v>
      </c>
      <c r="AV18" s="121">
        <f t="shared" si="29"/>
        <v>0</v>
      </c>
      <c r="AW18" s="121">
        <f t="shared" si="30"/>
        <v>0</v>
      </c>
      <c r="AX18" s="121">
        <f t="shared" si="31"/>
        <v>0</v>
      </c>
      <c r="AY18" s="121">
        <f t="shared" si="32"/>
        <v>0</v>
      </c>
      <c r="AZ18" s="121">
        <f t="shared" si="33"/>
        <v>0</v>
      </c>
      <c r="BA18" s="121">
        <f t="shared" si="34"/>
        <v>0</v>
      </c>
      <c r="BB18" s="121">
        <f t="shared" si="35"/>
        <v>0</v>
      </c>
      <c r="BC18" s="121">
        <f t="shared" si="36"/>
        <v>0</v>
      </c>
      <c r="BD18" s="135"/>
    </row>
    <row r="19" spans="2:56" s="114" customFormat="1" x14ac:dyDescent="0.2">
      <c r="B19" s="134"/>
      <c r="C19" s="152"/>
      <c r="D19" s="51">
        <v>5</v>
      </c>
      <c r="E19" s="1354" t="str">
        <f>+'Li O school'!E19</f>
        <v>Petrus Canisius College</v>
      </c>
      <c r="F19" s="1354" t="str">
        <f>+'Li O school'!F19</f>
        <v>02QX00</v>
      </c>
      <c r="G19" s="1124">
        <v>956</v>
      </c>
      <c r="H19" s="1124">
        <f t="shared" ref="H19" si="41">+G19</f>
        <v>956</v>
      </c>
      <c r="I19" s="1337">
        <v>1050</v>
      </c>
      <c r="J19" s="154">
        <f t="shared" si="10"/>
        <v>1050</v>
      </c>
      <c r="K19" s="154">
        <f t="shared" si="11"/>
        <v>1050</v>
      </c>
      <c r="L19" s="120">
        <f t="shared" si="12"/>
        <v>1050</v>
      </c>
      <c r="M19" s="120">
        <f t="shared" si="13"/>
        <v>1050</v>
      </c>
      <c r="N19" s="120">
        <f t="shared" si="14"/>
        <v>1050</v>
      </c>
      <c r="O19" s="120">
        <f t="shared" si="15"/>
        <v>1050</v>
      </c>
      <c r="P19" s="72"/>
      <c r="Q19" s="69">
        <v>0</v>
      </c>
      <c r="R19" s="69">
        <v>0</v>
      </c>
      <c r="S19" s="69">
        <f>ROUND(I19*tab!E$47,2)</f>
        <v>0</v>
      </c>
      <c r="T19" s="69">
        <f>ROUND(J19*tab!$F$47,2)</f>
        <v>507528</v>
      </c>
      <c r="U19" s="69">
        <f>ROUND(K19*tab!$F$47,2)</f>
        <v>507528</v>
      </c>
      <c r="V19" s="69">
        <f>ROUND(L19*tab!$F$47,2)</f>
        <v>507528</v>
      </c>
      <c r="W19" s="69">
        <f>ROUND(M19*tab!$F$47,2)</f>
        <v>507528</v>
      </c>
      <c r="X19" s="69">
        <f>ROUND(N19*tab!$F$47,2)</f>
        <v>507528</v>
      </c>
      <c r="Y19" s="69">
        <f>ROUND(O19*tab!$F$47,2)</f>
        <v>507528</v>
      </c>
      <c r="Z19" s="72"/>
      <c r="AA19" s="155">
        <v>0</v>
      </c>
      <c r="AB19" s="155">
        <f t="shared" ref="AB19:AC19" si="42">+AA19</f>
        <v>0</v>
      </c>
      <c r="AC19" s="155">
        <f t="shared" si="42"/>
        <v>0</v>
      </c>
      <c r="AD19" s="155">
        <f t="shared" si="16"/>
        <v>0</v>
      </c>
      <c r="AE19" s="121">
        <f t="shared" si="16"/>
        <v>0</v>
      </c>
      <c r="AF19" s="121">
        <f t="shared" si="16"/>
        <v>0</v>
      </c>
      <c r="AG19" s="121">
        <f t="shared" si="16"/>
        <v>0</v>
      </c>
      <c r="AH19" s="121">
        <f t="shared" si="17"/>
        <v>0</v>
      </c>
      <c r="AI19" s="121">
        <f t="shared" si="18"/>
        <v>0</v>
      </c>
      <c r="AJ19" s="72"/>
      <c r="AK19" s="69">
        <f>+G19*tab!$E$52</f>
        <v>0</v>
      </c>
      <c r="AL19" s="69">
        <f>+H19*tab!$E$52</f>
        <v>0</v>
      </c>
      <c r="AM19" s="69">
        <f>+I19*tab!$E$52</f>
        <v>0</v>
      </c>
      <c r="AN19" s="69">
        <f>+J19*tab!$F$52</f>
        <v>21346.5</v>
      </c>
      <c r="AO19" s="69">
        <f>+K19*tab!$F$52</f>
        <v>21346.5</v>
      </c>
      <c r="AP19" s="69">
        <f>+L19*tab!$F$52</f>
        <v>21346.5</v>
      </c>
      <c r="AQ19" s="69">
        <f>+M19*tab!$F$52</f>
        <v>21346.5</v>
      </c>
      <c r="AR19" s="69">
        <f>+N19*tab!$F$52</f>
        <v>21346.5</v>
      </c>
      <c r="AS19" s="69">
        <f>+O19*tab!$F$52</f>
        <v>21346.5</v>
      </c>
      <c r="AT19" s="72"/>
      <c r="AU19" s="652">
        <v>0</v>
      </c>
      <c r="AV19" s="121">
        <f t="shared" ref="AV19:AV82" si="43">AU19</f>
        <v>0</v>
      </c>
      <c r="AW19" s="121">
        <f t="shared" ref="AW19:AW82" si="44">AV19</f>
        <v>0</v>
      </c>
      <c r="AX19" s="121">
        <f t="shared" ref="AX19:AX82" si="45">AW19</f>
        <v>0</v>
      </c>
      <c r="AY19" s="121">
        <f t="shared" ref="AY19:AY82" si="46">AX19</f>
        <v>0</v>
      </c>
      <c r="AZ19" s="121">
        <f t="shared" ref="AZ19:AZ82" si="47">AY19</f>
        <v>0</v>
      </c>
      <c r="BA19" s="121">
        <f t="shared" ref="BA19:BA82" si="48">AZ19</f>
        <v>0</v>
      </c>
      <c r="BB19" s="121">
        <f t="shared" ref="BB19:BB82" si="49">BA19</f>
        <v>0</v>
      </c>
      <c r="BC19" s="121">
        <f t="shared" ref="BC19:BC82" si="50">BB19</f>
        <v>0</v>
      </c>
      <c r="BD19" s="135"/>
    </row>
    <row r="20" spans="2:56" s="114" customFormat="1" x14ac:dyDescent="0.2">
      <c r="B20" s="134"/>
      <c r="C20" s="152"/>
      <c r="D20" s="51">
        <v>6</v>
      </c>
      <c r="E20" s="1354" t="str">
        <f>+'Li O school'!E20</f>
        <v>Petrus Canisius College</v>
      </c>
      <c r="F20" s="1354" t="str">
        <f>+'Li O school'!F20</f>
        <v>02QX01</v>
      </c>
      <c r="G20" s="1124">
        <v>574</v>
      </c>
      <c r="H20" s="1124">
        <f t="shared" ref="H20" si="51">+G20</f>
        <v>574</v>
      </c>
      <c r="I20" s="1337">
        <v>522.5</v>
      </c>
      <c r="J20" s="154">
        <f t="shared" si="10"/>
        <v>522.5</v>
      </c>
      <c r="K20" s="154">
        <f t="shared" si="11"/>
        <v>522.5</v>
      </c>
      <c r="L20" s="120">
        <f t="shared" si="12"/>
        <v>522.5</v>
      </c>
      <c r="M20" s="120">
        <f t="shared" si="13"/>
        <v>522.5</v>
      </c>
      <c r="N20" s="120">
        <f t="shared" si="14"/>
        <v>522.5</v>
      </c>
      <c r="O20" s="120">
        <f t="shared" si="15"/>
        <v>522.5</v>
      </c>
      <c r="P20" s="72"/>
      <c r="Q20" s="69">
        <v>0</v>
      </c>
      <c r="R20" s="69">
        <v>0</v>
      </c>
      <c r="S20" s="69">
        <f>ROUND(I20*tab!E$47,2)</f>
        <v>0</v>
      </c>
      <c r="T20" s="69">
        <f>ROUND(J20*tab!$F$47,2)</f>
        <v>252555.6</v>
      </c>
      <c r="U20" s="69">
        <f>ROUND(K20*tab!$F$47,2)</f>
        <v>252555.6</v>
      </c>
      <c r="V20" s="69">
        <f>ROUND(L20*tab!$F$47,2)</f>
        <v>252555.6</v>
      </c>
      <c r="W20" s="69">
        <f>ROUND(M20*tab!$F$47,2)</f>
        <v>252555.6</v>
      </c>
      <c r="X20" s="69">
        <f>ROUND(N20*tab!$F$47,2)</f>
        <v>252555.6</v>
      </c>
      <c r="Y20" s="69">
        <f>ROUND(O20*tab!$F$47,2)</f>
        <v>252555.6</v>
      </c>
      <c r="Z20" s="72"/>
      <c r="AA20" s="155">
        <v>0</v>
      </c>
      <c r="AB20" s="155">
        <f t="shared" ref="AB20:AC20" si="52">+AA20</f>
        <v>0</v>
      </c>
      <c r="AC20" s="155">
        <f t="shared" si="52"/>
        <v>0</v>
      </c>
      <c r="AD20" s="155">
        <f t="shared" si="16"/>
        <v>0</v>
      </c>
      <c r="AE20" s="121">
        <f t="shared" si="16"/>
        <v>0</v>
      </c>
      <c r="AF20" s="121">
        <f t="shared" si="16"/>
        <v>0</v>
      </c>
      <c r="AG20" s="121">
        <f t="shared" si="16"/>
        <v>0</v>
      </c>
      <c r="AH20" s="121">
        <f t="shared" si="17"/>
        <v>0</v>
      </c>
      <c r="AI20" s="121">
        <f t="shared" si="18"/>
        <v>0</v>
      </c>
      <c r="AJ20" s="72"/>
      <c r="AK20" s="69">
        <f>+G20*tab!$E$52</f>
        <v>0</v>
      </c>
      <c r="AL20" s="69">
        <f>+H20*tab!$E$52</f>
        <v>0</v>
      </c>
      <c r="AM20" s="69">
        <f>+I20*tab!$E$52</f>
        <v>0</v>
      </c>
      <c r="AN20" s="69">
        <f>+J20*tab!$F$52</f>
        <v>10622.424999999999</v>
      </c>
      <c r="AO20" s="69">
        <f>+K20*tab!$F$52</f>
        <v>10622.424999999999</v>
      </c>
      <c r="AP20" s="69">
        <f>+L20*tab!$F$52</f>
        <v>10622.424999999999</v>
      </c>
      <c r="AQ20" s="69">
        <f>+M20*tab!$F$52</f>
        <v>10622.424999999999</v>
      </c>
      <c r="AR20" s="69">
        <f>+N20*tab!$F$52</f>
        <v>10622.424999999999</v>
      </c>
      <c r="AS20" s="69">
        <f>+O20*tab!$F$52</f>
        <v>10622.424999999999</v>
      </c>
      <c r="AT20" s="72"/>
      <c r="AU20" s="652">
        <v>0</v>
      </c>
      <c r="AV20" s="121">
        <f t="shared" si="43"/>
        <v>0</v>
      </c>
      <c r="AW20" s="121">
        <f t="shared" si="44"/>
        <v>0</v>
      </c>
      <c r="AX20" s="121">
        <f t="shared" si="45"/>
        <v>0</v>
      </c>
      <c r="AY20" s="121">
        <f t="shared" si="46"/>
        <v>0</v>
      </c>
      <c r="AZ20" s="121">
        <f t="shared" si="47"/>
        <v>0</v>
      </c>
      <c r="BA20" s="121">
        <f t="shared" si="48"/>
        <v>0</v>
      </c>
      <c r="BB20" s="121">
        <f t="shared" si="49"/>
        <v>0</v>
      </c>
      <c r="BC20" s="121">
        <f t="shared" si="50"/>
        <v>0</v>
      </c>
      <c r="BD20" s="135"/>
    </row>
    <row r="21" spans="2:56" s="114" customFormat="1" x14ac:dyDescent="0.2">
      <c r="B21" s="134"/>
      <c r="C21" s="152"/>
      <c r="D21" s="51">
        <v>7</v>
      </c>
      <c r="E21" s="1354" t="str">
        <f>+'Li O school'!E21</f>
        <v>Petrus Canisius College</v>
      </c>
      <c r="F21" s="1354" t="str">
        <f>+'Li O school'!F21</f>
        <v>02QX03</v>
      </c>
      <c r="G21" s="1124">
        <v>710</v>
      </c>
      <c r="H21" s="1124">
        <f t="shared" ref="H21" si="53">+G21</f>
        <v>710</v>
      </c>
      <c r="I21" s="1337">
        <v>771</v>
      </c>
      <c r="J21" s="154">
        <f t="shared" si="10"/>
        <v>771</v>
      </c>
      <c r="K21" s="154">
        <f t="shared" si="11"/>
        <v>771</v>
      </c>
      <c r="L21" s="120">
        <f t="shared" si="12"/>
        <v>771</v>
      </c>
      <c r="M21" s="120">
        <f t="shared" si="13"/>
        <v>771</v>
      </c>
      <c r="N21" s="120">
        <f t="shared" si="14"/>
        <v>771</v>
      </c>
      <c r="O21" s="120">
        <f t="shared" si="15"/>
        <v>771</v>
      </c>
      <c r="P21" s="72"/>
      <c r="Q21" s="69">
        <v>0</v>
      </c>
      <c r="R21" s="69">
        <v>0</v>
      </c>
      <c r="S21" s="69">
        <f>ROUND(I21*tab!E$47,2)</f>
        <v>0</v>
      </c>
      <c r="T21" s="69">
        <f>ROUND(J21*tab!$F$47,2)</f>
        <v>372670.56</v>
      </c>
      <c r="U21" s="69">
        <f>ROUND(K21*tab!$F$47,2)</f>
        <v>372670.56</v>
      </c>
      <c r="V21" s="69">
        <f>ROUND(L21*tab!$F$47,2)</f>
        <v>372670.56</v>
      </c>
      <c r="W21" s="69">
        <f>ROUND(M21*tab!$F$47,2)</f>
        <v>372670.56</v>
      </c>
      <c r="X21" s="69">
        <f>ROUND(N21*tab!$F$47,2)</f>
        <v>372670.56</v>
      </c>
      <c r="Y21" s="69">
        <f>ROUND(O21*tab!$F$47,2)</f>
        <v>372670.56</v>
      </c>
      <c r="Z21" s="72"/>
      <c r="AA21" s="155">
        <v>0</v>
      </c>
      <c r="AB21" s="155">
        <f t="shared" ref="AB21:AC21" si="54">+AA21</f>
        <v>0</v>
      </c>
      <c r="AC21" s="155">
        <f t="shared" si="54"/>
        <v>0</v>
      </c>
      <c r="AD21" s="155">
        <f t="shared" si="16"/>
        <v>0</v>
      </c>
      <c r="AE21" s="121">
        <f t="shared" si="16"/>
        <v>0</v>
      </c>
      <c r="AF21" s="121">
        <f t="shared" si="16"/>
        <v>0</v>
      </c>
      <c r="AG21" s="121">
        <f t="shared" si="16"/>
        <v>0</v>
      </c>
      <c r="AH21" s="121">
        <f t="shared" si="17"/>
        <v>0</v>
      </c>
      <c r="AI21" s="121">
        <f t="shared" si="18"/>
        <v>0</v>
      </c>
      <c r="AJ21" s="72"/>
      <c r="AK21" s="69">
        <f>+G21*tab!$E$52</f>
        <v>0</v>
      </c>
      <c r="AL21" s="69">
        <f>+H21*tab!$E$52</f>
        <v>0</v>
      </c>
      <c r="AM21" s="69">
        <f>+I21*tab!$E$52</f>
        <v>0</v>
      </c>
      <c r="AN21" s="69">
        <f>+J21*tab!$F$52</f>
        <v>15674.429999999998</v>
      </c>
      <c r="AO21" s="69">
        <f>+K21*tab!$F$52</f>
        <v>15674.429999999998</v>
      </c>
      <c r="AP21" s="69">
        <f>+L21*tab!$F$52</f>
        <v>15674.429999999998</v>
      </c>
      <c r="AQ21" s="69">
        <f>+M21*tab!$F$52</f>
        <v>15674.429999999998</v>
      </c>
      <c r="AR21" s="69">
        <f>+N21*tab!$F$52</f>
        <v>15674.429999999998</v>
      </c>
      <c r="AS21" s="69">
        <f>+O21*tab!$F$52</f>
        <v>15674.429999999998</v>
      </c>
      <c r="AT21" s="72"/>
      <c r="AU21" s="652">
        <v>0</v>
      </c>
      <c r="AV21" s="121">
        <f t="shared" si="43"/>
        <v>0</v>
      </c>
      <c r="AW21" s="121">
        <f t="shared" si="44"/>
        <v>0</v>
      </c>
      <c r="AX21" s="121">
        <f t="shared" si="45"/>
        <v>0</v>
      </c>
      <c r="AY21" s="121">
        <f t="shared" si="46"/>
        <v>0</v>
      </c>
      <c r="AZ21" s="121">
        <f t="shared" si="47"/>
        <v>0</v>
      </c>
      <c r="BA21" s="121">
        <f t="shared" si="48"/>
        <v>0</v>
      </c>
      <c r="BB21" s="121">
        <f t="shared" si="49"/>
        <v>0</v>
      </c>
      <c r="BC21" s="121">
        <f t="shared" si="50"/>
        <v>0</v>
      </c>
      <c r="BD21" s="135"/>
    </row>
    <row r="22" spans="2:56" s="114" customFormat="1" x14ac:dyDescent="0.2">
      <c r="B22" s="134"/>
      <c r="C22" s="152"/>
      <c r="D22" s="51">
        <v>8</v>
      </c>
      <c r="E22" s="1354" t="str">
        <f>+'Li O school'!E22</f>
        <v>Petrus Canisius College</v>
      </c>
      <c r="F22" s="1354" t="str">
        <f>+'Li O school'!F22</f>
        <v>02QX06</v>
      </c>
      <c r="G22" s="1124">
        <v>231</v>
      </c>
      <c r="H22" s="1124">
        <f t="shared" ref="H22" si="55">+G22</f>
        <v>231</v>
      </c>
      <c r="I22" s="1337">
        <v>199</v>
      </c>
      <c r="J22" s="154">
        <f t="shared" si="10"/>
        <v>199</v>
      </c>
      <c r="K22" s="154">
        <f t="shared" si="11"/>
        <v>199</v>
      </c>
      <c r="L22" s="120">
        <f t="shared" si="12"/>
        <v>199</v>
      </c>
      <c r="M22" s="120">
        <f t="shared" si="13"/>
        <v>199</v>
      </c>
      <c r="N22" s="120">
        <f t="shared" si="14"/>
        <v>199</v>
      </c>
      <c r="O22" s="120">
        <f t="shared" si="15"/>
        <v>199</v>
      </c>
      <c r="P22" s="72"/>
      <c r="Q22" s="69">
        <v>0</v>
      </c>
      <c r="R22" s="69">
        <v>0</v>
      </c>
      <c r="S22" s="69">
        <f>ROUND(I22*tab!E$47,2)</f>
        <v>0</v>
      </c>
      <c r="T22" s="69">
        <f>ROUND(J22*tab!$F$47,2)</f>
        <v>96188.64</v>
      </c>
      <c r="U22" s="69">
        <f>ROUND(K22*tab!$F$47,2)</f>
        <v>96188.64</v>
      </c>
      <c r="V22" s="69">
        <f>ROUND(L22*tab!$F$47,2)</f>
        <v>96188.64</v>
      </c>
      <c r="W22" s="69">
        <f>ROUND(M22*tab!$F$47,2)</f>
        <v>96188.64</v>
      </c>
      <c r="X22" s="69">
        <f>ROUND(N22*tab!$F$47,2)</f>
        <v>96188.64</v>
      </c>
      <c r="Y22" s="69">
        <f>ROUND(O22*tab!$F$47,2)</f>
        <v>96188.64</v>
      </c>
      <c r="Z22" s="72"/>
      <c r="AA22" s="155">
        <v>0</v>
      </c>
      <c r="AB22" s="155">
        <f t="shared" ref="AB22:AC22" si="56">+AA22</f>
        <v>0</v>
      </c>
      <c r="AC22" s="155">
        <f t="shared" si="56"/>
        <v>0</v>
      </c>
      <c r="AD22" s="155">
        <f t="shared" si="16"/>
        <v>0</v>
      </c>
      <c r="AE22" s="121">
        <f t="shared" si="16"/>
        <v>0</v>
      </c>
      <c r="AF22" s="121">
        <f t="shared" si="16"/>
        <v>0</v>
      </c>
      <c r="AG22" s="121">
        <f t="shared" si="16"/>
        <v>0</v>
      </c>
      <c r="AH22" s="121">
        <f t="shared" si="17"/>
        <v>0</v>
      </c>
      <c r="AI22" s="121">
        <f t="shared" si="18"/>
        <v>0</v>
      </c>
      <c r="AJ22" s="72"/>
      <c r="AK22" s="69">
        <f>+G22*tab!$E$52</f>
        <v>0</v>
      </c>
      <c r="AL22" s="69">
        <f>+H22*tab!$E$52</f>
        <v>0</v>
      </c>
      <c r="AM22" s="69">
        <f>+I22*tab!$E$52</f>
        <v>0</v>
      </c>
      <c r="AN22" s="69">
        <f>+J22*tab!$F$52</f>
        <v>4045.6699999999996</v>
      </c>
      <c r="AO22" s="69">
        <f>+K22*tab!$F$52</f>
        <v>4045.6699999999996</v>
      </c>
      <c r="AP22" s="69">
        <f>+L22*tab!$F$52</f>
        <v>4045.6699999999996</v>
      </c>
      <c r="AQ22" s="69">
        <f>+M22*tab!$F$52</f>
        <v>4045.6699999999996</v>
      </c>
      <c r="AR22" s="69">
        <f>+N22*tab!$F$52</f>
        <v>4045.6699999999996</v>
      </c>
      <c r="AS22" s="69">
        <f>+O22*tab!$F$52</f>
        <v>4045.6699999999996</v>
      </c>
      <c r="AT22" s="72"/>
      <c r="AU22" s="652">
        <v>0</v>
      </c>
      <c r="AV22" s="121">
        <f t="shared" si="43"/>
        <v>0</v>
      </c>
      <c r="AW22" s="121">
        <f t="shared" si="44"/>
        <v>0</v>
      </c>
      <c r="AX22" s="121">
        <f t="shared" si="45"/>
        <v>0</v>
      </c>
      <c r="AY22" s="121">
        <f t="shared" si="46"/>
        <v>0</v>
      </c>
      <c r="AZ22" s="121">
        <f t="shared" si="47"/>
        <v>0</v>
      </c>
      <c r="BA22" s="121">
        <f t="shared" si="48"/>
        <v>0</v>
      </c>
      <c r="BB22" s="121">
        <f t="shared" si="49"/>
        <v>0</v>
      </c>
      <c r="BC22" s="121">
        <f t="shared" si="50"/>
        <v>0</v>
      </c>
      <c r="BD22" s="135"/>
    </row>
    <row r="23" spans="2:56" s="114" customFormat="1" x14ac:dyDescent="0.2">
      <c r="B23" s="134"/>
      <c r="C23" s="152"/>
      <c r="D23" s="51">
        <v>9</v>
      </c>
      <c r="E23" s="1354" t="str">
        <f>+'Li O school'!E23</f>
        <v>Petrus Canisius College</v>
      </c>
      <c r="F23" s="1354" t="str">
        <f>+'Li O school'!F23</f>
        <v>02QX07</v>
      </c>
      <c r="G23" s="1124">
        <v>342</v>
      </c>
      <c r="H23" s="1124">
        <f t="shared" ref="H23" si="57">+G23</f>
        <v>342</v>
      </c>
      <c r="I23" s="1337">
        <v>284</v>
      </c>
      <c r="J23" s="154">
        <f t="shared" si="10"/>
        <v>284</v>
      </c>
      <c r="K23" s="154">
        <f t="shared" si="11"/>
        <v>284</v>
      </c>
      <c r="L23" s="120">
        <f t="shared" si="12"/>
        <v>284</v>
      </c>
      <c r="M23" s="120">
        <f t="shared" si="13"/>
        <v>284</v>
      </c>
      <c r="N23" s="120">
        <f t="shared" si="14"/>
        <v>284</v>
      </c>
      <c r="O23" s="120">
        <f t="shared" si="15"/>
        <v>284</v>
      </c>
      <c r="P23" s="72"/>
      <c r="Q23" s="69">
        <v>0</v>
      </c>
      <c r="R23" s="69">
        <v>0</v>
      </c>
      <c r="S23" s="69">
        <f>ROUND(I23*tab!E$47,2)</f>
        <v>0</v>
      </c>
      <c r="T23" s="69">
        <f>ROUND(J23*tab!$F$47,2)</f>
        <v>137274.23999999999</v>
      </c>
      <c r="U23" s="69">
        <f>ROUND(K23*tab!$F$47,2)</f>
        <v>137274.23999999999</v>
      </c>
      <c r="V23" s="69">
        <f>ROUND(L23*tab!$F$47,2)</f>
        <v>137274.23999999999</v>
      </c>
      <c r="W23" s="69">
        <f>ROUND(M23*tab!$F$47,2)</f>
        <v>137274.23999999999</v>
      </c>
      <c r="X23" s="69">
        <f>ROUND(N23*tab!$F$47,2)</f>
        <v>137274.23999999999</v>
      </c>
      <c r="Y23" s="69">
        <f>ROUND(O23*tab!$F$47,2)</f>
        <v>137274.23999999999</v>
      </c>
      <c r="Z23" s="72"/>
      <c r="AA23" s="155">
        <v>0</v>
      </c>
      <c r="AB23" s="155">
        <f t="shared" ref="AB23:AC23" si="58">+AA23</f>
        <v>0</v>
      </c>
      <c r="AC23" s="155">
        <f t="shared" si="58"/>
        <v>0</v>
      </c>
      <c r="AD23" s="155">
        <f t="shared" si="16"/>
        <v>0</v>
      </c>
      <c r="AE23" s="121">
        <f t="shared" si="16"/>
        <v>0</v>
      </c>
      <c r="AF23" s="121">
        <f t="shared" si="16"/>
        <v>0</v>
      </c>
      <c r="AG23" s="121">
        <f t="shared" si="16"/>
        <v>0</v>
      </c>
      <c r="AH23" s="121">
        <f t="shared" si="17"/>
        <v>0</v>
      </c>
      <c r="AI23" s="121">
        <f t="shared" si="18"/>
        <v>0</v>
      </c>
      <c r="AJ23" s="72"/>
      <c r="AK23" s="69">
        <f>+G23*tab!$E$52</f>
        <v>0</v>
      </c>
      <c r="AL23" s="69">
        <f>+H23*tab!$E$52</f>
        <v>0</v>
      </c>
      <c r="AM23" s="69">
        <f>+I23*tab!$E$52</f>
        <v>0</v>
      </c>
      <c r="AN23" s="69">
        <f>+J23*tab!$F$52</f>
        <v>5773.7199999999993</v>
      </c>
      <c r="AO23" s="69">
        <f>+K23*tab!$F$52</f>
        <v>5773.7199999999993</v>
      </c>
      <c r="AP23" s="69">
        <f>+L23*tab!$F$52</f>
        <v>5773.7199999999993</v>
      </c>
      <c r="AQ23" s="69">
        <f>+M23*tab!$F$52</f>
        <v>5773.7199999999993</v>
      </c>
      <c r="AR23" s="69">
        <f>+N23*tab!$F$52</f>
        <v>5773.7199999999993</v>
      </c>
      <c r="AS23" s="69">
        <f>+O23*tab!$F$52</f>
        <v>5773.7199999999993</v>
      </c>
      <c r="AT23" s="72"/>
      <c r="AU23" s="652">
        <v>0</v>
      </c>
      <c r="AV23" s="121">
        <f t="shared" si="43"/>
        <v>0</v>
      </c>
      <c r="AW23" s="121">
        <f t="shared" si="44"/>
        <v>0</v>
      </c>
      <c r="AX23" s="121">
        <f t="shared" si="45"/>
        <v>0</v>
      </c>
      <c r="AY23" s="121">
        <f t="shared" si="46"/>
        <v>0</v>
      </c>
      <c r="AZ23" s="121">
        <f t="shared" si="47"/>
        <v>0</v>
      </c>
      <c r="BA23" s="121">
        <f t="shared" si="48"/>
        <v>0</v>
      </c>
      <c r="BB23" s="121">
        <f t="shared" si="49"/>
        <v>0</v>
      </c>
      <c r="BC23" s="121">
        <f t="shared" si="50"/>
        <v>0</v>
      </c>
      <c r="BD23" s="135"/>
    </row>
    <row r="24" spans="2:56" s="114" customFormat="1" x14ac:dyDescent="0.2">
      <c r="B24" s="134"/>
      <c r="C24" s="152"/>
      <c r="D24" s="51">
        <v>10</v>
      </c>
      <c r="E24" s="1354" t="str">
        <f>+'Li O school'!E24</f>
        <v>Jan Arentsz Chr SGM</v>
      </c>
      <c r="F24" s="1354" t="str">
        <f>+'Li O school'!F24</f>
        <v>02TD00</v>
      </c>
      <c r="G24" s="1124">
        <v>1885</v>
      </c>
      <c r="H24" s="1124">
        <f t="shared" ref="H24" si="59">+G24</f>
        <v>1885</v>
      </c>
      <c r="I24" s="1337">
        <v>1842</v>
      </c>
      <c r="J24" s="154">
        <f t="shared" si="10"/>
        <v>1842</v>
      </c>
      <c r="K24" s="154">
        <f t="shared" si="11"/>
        <v>1842</v>
      </c>
      <c r="L24" s="120">
        <f t="shared" si="12"/>
        <v>1842</v>
      </c>
      <c r="M24" s="120">
        <f t="shared" si="13"/>
        <v>1842</v>
      </c>
      <c r="N24" s="120">
        <f t="shared" si="14"/>
        <v>1842</v>
      </c>
      <c r="O24" s="120">
        <f t="shared" si="15"/>
        <v>1842</v>
      </c>
      <c r="P24" s="72"/>
      <c r="Q24" s="69">
        <v>0</v>
      </c>
      <c r="R24" s="69">
        <v>0</v>
      </c>
      <c r="S24" s="69">
        <f>ROUND(I24*tab!E$47,2)</f>
        <v>0</v>
      </c>
      <c r="T24" s="69">
        <f>ROUND(J24*tab!$F$47,2)</f>
        <v>890349.12</v>
      </c>
      <c r="U24" s="69">
        <f>ROUND(K24*tab!$F$47,2)</f>
        <v>890349.12</v>
      </c>
      <c r="V24" s="69">
        <f>ROUND(L24*tab!$F$47,2)</f>
        <v>890349.12</v>
      </c>
      <c r="W24" s="69">
        <f>ROUND(M24*tab!$F$47,2)</f>
        <v>890349.12</v>
      </c>
      <c r="X24" s="69">
        <f>ROUND(N24*tab!$F$47,2)</f>
        <v>890349.12</v>
      </c>
      <c r="Y24" s="69">
        <f>ROUND(O24*tab!$F$47,2)</f>
        <v>890349.12</v>
      </c>
      <c r="Z24" s="72"/>
      <c r="AA24" s="155">
        <v>0</v>
      </c>
      <c r="AB24" s="155">
        <f t="shared" ref="AB24:AC24" si="60">+AA24</f>
        <v>0</v>
      </c>
      <c r="AC24" s="155">
        <f t="shared" si="60"/>
        <v>0</v>
      </c>
      <c r="AD24" s="155">
        <f t="shared" si="16"/>
        <v>0</v>
      </c>
      <c r="AE24" s="121">
        <f t="shared" si="16"/>
        <v>0</v>
      </c>
      <c r="AF24" s="121">
        <f t="shared" si="16"/>
        <v>0</v>
      </c>
      <c r="AG24" s="121">
        <f t="shared" si="16"/>
        <v>0</v>
      </c>
      <c r="AH24" s="121">
        <f t="shared" si="17"/>
        <v>0</v>
      </c>
      <c r="AI24" s="121">
        <f t="shared" si="18"/>
        <v>0</v>
      </c>
      <c r="AJ24" s="72"/>
      <c r="AK24" s="69">
        <f>+G24*tab!$E$52</f>
        <v>0</v>
      </c>
      <c r="AL24" s="69">
        <f>+H24*tab!$E$52</f>
        <v>0</v>
      </c>
      <c r="AM24" s="69">
        <f>+I24*tab!$E$52</f>
        <v>0</v>
      </c>
      <c r="AN24" s="69">
        <f>+J24*tab!$F$52</f>
        <v>37447.859999999993</v>
      </c>
      <c r="AO24" s="69">
        <f>+K24*tab!$F$52</f>
        <v>37447.859999999993</v>
      </c>
      <c r="AP24" s="69">
        <f>+L24*tab!$F$52</f>
        <v>37447.859999999993</v>
      </c>
      <c r="AQ24" s="69">
        <f>+M24*tab!$F$52</f>
        <v>37447.859999999993</v>
      </c>
      <c r="AR24" s="69">
        <f>+N24*tab!$F$52</f>
        <v>37447.859999999993</v>
      </c>
      <c r="AS24" s="69">
        <f>+O24*tab!$F$52</f>
        <v>37447.859999999993</v>
      </c>
      <c r="AT24" s="72"/>
      <c r="AU24" s="652">
        <v>0</v>
      </c>
      <c r="AV24" s="121">
        <f t="shared" si="43"/>
        <v>0</v>
      </c>
      <c r="AW24" s="121">
        <f t="shared" si="44"/>
        <v>0</v>
      </c>
      <c r="AX24" s="121">
        <f t="shared" si="45"/>
        <v>0</v>
      </c>
      <c r="AY24" s="121">
        <f t="shared" si="46"/>
        <v>0</v>
      </c>
      <c r="AZ24" s="121">
        <f t="shared" si="47"/>
        <v>0</v>
      </c>
      <c r="BA24" s="121">
        <f t="shared" si="48"/>
        <v>0</v>
      </c>
      <c r="BB24" s="121">
        <f t="shared" si="49"/>
        <v>0</v>
      </c>
      <c r="BC24" s="121">
        <f t="shared" si="50"/>
        <v>0</v>
      </c>
      <c r="BD24" s="135"/>
    </row>
    <row r="25" spans="2:56" s="114" customFormat="1" x14ac:dyDescent="0.2">
      <c r="B25" s="134"/>
      <c r="C25" s="152"/>
      <c r="D25" s="51">
        <v>11</v>
      </c>
      <c r="E25" s="1354" t="str">
        <f>+'Li O school'!E25</f>
        <v>Jan Arentsz Chr SGM</v>
      </c>
      <c r="F25" s="1354" t="str">
        <f>+'Li O school'!F25</f>
        <v>02TD03</v>
      </c>
      <c r="G25" s="1124">
        <v>143</v>
      </c>
      <c r="H25" s="1124">
        <f t="shared" ref="H25" si="61">+G25</f>
        <v>143</v>
      </c>
      <c r="I25" s="1337">
        <v>134</v>
      </c>
      <c r="J25" s="154">
        <f t="shared" si="10"/>
        <v>134</v>
      </c>
      <c r="K25" s="154">
        <f t="shared" si="11"/>
        <v>134</v>
      </c>
      <c r="L25" s="120">
        <f t="shared" si="12"/>
        <v>134</v>
      </c>
      <c r="M25" s="120">
        <f t="shared" si="13"/>
        <v>134</v>
      </c>
      <c r="N25" s="120">
        <f t="shared" si="14"/>
        <v>134</v>
      </c>
      <c r="O25" s="120">
        <f t="shared" si="15"/>
        <v>134</v>
      </c>
      <c r="P25" s="72"/>
      <c r="Q25" s="69">
        <v>0</v>
      </c>
      <c r="R25" s="69">
        <v>0</v>
      </c>
      <c r="S25" s="69">
        <f>ROUND(I25*tab!E$47,2)</f>
        <v>0</v>
      </c>
      <c r="T25" s="69">
        <f>ROUND(J25*tab!$F$47,2)</f>
        <v>64770.239999999998</v>
      </c>
      <c r="U25" s="69">
        <f>ROUND(K25*tab!$F$47,2)</f>
        <v>64770.239999999998</v>
      </c>
      <c r="V25" s="69">
        <f>ROUND(L25*tab!$F$47,2)</f>
        <v>64770.239999999998</v>
      </c>
      <c r="W25" s="69">
        <f>ROUND(M25*tab!$F$47,2)</f>
        <v>64770.239999999998</v>
      </c>
      <c r="X25" s="69">
        <f>ROUND(N25*tab!$F$47,2)</f>
        <v>64770.239999999998</v>
      </c>
      <c r="Y25" s="69">
        <f>ROUND(O25*tab!$F$47,2)</f>
        <v>64770.239999999998</v>
      </c>
      <c r="Z25" s="72"/>
      <c r="AA25" s="155">
        <v>0</v>
      </c>
      <c r="AB25" s="155">
        <f t="shared" ref="AB25:AC25" si="62">+AA25</f>
        <v>0</v>
      </c>
      <c r="AC25" s="155">
        <f t="shared" si="62"/>
        <v>0</v>
      </c>
      <c r="AD25" s="155">
        <f t="shared" si="16"/>
        <v>0</v>
      </c>
      <c r="AE25" s="121">
        <f t="shared" si="16"/>
        <v>0</v>
      </c>
      <c r="AF25" s="121">
        <f t="shared" si="16"/>
        <v>0</v>
      </c>
      <c r="AG25" s="121">
        <f t="shared" si="16"/>
        <v>0</v>
      </c>
      <c r="AH25" s="121">
        <f t="shared" si="17"/>
        <v>0</v>
      </c>
      <c r="AI25" s="121">
        <f t="shared" si="18"/>
        <v>0</v>
      </c>
      <c r="AJ25" s="72"/>
      <c r="AK25" s="69">
        <f>+G25*tab!$E$52</f>
        <v>0</v>
      </c>
      <c r="AL25" s="69">
        <f>+H25*tab!$E$52</f>
        <v>0</v>
      </c>
      <c r="AM25" s="69">
        <f>+I25*tab!$E$52</f>
        <v>0</v>
      </c>
      <c r="AN25" s="69">
        <f>+J25*tab!$F$52</f>
        <v>2724.22</v>
      </c>
      <c r="AO25" s="69">
        <f>+K25*tab!$F$52</f>
        <v>2724.22</v>
      </c>
      <c r="AP25" s="69">
        <f>+L25*tab!$F$52</f>
        <v>2724.22</v>
      </c>
      <c r="AQ25" s="69">
        <f>+M25*tab!$F$52</f>
        <v>2724.22</v>
      </c>
      <c r="AR25" s="69">
        <f>+N25*tab!$F$52</f>
        <v>2724.22</v>
      </c>
      <c r="AS25" s="69">
        <f>+O25*tab!$F$52</f>
        <v>2724.22</v>
      </c>
      <c r="AT25" s="72"/>
      <c r="AU25" s="652">
        <v>0</v>
      </c>
      <c r="AV25" s="121">
        <f t="shared" si="43"/>
        <v>0</v>
      </c>
      <c r="AW25" s="121">
        <f t="shared" si="44"/>
        <v>0</v>
      </c>
      <c r="AX25" s="121">
        <f t="shared" si="45"/>
        <v>0</v>
      </c>
      <c r="AY25" s="121">
        <f t="shared" si="46"/>
        <v>0</v>
      </c>
      <c r="AZ25" s="121">
        <f t="shared" si="47"/>
        <v>0</v>
      </c>
      <c r="BA25" s="121">
        <f t="shared" si="48"/>
        <v>0</v>
      </c>
      <c r="BB25" s="121">
        <f t="shared" si="49"/>
        <v>0</v>
      </c>
      <c r="BC25" s="121">
        <f t="shared" si="50"/>
        <v>0</v>
      </c>
      <c r="BD25" s="135"/>
    </row>
    <row r="26" spans="2:56" s="114" customFormat="1" x14ac:dyDescent="0.2">
      <c r="B26" s="134"/>
      <c r="C26" s="152"/>
      <c r="D26" s="51">
        <v>12</v>
      </c>
      <c r="E26" s="1354" t="str">
        <f>+'Li O school'!E26</f>
        <v>Jan Arentsz Chr SGM</v>
      </c>
      <c r="F26" s="1354" t="str">
        <f>+'Li O school'!F26</f>
        <v>02TD04</v>
      </c>
      <c r="G26" s="1124">
        <v>677</v>
      </c>
      <c r="H26" s="1124">
        <f t="shared" ref="H26" si="63">+G26</f>
        <v>677</v>
      </c>
      <c r="I26" s="1337">
        <v>535</v>
      </c>
      <c r="J26" s="154">
        <f t="shared" si="10"/>
        <v>535</v>
      </c>
      <c r="K26" s="154">
        <f t="shared" si="11"/>
        <v>535</v>
      </c>
      <c r="L26" s="120">
        <f t="shared" si="12"/>
        <v>535</v>
      </c>
      <c r="M26" s="120">
        <f t="shared" si="13"/>
        <v>535</v>
      </c>
      <c r="N26" s="120">
        <f t="shared" si="14"/>
        <v>535</v>
      </c>
      <c r="O26" s="120">
        <f t="shared" si="15"/>
        <v>535</v>
      </c>
      <c r="P26" s="72"/>
      <c r="Q26" s="69">
        <v>0</v>
      </c>
      <c r="R26" s="69">
        <v>0</v>
      </c>
      <c r="S26" s="69">
        <f>ROUND(I26*tab!E$47,2)</f>
        <v>0</v>
      </c>
      <c r="T26" s="69">
        <f>ROUND(J26*tab!$F$47,2)</f>
        <v>258597.6</v>
      </c>
      <c r="U26" s="69">
        <f>ROUND(K26*tab!$F$47,2)</f>
        <v>258597.6</v>
      </c>
      <c r="V26" s="69">
        <f>ROUND(L26*tab!$F$47,2)</f>
        <v>258597.6</v>
      </c>
      <c r="W26" s="69">
        <f>ROUND(M26*tab!$F$47,2)</f>
        <v>258597.6</v>
      </c>
      <c r="X26" s="69">
        <f>ROUND(N26*tab!$F$47,2)</f>
        <v>258597.6</v>
      </c>
      <c r="Y26" s="69">
        <f>ROUND(O26*tab!$F$47,2)</f>
        <v>258597.6</v>
      </c>
      <c r="Z26" s="72"/>
      <c r="AA26" s="155">
        <v>0</v>
      </c>
      <c r="AB26" s="155">
        <f t="shared" ref="AB26:AC26" si="64">+AA26</f>
        <v>0</v>
      </c>
      <c r="AC26" s="155">
        <f t="shared" si="64"/>
        <v>0</v>
      </c>
      <c r="AD26" s="155">
        <f t="shared" si="16"/>
        <v>0</v>
      </c>
      <c r="AE26" s="121">
        <f t="shared" si="16"/>
        <v>0</v>
      </c>
      <c r="AF26" s="121">
        <f t="shared" si="16"/>
        <v>0</v>
      </c>
      <c r="AG26" s="121">
        <f t="shared" si="16"/>
        <v>0</v>
      </c>
      <c r="AH26" s="121">
        <f t="shared" si="17"/>
        <v>0</v>
      </c>
      <c r="AI26" s="121">
        <f t="shared" si="18"/>
        <v>0</v>
      </c>
      <c r="AJ26" s="72"/>
      <c r="AK26" s="69">
        <f>+G26*tab!$E$52</f>
        <v>0</v>
      </c>
      <c r="AL26" s="69">
        <f>+H26*tab!$E$52</f>
        <v>0</v>
      </c>
      <c r="AM26" s="69">
        <f>+I26*tab!$E$52</f>
        <v>0</v>
      </c>
      <c r="AN26" s="69">
        <f>+J26*tab!$F$52</f>
        <v>10876.55</v>
      </c>
      <c r="AO26" s="69">
        <f>+K26*tab!$F$52</f>
        <v>10876.55</v>
      </c>
      <c r="AP26" s="69">
        <f>+L26*tab!$F$52</f>
        <v>10876.55</v>
      </c>
      <c r="AQ26" s="69">
        <f>+M26*tab!$F$52</f>
        <v>10876.55</v>
      </c>
      <c r="AR26" s="69">
        <f>+N26*tab!$F$52</f>
        <v>10876.55</v>
      </c>
      <c r="AS26" s="69">
        <f>+O26*tab!$F$52</f>
        <v>10876.55</v>
      </c>
      <c r="AT26" s="72"/>
      <c r="AU26" s="652">
        <v>0</v>
      </c>
      <c r="AV26" s="121">
        <f t="shared" si="43"/>
        <v>0</v>
      </c>
      <c r="AW26" s="121">
        <f t="shared" si="44"/>
        <v>0</v>
      </c>
      <c r="AX26" s="121">
        <f t="shared" si="45"/>
        <v>0</v>
      </c>
      <c r="AY26" s="121">
        <f t="shared" si="46"/>
        <v>0</v>
      </c>
      <c r="AZ26" s="121">
        <f t="shared" si="47"/>
        <v>0</v>
      </c>
      <c r="BA26" s="121">
        <f t="shared" si="48"/>
        <v>0</v>
      </c>
      <c r="BB26" s="121">
        <f t="shared" si="49"/>
        <v>0</v>
      </c>
      <c r="BC26" s="121">
        <f t="shared" si="50"/>
        <v>0</v>
      </c>
      <c r="BD26" s="135"/>
    </row>
    <row r="27" spans="2:56" s="114" customFormat="1" x14ac:dyDescent="0.2">
      <c r="B27" s="134"/>
      <c r="C27" s="152"/>
      <c r="D27" s="51">
        <v>13</v>
      </c>
      <c r="E27" s="1354" t="str">
        <f>+'Li O school'!E27</f>
        <v>Focus</v>
      </c>
      <c r="F27" s="1354" t="str">
        <f>+'Li O school'!F27</f>
        <v>08UV00</v>
      </c>
      <c r="G27" s="1124">
        <v>144</v>
      </c>
      <c r="H27" s="1124">
        <f t="shared" ref="H27" si="65">+G27</f>
        <v>144</v>
      </c>
      <c r="I27" s="1337">
        <v>168</v>
      </c>
      <c r="J27" s="154">
        <f t="shared" si="10"/>
        <v>168</v>
      </c>
      <c r="K27" s="154">
        <f t="shared" si="11"/>
        <v>168</v>
      </c>
      <c r="L27" s="120">
        <f t="shared" si="12"/>
        <v>168</v>
      </c>
      <c r="M27" s="120">
        <f t="shared" si="13"/>
        <v>168</v>
      </c>
      <c r="N27" s="120">
        <f t="shared" si="14"/>
        <v>168</v>
      </c>
      <c r="O27" s="120">
        <f t="shared" si="15"/>
        <v>168</v>
      </c>
      <c r="P27" s="72"/>
      <c r="Q27" s="69">
        <v>0</v>
      </c>
      <c r="R27" s="69">
        <v>0</v>
      </c>
      <c r="S27" s="69">
        <f>ROUND(I27*tab!E$47,2)</f>
        <v>0</v>
      </c>
      <c r="T27" s="69">
        <f>ROUND(J27*tab!$F$47,2)</f>
        <v>81204.479999999996</v>
      </c>
      <c r="U27" s="69">
        <f>ROUND(K27*tab!$F$47,2)</f>
        <v>81204.479999999996</v>
      </c>
      <c r="V27" s="69">
        <f>ROUND(L27*tab!$F$47,2)</f>
        <v>81204.479999999996</v>
      </c>
      <c r="W27" s="69">
        <f>ROUND(M27*tab!$F$47,2)</f>
        <v>81204.479999999996</v>
      </c>
      <c r="X27" s="69">
        <f>ROUND(N27*tab!$F$47,2)</f>
        <v>81204.479999999996</v>
      </c>
      <c r="Y27" s="69">
        <f>ROUND(O27*tab!$F$47,2)</f>
        <v>81204.479999999996</v>
      </c>
      <c r="Z27" s="72"/>
      <c r="AA27" s="155">
        <v>0</v>
      </c>
      <c r="AB27" s="155">
        <f t="shared" ref="AB27:AC27" si="66">+AA27</f>
        <v>0</v>
      </c>
      <c r="AC27" s="155">
        <f t="shared" si="66"/>
        <v>0</v>
      </c>
      <c r="AD27" s="155">
        <f t="shared" si="16"/>
        <v>0</v>
      </c>
      <c r="AE27" s="121">
        <f t="shared" si="16"/>
        <v>0</v>
      </c>
      <c r="AF27" s="121">
        <f t="shared" si="16"/>
        <v>0</v>
      </c>
      <c r="AG27" s="121">
        <f t="shared" si="16"/>
        <v>0</v>
      </c>
      <c r="AH27" s="121">
        <f t="shared" si="17"/>
        <v>0</v>
      </c>
      <c r="AI27" s="121">
        <f t="shared" si="18"/>
        <v>0</v>
      </c>
      <c r="AJ27" s="72"/>
      <c r="AK27" s="69">
        <f>+G27*tab!$E$52</f>
        <v>0</v>
      </c>
      <c r="AL27" s="69">
        <f>+H27*tab!$E$52</f>
        <v>0</v>
      </c>
      <c r="AM27" s="69">
        <f>+I27*tab!$E$52</f>
        <v>0</v>
      </c>
      <c r="AN27" s="69">
        <f>+J27*tab!$F$52</f>
        <v>3415.4399999999996</v>
      </c>
      <c r="AO27" s="69">
        <f>+K27*tab!$F$52</f>
        <v>3415.4399999999996</v>
      </c>
      <c r="AP27" s="69">
        <f>+L27*tab!$F$52</f>
        <v>3415.4399999999996</v>
      </c>
      <c r="AQ27" s="69">
        <f>+M27*tab!$F$52</f>
        <v>3415.4399999999996</v>
      </c>
      <c r="AR27" s="69">
        <f>+N27*tab!$F$52</f>
        <v>3415.4399999999996</v>
      </c>
      <c r="AS27" s="69">
        <f>+O27*tab!$F$52</f>
        <v>3415.4399999999996</v>
      </c>
      <c r="AT27" s="72"/>
      <c r="AU27" s="652">
        <v>0</v>
      </c>
      <c r="AV27" s="121">
        <f t="shared" si="43"/>
        <v>0</v>
      </c>
      <c r="AW27" s="121">
        <f t="shared" si="44"/>
        <v>0</v>
      </c>
      <c r="AX27" s="121">
        <f t="shared" si="45"/>
        <v>0</v>
      </c>
      <c r="AY27" s="121">
        <f t="shared" si="46"/>
        <v>0</v>
      </c>
      <c r="AZ27" s="121">
        <f t="shared" si="47"/>
        <v>0</v>
      </c>
      <c r="BA27" s="121">
        <f t="shared" si="48"/>
        <v>0</v>
      </c>
      <c r="BB27" s="121">
        <f t="shared" si="49"/>
        <v>0</v>
      </c>
      <c r="BC27" s="121">
        <f t="shared" si="50"/>
        <v>0</v>
      </c>
      <c r="BD27" s="135"/>
    </row>
    <row r="28" spans="2:56" s="114" customFormat="1" x14ac:dyDescent="0.2">
      <c r="B28" s="134"/>
      <c r="C28" s="152"/>
      <c r="D28" s="51">
        <v>14</v>
      </c>
      <c r="E28" s="1354" t="str">
        <f>+'Li O school'!E28</f>
        <v>BSG</v>
      </c>
      <c r="F28" s="1354" t="str">
        <f>+'Li O school'!F28</f>
        <v>16ST00</v>
      </c>
      <c r="G28" s="1124">
        <v>810</v>
      </c>
      <c r="H28" s="1124">
        <f t="shared" ref="H28" si="67">+G28</f>
        <v>810</v>
      </c>
      <c r="I28" s="1337">
        <v>900.5</v>
      </c>
      <c r="J28" s="154">
        <f t="shared" si="10"/>
        <v>900.5</v>
      </c>
      <c r="K28" s="154">
        <f t="shared" si="11"/>
        <v>900.5</v>
      </c>
      <c r="L28" s="120">
        <f t="shared" si="12"/>
        <v>900.5</v>
      </c>
      <c r="M28" s="120">
        <f t="shared" si="13"/>
        <v>900.5</v>
      </c>
      <c r="N28" s="120">
        <f t="shared" si="14"/>
        <v>900.5</v>
      </c>
      <c r="O28" s="120">
        <f t="shared" si="15"/>
        <v>900.5</v>
      </c>
      <c r="P28" s="72"/>
      <c r="Q28" s="69">
        <v>0</v>
      </c>
      <c r="R28" s="69">
        <v>0</v>
      </c>
      <c r="S28" s="69">
        <f>ROUND(I28*tab!E$47,2)</f>
        <v>0</v>
      </c>
      <c r="T28" s="69">
        <f>ROUND(J28*tab!$F$47,2)</f>
        <v>435265.68</v>
      </c>
      <c r="U28" s="69">
        <f>ROUND(K28*tab!$F$47,2)</f>
        <v>435265.68</v>
      </c>
      <c r="V28" s="69">
        <f>ROUND(L28*tab!$F$47,2)</f>
        <v>435265.68</v>
      </c>
      <c r="W28" s="69">
        <f>ROUND(M28*tab!$F$47,2)</f>
        <v>435265.68</v>
      </c>
      <c r="X28" s="69">
        <f>ROUND(N28*tab!$F$47,2)</f>
        <v>435265.68</v>
      </c>
      <c r="Y28" s="69">
        <f>ROUND(O28*tab!$F$47,2)</f>
        <v>435265.68</v>
      </c>
      <c r="Z28" s="72"/>
      <c r="AA28" s="155">
        <v>0</v>
      </c>
      <c r="AB28" s="155">
        <f t="shared" ref="AB28:AC28" si="68">+AA28</f>
        <v>0</v>
      </c>
      <c r="AC28" s="155">
        <f t="shared" si="68"/>
        <v>0</v>
      </c>
      <c r="AD28" s="155">
        <f t="shared" si="16"/>
        <v>0</v>
      </c>
      <c r="AE28" s="121">
        <f t="shared" si="16"/>
        <v>0</v>
      </c>
      <c r="AF28" s="121">
        <f t="shared" si="16"/>
        <v>0</v>
      </c>
      <c r="AG28" s="121">
        <f t="shared" si="16"/>
        <v>0</v>
      </c>
      <c r="AH28" s="121">
        <f t="shared" si="17"/>
        <v>0</v>
      </c>
      <c r="AI28" s="121">
        <f t="shared" si="18"/>
        <v>0</v>
      </c>
      <c r="AJ28" s="72"/>
      <c r="AK28" s="69">
        <f>+G28*tab!$E$52</f>
        <v>0</v>
      </c>
      <c r="AL28" s="69">
        <f>+H28*tab!$E$52</f>
        <v>0</v>
      </c>
      <c r="AM28" s="69">
        <f>+I28*tab!$E$52</f>
        <v>0</v>
      </c>
      <c r="AN28" s="69">
        <f>+J28*tab!$F$52</f>
        <v>18307.164999999997</v>
      </c>
      <c r="AO28" s="69">
        <f>+K28*tab!$F$52</f>
        <v>18307.164999999997</v>
      </c>
      <c r="AP28" s="69">
        <f>+L28*tab!$F$52</f>
        <v>18307.164999999997</v>
      </c>
      <c r="AQ28" s="69">
        <f>+M28*tab!$F$52</f>
        <v>18307.164999999997</v>
      </c>
      <c r="AR28" s="69">
        <f>+N28*tab!$F$52</f>
        <v>18307.164999999997</v>
      </c>
      <c r="AS28" s="69">
        <f>+O28*tab!$F$52</f>
        <v>18307.164999999997</v>
      </c>
      <c r="AT28" s="72"/>
      <c r="AU28" s="652">
        <v>0</v>
      </c>
      <c r="AV28" s="121">
        <f t="shared" si="43"/>
        <v>0</v>
      </c>
      <c r="AW28" s="121">
        <f t="shared" si="44"/>
        <v>0</v>
      </c>
      <c r="AX28" s="121">
        <f t="shared" si="45"/>
        <v>0</v>
      </c>
      <c r="AY28" s="121">
        <f t="shared" si="46"/>
        <v>0</v>
      </c>
      <c r="AZ28" s="121">
        <f t="shared" si="47"/>
        <v>0</v>
      </c>
      <c r="BA28" s="121">
        <f t="shared" si="48"/>
        <v>0</v>
      </c>
      <c r="BB28" s="121">
        <f t="shared" si="49"/>
        <v>0</v>
      </c>
      <c r="BC28" s="121">
        <f t="shared" si="50"/>
        <v>0</v>
      </c>
      <c r="BD28" s="135"/>
    </row>
    <row r="29" spans="2:56" s="114" customFormat="1" x14ac:dyDescent="0.2">
      <c r="B29" s="134"/>
      <c r="C29" s="152"/>
      <c r="D29" s="51">
        <v>15</v>
      </c>
      <c r="E29" s="1354" t="str">
        <f>+'Li O school'!E29</f>
        <v>Vrije School Noord-Holland</v>
      </c>
      <c r="F29" s="1354" t="str">
        <f>+'Li O school'!F29</f>
        <v>16TS03</v>
      </c>
      <c r="G29" s="1124">
        <v>511</v>
      </c>
      <c r="H29" s="1124">
        <f t="shared" ref="H29" si="69">+G29</f>
        <v>511</v>
      </c>
      <c r="I29" s="1337">
        <v>628.5</v>
      </c>
      <c r="J29" s="154">
        <f t="shared" si="10"/>
        <v>628.5</v>
      </c>
      <c r="K29" s="154">
        <f t="shared" si="11"/>
        <v>628.5</v>
      </c>
      <c r="L29" s="120">
        <f t="shared" si="12"/>
        <v>628.5</v>
      </c>
      <c r="M29" s="120">
        <f t="shared" si="13"/>
        <v>628.5</v>
      </c>
      <c r="N29" s="120">
        <f t="shared" si="14"/>
        <v>628.5</v>
      </c>
      <c r="O29" s="120">
        <f t="shared" si="15"/>
        <v>628.5</v>
      </c>
      <c r="P29" s="72"/>
      <c r="Q29" s="69">
        <v>0</v>
      </c>
      <c r="R29" s="69">
        <v>0</v>
      </c>
      <c r="S29" s="69">
        <f>ROUND(I29*tab!E$47,2)</f>
        <v>0</v>
      </c>
      <c r="T29" s="69">
        <f>ROUND(J29*tab!$F$47,2)</f>
        <v>303791.76</v>
      </c>
      <c r="U29" s="69">
        <f>ROUND(K29*tab!$F$47,2)</f>
        <v>303791.76</v>
      </c>
      <c r="V29" s="69">
        <f>ROUND(L29*tab!$F$47,2)</f>
        <v>303791.76</v>
      </c>
      <c r="W29" s="69">
        <f>ROUND(M29*tab!$F$47,2)</f>
        <v>303791.76</v>
      </c>
      <c r="X29" s="69">
        <f>ROUND(N29*tab!$F$47,2)</f>
        <v>303791.76</v>
      </c>
      <c r="Y29" s="69">
        <f>ROUND(O29*tab!$F$47,2)</f>
        <v>303791.76</v>
      </c>
      <c r="Z29" s="72"/>
      <c r="AA29" s="155">
        <v>0</v>
      </c>
      <c r="AB29" s="155">
        <f t="shared" ref="AB29:AC29" si="70">+AA29</f>
        <v>0</v>
      </c>
      <c r="AC29" s="155">
        <f t="shared" si="70"/>
        <v>0</v>
      </c>
      <c r="AD29" s="155">
        <f t="shared" si="16"/>
        <v>0</v>
      </c>
      <c r="AE29" s="121">
        <f t="shared" si="16"/>
        <v>0</v>
      </c>
      <c r="AF29" s="121">
        <f t="shared" si="16"/>
        <v>0</v>
      </c>
      <c r="AG29" s="121">
        <f t="shared" si="16"/>
        <v>0</v>
      </c>
      <c r="AH29" s="121">
        <f t="shared" si="17"/>
        <v>0</v>
      </c>
      <c r="AI29" s="121">
        <f t="shared" si="18"/>
        <v>0</v>
      </c>
      <c r="AJ29" s="72"/>
      <c r="AK29" s="69">
        <f>+G29*tab!$E$52</f>
        <v>0</v>
      </c>
      <c r="AL29" s="69">
        <f>+H29*tab!$E$52</f>
        <v>0</v>
      </c>
      <c r="AM29" s="69">
        <f>+I29*tab!$E$52</f>
        <v>0</v>
      </c>
      <c r="AN29" s="69">
        <f>+J29*tab!$F$52</f>
        <v>12777.404999999999</v>
      </c>
      <c r="AO29" s="69">
        <f>+K29*tab!$F$52</f>
        <v>12777.404999999999</v>
      </c>
      <c r="AP29" s="69">
        <f>+L29*tab!$F$52</f>
        <v>12777.404999999999</v>
      </c>
      <c r="AQ29" s="69">
        <f>+M29*tab!$F$52</f>
        <v>12777.404999999999</v>
      </c>
      <c r="AR29" s="69">
        <f>+N29*tab!$F$52</f>
        <v>12777.404999999999</v>
      </c>
      <c r="AS29" s="69">
        <f>+O29*tab!$F$52</f>
        <v>12777.404999999999</v>
      </c>
      <c r="AT29" s="72"/>
      <c r="AU29" s="652">
        <v>0</v>
      </c>
      <c r="AV29" s="121">
        <f t="shared" si="43"/>
        <v>0</v>
      </c>
      <c r="AW29" s="121">
        <f t="shared" si="44"/>
        <v>0</v>
      </c>
      <c r="AX29" s="121">
        <f t="shared" si="45"/>
        <v>0</v>
      </c>
      <c r="AY29" s="121">
        <f t="shared" si="46"/>
        <v>0</v>
      </c>
      <c r="AZ29" s="121">
        <f t="shared" si="47"/>
        <v>0</v>
      </c>
      <c r="BA29" s="121">
        <f t="shared" si="48"/>
        <v>0</v>
      </c>
      <c r="BB29" s="121">
        <f t="shared" si="49"/>
        <v>0</v>
      </c>
      <c r="BC29" s="121">
        <f t="shared" si="50"/>
        <v>0</v>
      </c>
      <c r="BD29" s="135"/>
    </row>
    <row r="30" spans="2:56" s="114" customFormat="1" x14ac:dyDescent="0.2">
      <c r="B30" s="134"/>
      <c r="C30" s="152"/>
      <c r="D30" s="51">
        <v>16</v>
      </c>
      <c r="E30" s="1354" t="str">
        <f>+'Li O school'!E30</f>
        <v>De Viaan</v>
      </c>
      <c r="F30" s="1354" t="str">
        <f>+'Li O school'!F30</f>
        <v>19YT00</v>
      </c>
      <c r="G30" s="1124">
        <v>253</v>
      </c>
      <c r="H30" s="1124">
        <f t="shared" ref="H30" si="71">+G30</f>
        <v>253</v>
      </c>
      <c r="I30" s="1337">
        <v>246</v>
      </c>
      <c r="J30" s="154">
        <f t="shared" si="10"/>
        <v>246</v>
      </c>
      <c r="K30" s="154">
        <f t="shared" si="11"/>
        <v>246</v>
      </c>
      <c r="L30" s="120">
        <f t="shared" si="12"/>
        <v>246</v>
      </c>
      <c r="M30" s="120">
        <f t="shared" si="13"/>
        <v>246</v>
      </c>
      <c r="N30" s="120">
        <f t="shared" si="14"/>
        <v>246</v>
      </c>
      <c r="O30" s="120">
        <f t="shared" si="15"/>
        <v>246</v>
      </c>
      <c r="P30" s="72"/>
      <c r="Q30" s="69">
        <v>0</v>
      </c>
      <c r="R30" s="69">
        <v>0</v>
      </c>
      <c r="S30" s="69">
        <f>ROUND(I30*tab!E$47,2)</f>
        <v>0</v>
      </c>
      <c r="T30" s="69">
        <f>ROUND(J30*tab!$F$47,2)</f>
        <v>118906.56</v>
      </c>
      <c r="U30" s="69">
        <f>ROUND(K30*tab!$F$47,2)</f>
        <v>118906.56</v>
      </c>
      <c r="V30" s="69">
        <f>ROUND(L30*tab!$F$47,2)</f>
        <v>118906.56</v>
      </c>
      <c r="W30" s="69">
        <f>ROUND(M30*tab!$F$47,2)</f>
        <v>118906.56</v>
      </c>
      <c r="X30" s="69">
        <f>ROUND(N30*tab!$F$47,2)</f>
        <v>118906.56</v>
      </c>
      <c r="Y30" s="69">
        <f>ROUND(O30*tab!$F$47,2)</f>
        <v>118906.56</v>
      </c>
      <c r="Z30" s="72"/>
      <c r="AA30" s="155">
        <v>0</v>
      </c>
      <c r="AB30" s="155">
        <f t="shared" ref="AB30:AC30" si="72">+AA30</f>
        <v>0</v>
      </c>
      <c r="AC30" s="155">
        <f t="shared" si="72"/>
        <v>0</v>
      </c>
      <c r="AD30" s="155">
        <f t="shared" si="16"/>
        <v>0</v>
      </c>
      <c r="AE30" s="121">
        <f t="shared" si="16"/>
        <v>0</v>
      </c>
      <c r="AF30" s="121">
        <f t="shared" si="16"/>
        <v>0</v>
      </c>
      <c r="AG30" s="121">
        <f t="shared" si="16"/>
        <v>0</v>
      </c>
      <c r="AH30" s="121">
        <f t="shared" si="17"/>
        <v>0</v>
      </c>
      <c r="AI30" s="121">
        <f t="shared" si="18"/>
        <v>0</v>
      </c>
      <c r="AJ30" s="72"/>
      <c r="AK30" s="69">
        <f>+G30*tab!$E$52</f>
        <v>0</v>
      </c>
      <c r="AL30" s="69">
        <f>+H30*tab!$E$52</f>
        <v>0</v>
      </c>
      <c r="AM30" s="69">
        <f>+I30*tab!$E$52</f>
        <v>0</v>
      </c>
      <c r="AN30" s="69">
        <f>+J30*tab!$F$52</f>
        <v>5001.1799999999994</v>
      </c>
      <c r="AO30" s="69">
        <f>+K30*tab!$F$52</f>
        <v>5001.1799999999994</v>
      </c>
      <c r="AP30" s="69">
        <f>+L30*tab!$F$52</f>
        <v>5001.1799999999994</v>
      </c>
      <c r="AQ30" s="69">
        <f>+M30*tab!$F$52</f>
        <v>5001.1799999999994</v>
      </c>
      <c r="AR30" s="69">
        <f>+N30*tab!$F$52</f>
        <v>5001.1799999999994</v>
      </c>
      <c r="AS30" s="69">
        <f>+O30*tab!$F$52</f>
        <v>5001.1799999999994</v>
      </c>
      <c r="AT30" s="72"/>
      <c r="AU30" s="652">
        <v>0</v>
      </c>
      <c r="AV30" s="121">
        <f t="shared" si="43"/>
        <v>0</v>
      </c>
      <c r="AW30" s="121">
        <f t="shared" si="44"/>
        <v>0</v>
      </c>
      <c r="AX30" s="121">
        <f t="shared" si="45"/>
        <v>0</v>
      </c>
      <c r="AY30" s="121">
        <f t="shared" si="46"/>
        <v>0</v>
      </c>
      <c r="AZ30" s="121">
        <f t="shared" si="47"/>
        <v>0</v>
      </c>
      <c r="BA30" s="121">
        <f t="shared" si="48"/>
        <v>0</v>
      </c>
      <c r="BB30" s="121">
        <f t="shared" si="49"/>
        <v>0</v>
      </c>
      <c r="BC30" s="121">
        <f t="shared" si="50"/>
        <v>0</v>
      </c>
      <c r="BD30" s="135"/>
    </row>
    <row r="31" spans="2:56" s="114" customFormat="1" x14ac:dyDescent="0.2">
      <c r="B31" s="134"/>
      <c r="C31" s="152"/>
      <c r="D31" s="51">
        <v>17</v>
      </c>
      <c r="E31" s="1354" t="str">
        <f>+'Li O school'!E31</f>
        <v>Sted. Dalton College Alkmaar</v>
      </c>
      <c r="F31" s="1354" t="str">
        <f>+'Li O school'!F31</f>
        <v>19ZQ00</v>
      </c>
      <c r="G31" s="1124">
        <v>957</v>
      </c>
      <c r="H31" s="1124">
        <f t="shared" ref="H31" si="73">+G31</f>
        <v>957</v>
      </c>
      <c r="I31" s="1337">
        <v>978</v>
      </c>
      <c r="J31" s="154">
        <f t="shared" si="10"/>
        <v>978</v>
      </c>
      <c r="K31" s="154">
        <f t="shared" si="11"/>
        <v>978</v>
      </c>
      <c r="L31" s="120">
        <f t="shared" si="12"/>
        <v>978</v>
      </c>
      <c r="M31" s="120">
        <f t="shared" si="13"/>
        <v>978</v>
      </c>
      <c r="N31" s="120">
        <f t="shared" si="14"/>
        <v>978</v>
      </c>
      <c r="O31" s="120">
        <f t="shared" si="15"/>
        <v>978</v>
      </c>
      <c r="P31" s="72"/>
      <c r="Q31" s="69">
        <v>0</v>
      </c>
      <c r="R31" s="69">
        <v>0</v>
      </c>
      <c r="S31" s="69">
        <f>ROUND(I31*tab!E$47,2)</f>
        <v>0</v>
      </c>
      <c r="T31" s="69">
        <f>ROUND(J31*tab!$F$47,2)</f>
        <v>472726.08</v>
      </c>
      <c r="U31" s="69">
        <f>ROUND(K31*tab!$F$47,2)</f>
        <v>472726.08</v>
      </c>
      <c r="V31" s="69">
        <f>ROUND(L31*tab!$F$47,2)</f>
        <v>472726.08</v>
      </c>
      <c r="W31" s="69">
        <f>ROUND(M31*tab!$F$47,2)</f>
        <v>472726.08</v>
      </c>
      <c r="X31" s="69">
        <f>ROUND(N31*tab!$F$47,2)</f>
        <v>472726.08</v>
      </c>
      <c r="Y31" s="69">
        <f>ROUND(O31*tab!$F$47,2)</f>
        <v>472726.08</v>
      </c>
      <c r="Z31" s="72"/>
      <c r="AA31" s="155">
        <v>0</v>
      </c>
      <c r="AB31" s="155">
        <f t="shared" ref="AB31:AC31" si="74">+AA31</f>
        <v>0</v>
      </c>
      <c r="AC31" s="155">
        <f t="shared" si="74"/>
        <v>0</v>
      </c>
      <c r="AD31" s="155">
        <f t="shared" si="16"/>
        <v>0</v>
      </c>
      <c r="AE31" s="121">
        <f t="shared" si="16"/>
        <v>0</v>
      </c>
      <c r="AF31" s="121">
        <f t="shared" si="16"/>
        <v>0</v>
      </c>
      <c r="AG31" s="121">
        <f t="shared" si="16"/>
        <v>0</v>
      </c>
      <c r="AH31" s="121">
        <f t="shared" si="17"/>
        <v>0</v>
      </c>
      <c r="AI31" s="121">
        <f t="shared" si="18"/>
        <v>0</v>
      </c>
      <c r="AJ31" s="72"/>
      <c r="AK31" s="69">
        <f>+G31*tab!$E$52</f>
        <v>0</v>
      </c>
      <c r="AL31" s="69">
        <f>+H31*tab!$E$52</f>
        <v>0</v>
      </c>
      <c r="AM31" s="69">
        <f>+I31*tab!$E$52</f>
        <v>0</v>
      </c>
      <c r="AN31" s="69">
        <f>+J31*tab!$F$52</f>
        <v>19882.739999999998</v>
      </c>
      <c r="AO31" s="69">
        <f>+K31*tab!$F$52</f>
        <v>19882.739999999998</v>
      </c>
      <c r="AP31" s="69">
        <f>+L31*tab!$F$52</f>
        <v>19882.739999999998</v>
      </c>
      <c r="AQ31" s="69">
        <f>+M31*tab!$F$52</f>
        <v>19882.739999999998</v>
      </c>
      <c r="AR31" s="69">
        <f>+N31*tab!$F$52</f>
        <v>19882.739999999998</v>
      </c>
      <c r="AS31" s="69">
        <f>+O31*tab!$F$52</f>
        <v>19882.739999999998</v>
      </c>
      <c r="AT31" s="72"/>
      <c r="AU31" s="652">
        <v>0</v>
      </c>
      <c r="AV31" s="121">
        <f t="shared" si="43"/>
        <v>0</v>
      </c>
      <c r="AW31" s="121">
        <f t="shared" si="44"/>
        <v>0</v>
      </c>
      <c r="AX31" s="121">
        <f t="shared" si="45"/>
        <v>0</v>
      </c>
      <c r="AY31" s="121">
        <f t="shared" si="46"/>
        <v>0</v>
      </c>
      <c r="AZ31" s="121">
        <f t="shared" si="47"/>
        <v>0</v>
      </c>
      <c r="BA31" s="121">
        <f t="shared" si="48"/>
        <v>0</v>
      </c>
      <c r="BB31" s="121">
        <f t="shared" si="49"/>
        <v>0</v>
      </c>
      <c r="BC31" s="121">
        <f t="shared" si="50"/>
        <v>0</v>
      </c>
      <c r="BD31" s="135"/>
    </row>
    <row r="32" spans="2:56" s="114" customFormat="1" x14ac:dyDescent="0.2">
      <c r="B32" s="134"/>
      <c r="C32" s="152"/>
      <c r="D32" s="51">
        <v>18</v>
      </c>
      <c r="E32" s="1354" t="str">
        <f>+'Li O school'!E32</f>
        <v>Sted. Dalton College Alkmaar</v>
      </c>
      <c r="F32" s="1354" t="str">
        <f>+'Li O school'!F32</f>
        <v>19ZQ02</v>
      </c>
      <c r="G32" s="1124">
        <v>181</v>
      </c>
      <c r="H32" s="1124">
        <f t="shared" ref="H32" si="75">+G32</f>
        <v>181</v>
      </c>
      <c r="I32" s="1337">
        <v>185</v>
      </c>
      <c r="J32" s="154">
        <f t="shared" si="10"/>
        <v>185</v>
      </c>
      <c r="K32" s="154">
        <f t="shared" si="11"/>
        <v>185</v>
      </c>
      <c r="L32" s="120">
        <f t="shared" si="12"/>
        <v>185</v>
      </c>
      <c r="M32" s="120">
        <f t="shared" si="13"/>
        <v>185</v>
      </c>
      <c r="N32" s="120">
        <f t="shared" si="14"/>
        <v>185</v>
      </c>
      <c r="O32" s="120">
        <f t="shared" si="15"/>
        <v>185</v>
      </c>
      <c r="P32" s="72"/>
      <c r="Q32" s="69">
        <v>0</v>
      </c>
      <c r="R32" s="69">
        <v>0</v>
      </c>
      <c r="S32" s="69">
        <f>ROUND(I32*tab!E$47,2)</f>
        <v>0</v>
      </c>
      <c r="T32" s="69">
        <f>ROUND(J32*tab!$F$47,2)</f>
        <v>89421.6</v>
      </c>
      <c r="U32" s="69">
        <f>ROUND(K32*tab!$F$47,2)</f>
        <v>89421.6</v>
      </c>
      <c r="V32" s="69">
        <f>ROUND(L32*tab!$F$47,2)</f>
        <v>89421.6</v>
      </c>
      <c r="W32" s="69">
        <f>ROUND(M32*tab!$F$47,2)</f>
        <v>89421.6</v>
      </c>
      <c r="X32" s="69">
        <f>ROUND(N32*tab!$F$47,2)</f>
        <v>89421.6</v>
      </c>
      <c r="Y32" s="69">
        <f>ROUND(O32*tab!$F$47,2)</f>
        <v>89421.6</v>
      </c>
      <c r="Z32" s="72"/>
      <c r="AA32" s="155">
        <v>0</v>
      </c>
      <c r="AB32" s="155">
        <f t="shared" ref="AB32:AC32" si="76">+AA32</f>
        <v>0</v>
      </c>
      <c r="AC32" s="155">
        <f t="shared" si="76"/>
        <v>0</v>
      </c>
      <c r="AD32" s="155">
        <f t="shared" si="16"/>
        <v>0</v>
      </c>
      <c r="AE32" s="121">
        <f t="shared" si="16"/>
        <v>0</v>
      </c>
      <c r="AF32" s="121">
        <f t="shared" si="16"/>
        <v>0</v>
      </c>
      <c r="AG32" s="121">
        <f t="shared" si="16"/>
        <v>0</v>
      </c>
      <c r="AH32" s="121">
        <f t="shared" si="17"/>
        <v>0</v>
      </c>
      <c r="AI32" s="121">
        <f t="shared" si="18"/>
        <v>0</v>
      </c>
      <c r="AJ32" s="72"/>
      <c r="AK32" s="69">
        <f>+G32*tab!$E$52</f>
        <v>0</v>
      </c>
      <c r="AL32" s="69">
        <f>+H32*tab!$E$52</f>
        <v>0</v>
      </c>
      <c r="AM32" s="69">
        <f>+I32*tab!$E$52</f>
        <v>0</v>
      </c>
      <c r="AN32" s="69">
        <f>+J32*tab!$F$52</f>
        <v>3761.0499999999997</v>
      </c>
      <c r="AO32" s="69">
        <f>+K32*tab!$F$52</f>
        <v>3761.0499999999997</v>
      </c>
      <c r="AP32" s="69">
        <f>+L32*tab!$F$52</f>
        <v>3761.0499999999997</v>
      </c>
      <c r="AQ32" s="69">
        <f>+M32*tab!$F$52</f>
        <v>3761.0499999999997</v>
      </c>
      <c r="AR32" s="69">
        <f>+N32*tab!$F$52</f>
        <v>3761.0499999999997</v>
      </c>
      <c r="AS32" s="69">
        <f>+O32*tab!$F$52</f>
        <v>3761.0499999999997</v>
      </c>
      <c r="AT32" s="72"/>
      <c r="AU32" s="652">
        <v>0</v>
      </c>
      <c r="AV32" s="121">
        <f t="shared" si="43"/>
        <v>0</v>
      </c>
      <c r="AW32" s="121">
        <f t="shared" si="44"/>
        <v>0</v>
      </c>
      <c r="AX32" s="121">
        <f t="shared" si="45"/>
        <v>0</v>
      </c>
      <c r="AY32" s="121">
        <f t="shared" si="46"/>
        <v>0</v>
      </c>
      <c r="AZ32" s="121">
        <f t="shared" si="47"/>
        <v>0</v>
      </c>
      <c r="BA32" s="121">
        <f t="shared" si="48"/>
        <v>0</v>
      </c>
      <c r="BB32" s="121">
        <f t="shared" si="49"/>
        <v>0</v>
      </c>
      <c r="BC32" s="121">
        <f t="shared" si="50"/>
        <v>0</v>
      </c>
      <c r="BD32" s="135"/>
    </row>
    <row r="33" spans="2:56" s="114" customFormat="1" x14ac:dyDescent="0.2">
      <c r="B33" s="134"/>
      <c r="C33" s="152"/>
      <c r="D33" s="51">
        <v>19</v>
      </c>
      <c r="E33" s="1354" t="str">
        <f>+'Li O school'!E33</f>
        <v>Huygens</v>
      </c>
      <c r="F33" s="1354" t="str">
        <f>+'Li O school'!F33</f>
        <v>19ZX00</v>
      </c>
      <c r="G33" s="1124">
        <v>773</v>
      </c>
      <c r="H33" s="1124">
        <f t="shared" ref="H33" si="77">+G33</f>
        <v>773</v>
      </c>
      <c r="I33" s="1337">
        <v>752.5</v>
      </c>
      <c r="J33" s="154">
        <f t="shared" si="10"/>
        <v>752.5</v>
      </c>
      <c r="K33" s="154">
        <f t="shared" si="11"/>
        <v>752.5</v>
      </c>
      <c r="L33" s="120">
        <f t="shared" si="12"/>
        <v>752.5</v>
      </c>
      <c r="M33" s="120">
        <f t="shared" si="13"/>
        <v>752.5</v>
      </c>
      <c r="N33" s="120">
        <f t="shared" si="14"/>
        <v>752.5</v>
      </c>
      <c r="O33" s="120">
        <f t="shared" si="15"/>
        <v>752.5</v>
      </c>
      <c r="P33" s="72"/>
      <c r="Q33" s="69">
        <v>0</v>
      </c>
      <c r="R33" s="69">
        <v>0</v>
      </c>
      <c r="S33" s="69">
        <f>ROUND(I33*tab!E$47,2)</f>
        <v>0</v>
      </c>
      <c r="T33" s="69">
        <f>ROUND(J33*tab!$F$47,2)</f>
        <v>363728.4</v>
      </c>
      <c r="U33" s="69">
        <f>ROUND(K33*tab!$F$47,2)</f>
        <v>363728.4</v>
      </c>
      <c r="V33" s="69">
        <f>ROUND(L33*tab!$F$47,2)</f>
        <v>363728.4</v>
      </c>
      <c r="W33" s="69">
        <f>ROUND(M33*tab!$F$47,2)</f>
        <v>363728.4</v>
      </c>
      <c r="X33" s="69">
        <f>ROUND(N33*tab!$F$47,2)</f>
        <v>363728.4</v>
      </c>
      <c r="Y33" s="69">
        <f>ROUND(O33*tab!$F$47,2)</f>
        <v>363728.4</v>
      </c>
      <c r="Z33" s="72"/>
      <c r="AA33" s="155">
        <v>0</v>
      </c>
      <c r="AB33" s="155">
        <f t="shared" ref="AB33:AC33" si="78">+AA33</f>
        <v>0</v>
      </c>
      <c r="AC33" s="155">
        <f t="shared" si="78"/>
        <v>0</v>
      </c>
      <c r="AD33" s="155">
        <f t="shared" si="16"/>
        <v>0</v>
      </c>
      <c r="AE33" s="121">
        <f t="shared" si="16"/>
        <v>0</v>
      </c>
      <c r="AF33" s="121">
        <f t="shared" si="16"/>
        <v>0</v>
      </c>
      <c r="AG33" s="121">
        <f t="shared" si="16"/>
        <v>0</v>
      </c>
      <c r="AH33" s="121">
        <f t="shared" si="17"/>
        <v>0</v>
      </c>
      <c r="AI33" s="121">
        <f t="shared" si="18"/>
        <v>0</v>
      </c>
      <c r="AJ33" s="72"/>
      <c r="AK33" s="69">
        <f>+G33*tab!$E$52</f>
        <v>0</v>
      </c>
      <c r="AL33" s="69">
        <f>+H33*tab!$E$52</f>
        <v>0</v>
      </c>
      <c r="AM33" s="69">
        <f>+I33*tab!$E$52</f>
        <v>0</v>
      </c>
      <c r="AN33" s="69">
        <f>+J33*tab!$F$52</f>
        <v>15298.324999999999</v>
      </c>
      <c r="AO33" s="69">
        <f>+K33*tab!$F$52</f>
        <v>15298.324999999999</v>
      </c>
      <c r="AP33" s="69">
        <f>+L33*tab!$F$52</f>
        <v>15298.324999999999</v>
      </c>
      <c r="AQ33" s="69">
        <f>+M33*tab!$F$52</f>
        <v>15298.324999999999</v>
      </c>
      <c r="AR33" s="69">
        <f>+N33*tab!$F$52</f>
        <v>15298.324999999999</v>
      </c>
      <c r="AS33" s="69">
        <f>+O33*tab!$F$52</f>
        <v>15298.324999999999</v>
      </c>
      <c r="AT33" s="72"/>
      <c r="AU33" s="652">
        <v>0</v>
      </c>
      <c r="AV33" s="121">
        <f t="shared" si="43"/>
        <v>0</v>
      </c>
      <c r="AW33" s="121">
        <f t="shared" si="44"/>
        <v>0</v>
      </c>
      <c r="AX33" s="121">
        <f t="shared" si="45"/>
        <v>0</v>
      </c>
      <c r="AY33" s="121">
        <f t="shared" si="46"/>
        <v>0</v>
      </c>
      <c r="AZ33" s="121">
        <f t="shared" si="47"/>
        <v>0</v>
      </c>
      <c r="BA33" s="121">
        <f t="shared" si="48"/>
        <v>0</v>
      </c>
      <c r="BB33" s="121">
        <f t="shared" si="49"/>
        <v>0</v>
      </c>
      <c r="BC33" s="121">
        <f t="shared" si="50"/>
        <v>0</v>
      </c>
      <c r="BD33" s="135"/>
    </row>
    <row r="34" spans="2:56" s="114" customFormat="1" x14ac:dyDescent="0.2">
      <c r="B34" s="134"/>
      <c r="C34" s="152"/>
      <c r="D34" s="51">
        <v>20</v>
      </c>
      <c r="E34" s="1354" t="str">
        <f>+'Li O school'!E34</f>
        <v>Huygens College</v>
      </c>
      <c r="F34" s="1354" t="str">
        <f>+'Li O school'!F34</f>
        <v>19ZX01</v>
      </c>
      <c r="G34" s="1124">
        <v>833</v>
      </c>
      <c r="H34" s="1124">
        <f t="shared" ref="H34" si="79">+G34</f>
        <v>833</v>
      </c>
      <c r="I34" s="1337">
        <v>184</v>
      </c>
      <c r="J34" s="154">
        <f t="shared" si="10"/>
        <v>184</v>
      </c>
      <c r="K34" s="154">
        <f t="shared" si="11"/>
        <v>184</v>
      </c>
      <c r="L34" s="120">
        <f t="shared" si="12"/>
        <v>184</v>
      </c>
      <c r="M34" s="120">
        <f t="shared" si="13"/>
        <v>184</v>
      </c>
      <c r="N34" s="120">
        <f t="shared" si="14"/>
        <v>184</v>
      </c>
      <c r="O34" s="120">
        <f t="shared" si="15"/>
        <v>184</v>
      </c>
      <c r="P34" s="72"/>
      <c r="Q34" s="69">
        <v>0</v>
      </c>
      <c r="R34" s="69">
        <v>0</v>
      </c>
      <c r="S34" s="69">
        <f>ROUND(I34*tab!E$47,2)</f>
        <v>0</v>
      </c>
      <c r="T34" s="69">
        <f>ROUND(J34*tab!$F$47,2)</f>
        <v>88938.240000000005</v>
      </c>
      <c r="U34" s="69">
        <f>ROUND(K34*tab!$F$47,2)</f>
        <v>88938.240000000005</v>
      </c>
      <c r="V34" s="69">
        <f>ROUND(L34*tab!$F$47,2)</f>
        <v>88938.240000000005</v>
      </c>
      <c r="W34" s="69">
        <f>ROUND(M34*tab!$F$47,2)</f>
        <v>88938.240000000005</v>
      </c>
      <c r="X34" s="69">
        <f>ROUND(N34*tab!$F$47,2)</f>
        <v>88938.240000000005</v>
      </c>
      <c r="Y34" s="69">
        <f>ROUND(O34*tab!$F$47,2)</f>
        <v>88938.240000000005</v>
      </c>
      <c r="Z34" s="72"/>
      <c r="AA34" s="155">
        <v>0</v>
      </c>
      <c r="AB34" s="155">
        <f t="shared" ref="AB34:AC34" si="80">+AA34</f>
        <v>0</v>
      </c>
      <c r="AC34" s="155">
        <f t="shared" si="80"/>
        <v>0</v>
      </c>
      <c r="AD34" s="155">
        <f t="shared" si="16"/>
        <v>0</v>
      </c>
      <c r="AE34" s="121">
        <f t="shared" si="16"/>
        <v>0</v>
      </c>
      <c r="AF34" s="121">
        <f t="shared" si="16"/>
        <v>0</v>
      </c>
      <c r="AG34" s="121">
        <f t="shared" si="16"/>
        <v>0</v>
      </c>
      <c r="AH34" s="121">
        <f t="shared" si="17"/>
        <v>0</v>
      </c>
      <c r="AI34" s="121">
        <f t="shared" si="18"/>
        <v>0</v>
      </c>
      <c r="AJ34" s="72"/>
      <c r="AK34" s="69">
        <f>+G34*tab!$E$52</f>
        <v>0</v>
      </c>
      <c r="AL34" s="69">
        <f>+H34*tab!$E$52</f>
        <v>0</v>
      </c>
      <c r="AM34" s="69">
        <f>+I34*tab!$E$52</f>
        <v>0</v>
      </c>
      <c r="AN34" s="69">
        <f>+J34*tab!$F$52</f>
        <v>3740.72</v>
      </c>
      <c r="AO34" s="69">
        <f>+K34*tab!$F$52</f>
        <v>3740.72</v>
      </c>
      <c r="AP34" s="69">
        <f>+L34*tab!$F$52</f>
        <v>3740.72</v>
      </c>
      <c r="AQ34" s="69">
        <f>+M34*tab!$F$52</f>
        <v>3740.72</v>
      </c>
      <c r="AR34" s="69">
        <f>+N34*tab!$F$52</f>
        <v>3740.72</v>
      </c>
      <c r="AS34" s="69">
        <f>+O34*tab!$F$52</f>
        <v>3740.72</v>
      </c>
      <c r="AT34" s="72"/>
      <c r="AU34" s="652">
        <v>0</v>
      </c>
      <c r="AV34" s="121">
        <f t="shared" si="43"/>
        <v>0</v>
      </c>
      <c r="AW34" s="121">
        <f t="shared" si="44"/>
        <v>0</v>
      </c>
      <c r="AX34" s="121">
        <f t="shared" si="45"/>
        <v>0</v>
      </c>
      <c r="AY34" s="121">
        <f t="shared" si="46"/>
        <v>0</v>
      </c>
      <c r="AZ34" s="121">
        <f t="shared" si="47"/>
        <v>0</v>
      </c>
      <c r="BA34" s="121">
        <f t="shared" si="48"/>
        <v>0</v>
      </c>
      <c r="BB34" s="121">
        <f t="shared" si="49"/>
        <v>0</v>
      </c>
      <c r="BC34" s="121">
        <f t="shared" si="50"/>
        <v>0</v>
      </c>
      <c r="BD34" s="135"/>
    </row>
    <row r="35" spans="2:56" s="114" customFormat="1" x14ac:dyDescent="0.2">
      <c r="B35" s="134"/>
      <c r="C35" s="152"/>
      <c r="D35" s="51">
        <v>21</v>
      </c>
      <c r="E35" s="1354" t="str">
        <f>+'Li O school'!E35</f>
        <v>Murmellius</v>
      </c>
      <c r="F35" s="1354" t="str">
        <f>+'Li O school'!F35</f>
        <v>20AA00</v>
      </c>
      <c r="G35" s="1124">
        <v>276</v>
      </c>
      <c r="H35" s="1124">
        <f t="shared" ref="H35" si="81">+G35</f>
        <v>276</v>
      </c>
      <c r="I35" s="1337">
        <v>873</v>
      </c>
      <c r="J35" s="154">
        <f t="shared" si="10"/>
        <v>873</v>
      </c>
      <c r="K35" s="154">
        <f t="shared" si="11"/>
        <v>873</v>
      </c>
      <c r="L35" s="120">
        <f t="shared" si="12"/>
        <v>873</v>
      </c>
      <c r="M35" s="120">
        <f t="shared" si="13"/>
        <v>873</v>
      </c>
      <c r="N35" s="120">
        <f t="shared" si="14"/>
        <v>873</v>
      </c>
      <c r="O35" s="120">
        <f t="shared" si="15"/>
        <v>873</v>
      </c>
      <c r="P35" s="72"/>
      <c r="Q35" s="69">
        <v>0</v>
      </c>
      <c r="R35" s="69">
        <v>0</v>
      </c>
      <c r="S35" s="69">
        <f>ROUND(I35*tab!E$47,2)</f>
        <v>0</v>
      </c>
      <c r="T35" s="69">
        <f>ROUND(J35*tab!$F$47,2)</f>
        <v>421973.28</v>
      </c>
      <c r="U35" s="69">
        <f>ROUND(K35*tab!$F$47,2)</f>
        <v>421973.28</v>
      </c>
      <c r="V35" s="69">
        <f>ROUND(L35*tab!$F$47,2)</f>
        <v>421973.28</v>
      </c>
      <c r="W35" s="69">
        <f>ROUND(M35*tab!$F$47,2)</f>
        <v>421973.28</v>
      </c>
      <c r="X35" s="69">
        <f>ROUND(N35*tab!$F$47,2)</f>
        <v>421973.28</v>
      </c>
      <c r="Y35" s="69">
        <f>ROUND(O35*tab!$F$47,2)</f>
        <v>421973.28</v>
      </c>
      <c r="Z35" s="72"/>
      <c r="AA35" s="155">
        <v>0</v>
      </c>
      <c r="AB35" s="155">
        <f t="shared" ref="AB35:AC35" si="82">+AA35</f>
        <v>0</v>
      </c>
      <c r="AC35" s="155">
        <f t="shared" si="82"/>
        <v>0</v>
      </c>
      <c r="AD35" s="155">
        <f t="shared" ref="AD35:AG54" si="83">AC35</f>
        <v>0</v>
      </c>
      <c r="AE35" s="121">
        <f t="shared" si="83"/>
        <v>0</v>
      </c>
      <c r="AF35" s="121">
        <f t="shared" si="83"/>
        <v>0</v>
      </c>
      <c r="AG35" s="121">
        <f t="shared" si="83"/>
        <v>0</v>
      </c>
      <c r="AH35" s="121">
        <f t="shared" si="17"/>
        <v>0</v>
      </c>
      <c r="AI35" s="121">
        <f t="shared" si="18"/>
        <v>0</v>
      </c>
      <c r="AJ35" s="72"/>
      <c r="AK35" s="69">
        <f>+G35*tab!$E$52</f>
        <v>0</v>
      </c>
      <c r="AL35" s="69">
        <f>+H35*tab!$E$52</f>
        <v>0</v>
      </c>
      <c r="AM35" s="69">
        <f>+I35*tab!$E$52</f>
        <v>0</v>
      </c>
      <c r="AN35" s="69">
        <f>+J35*tab!$F$52</f>
        <v>17748.09</v>
      </c>
      <c r="AO35" s="69">
        <f>+K35*tab!$F$52</f>
        <v>17748.09</v>
      </c>
      <c r="AP35" s="69">
        <f>+L35*tab!$F$52</f>
        <v>17748.09</v>
      </c>
      <c r="AQ35" s="69">
        <f>+M35*tab!$F$52</f>
        <v>17748.09</v>
      </c>
      <c r="AR35" s="69">
        <f>+N35*tab!$F$52</f>
        <v>17748.09</v>
      </c>
      <c r="AS35" s="69">
        <f>+O35*tab!$F$52</f>
        <v>17748.09</v>
      </c>
      <c r="AT35" s="72"/>
      <c r="AU35" s="652">
        <v>0</v>
      </c>
      <c r="AV35" s="121">
        <f t="shared" si="43"/>
        <v>0</v>
      </c>
      <c r="AW35" s="121">
        <f t="shared" si="44"/>
        <v>0</v>
      </c>
      <c r="AX35" s="121">
        <f t="shared" si="45"/>
        <v>0</v>
      </c>
      <c r="AY35" s="121">
        <f t="shared" si="46"/>
        <v>0</v>
      </c>
      <c r="AZ35" s="121">
        <f t="shared" si="47"/>
        <v>0</v>
      </c>
      <c r="BA35" s="121">
        <f t="shared" si="48"/>
        <v>0</v>
      </c>
      <c r="BB35" s="121">
        <f t="shared" si="49"/>
        <v>0</v>
      </c>
      <c r="BC35" s="121">
        <f t="shared" si="50"/>
        <v>0</v>
      </c>
      <c r="BD35" s="135"/>
    </row>
    <row r="36" spans="2:56" s="114" customFormat="1" x14ac:dyDescent="0.2">
      <c r="B36" s="134"/>
      <c r="C36" s="152"/>
      <c r="D36" s="51">
        <v>22</v>
      </c>
      <c r="E36" s="1354" t="str">
        <f>+'Li O school'!E36</f>
        <v>Clusius College Alkmaar</v>
      </c>
      <c r="F36" s="1354" t="str">
        <f>+'Li O school'!F36</f>
        <v>25EF01</v>
      </c>
      <c r="G36" s="1124">
        <v>304</v>
      </c>
      <c r="H36" s="1124">
        <f t="shared" ref="H36" si="84">+G36</f>
        <v>304</v>
      </c>
      <c r="I36" s="1337">
        <v>229</v>
      </c>
      <c r="J36" s="154">
        <f t="shared" si="10"/>
        <v>229</v>
      </c>
      <c r="K36" s="154">
        <f t="shared" si="11"/>
        <v>229</v>
      </c>
      <c r="L36" s="120">
        <f t="shared" si="12"/>
        <v>229</v>
      </c>
      <c r="M36" s="120">
        <f t="shared" si="13"/>
        <v>229</v>
      </c>
      <c r="N36" s="120">
        <f t="shared" si="14"/>
        <v>229</v>
      </c>
      <c r="O36" s="120">
        <f t="shared" si="15"/>
        <v>229</v>
      </c>
      <c r="P36" s="72"/>
      <c r="Q36" s="69">
        <v>0</v>
      </c>
      <c r="R36" s="69">
        <v>0</v>
      </c>
      <c r="S36" s="69">
        <f>ROUND(I36*tab!E$47,2)</f>
        <v>0</v>
      </c>
      <c r="T36" s="69">
        <f>ROUND(J36*tab!$F$47,2)</f>
        <v>110689.44</v>
      </c>
      <c r="U36" s="69">
        <f>ROUND(K36*tab!$F$47,2)</f>
        <v>110689.44</v>
      </c>
      <c r="V36" s="69">
        <f>ROUND(L36*tab!$F$47,2)</f>
        <v>110689.44</v>
      </c>
      <c r="W36" s="69">
        <f>ROUND(M36*tab!$F$47,2)</f>
        <v>110689.44</v>
      </c>
      <c r="X36" s="69">
        <f>ROUND(N36*tab!$F$47,2)</f>
        <v>110689.44</v>
      </c>
      <c r="Y36" s="69">
        <f>ROUND(O36*tab!$F$47,2)</f>
        <v>110689.44</v>
      </c>
      <c r="Z36" s="72"/>
      <c r="AA36" s="155">
        <v>0</v>
      </c>
      <c r="AB36" s="155">
        <f t="shared" ref="AB36:AC36" si="85">+AA36</f>
        <v>0</v>
      </c>
      <c r="AC36" s="155">
        <f t="shared" si="85"/>
        <v>0</v>
      </c>
      <c r="AD36" s="155">
        <f t="shared" si="83"/>
        <v>0</v>
      </c>
      <c r="AE36" s="121">
        <f t="shared" si="83"/>
        <v>0</v>
      </c>
      <c r="AF36" s="121">
        <f t="shared" si="83"/>
        <v>0</v>
      </c>
      <c r="AG36" s="121">
        <f t="shared" si="83"/>
        <v>0</v>
      </c>
      <c r="AH36" s="121">
        <f t="shared" si="17"/>
        <v>0</v>
      </c>
      <c r="AI36" s="121">
        <f t="shared" si="18"/>
        <v>0</v>
      </c>
      <c r="AJ36" s="72"/>
      <c r="AK36" s="69">
        <f>+G36*tab!$E$52</f>
        <v>0</v>
      </c>
      <c r="AL36" s="69">
        <f>+H36*tab!$E$52</f>
        <v>0</v>
      </c>
      <c r="AM36" s="69">
        <f>+I36*tab!$E$52</f>
        <v>0</v>
      </c>
      <c r="AN36" s="69">
        <f>+J36*tab!$F$52</f>
        <v>4655.57</v>
      </c>
      <c r="AO36" s="69">
        <f>+K36*tab!$F$52</f>
        <v>4655.57</v>
      </c>
      <c r="AP36" s="69">
        <f>+L36*tab!$F$52</f>
        <v>4655.57</v>
      </c>
      <c r="AQ36" s="69">
        <f>+M36*tab!$F$52</f>
        <v>4655.57</v>
      </c>
      <c r="AR36" s="69">
        <f>+N36*tab!$F$52</f>
        <v>4655.57</v>
      </c>
      <c r="AS36" s="69">
        <f>+O36*tab!$F$52</f>
        <v>4655.57</v>
      </c>
      <c r="AT36" s="72"/>
      <c r="AU36" s="652">
        <v>0</v>
      </c>
      <c r="AV36" s="121">
        <f t="shared" si="43"/>
        <v>0</v>
      </c>
      <c r="AW36" s="121">
        <f t="shared" si="44"/>
        <v>0</v>
      </c>
      <c r="AX36" s="121">
        <f t="shared" si="45"/>
        <v>0</v>
      </c>
      <c r="AY36" s="121">
        <f t="shared" si="46"/>
        <v>0</v>
      </c>
      <c r="AZ36" s="121">
        <f t="shared" si="47"/>
        <v>0</v>
      </c>
      <c r="BA36" s="121">
        <f t="shared" si="48"/>
        <v>0</v>
      </c>
      <c r="BB36" s="121">
        <f t="shared" si="49"/>
        <v>0</v>
      </c>
      <c r="BC36" s="121">
        <f t="shared" si="50"/>
        <v>0</v>
      </c>
      <c r="BD36" s="135"/>
    </row>
    <row r="37" spans="2:56" s="114" customFormat="1" x14ac:dyDescent="0.2">
      <c r="B37" s="134"/>
      <c r="C37" s="152"/>
      <c r="D37" s="51">
        <v>23</v>
      </c>
      <c r="E37" s="1354" t="str">
        <f>+'Li O school'!E37</f>
        <v>Clusius College Heerhugowaard</v>
      </c>
      <c r="F37" s="1354" t="str">
        <f>+'Li O school'!F37</f>
        <v>25EF08</v>
      </c>
      <c r="G37" s="1124">
        <v>0</v>
      </c>
      <c r="H37" s="1124">
        <f>+G37</f>
        <v>0</v>
      </c>
      <c r="I37" s="1337">
        <v>276</v>
      </c>
      <c r="J37" s="154">
        <f t="shared" si="10"/>
        <v>276</v>
      </c>
      <c r="K37" s="154">
        <f t="shared" si="11"/>
        <v>276</v>
      </c>
      <c r="L37" s="120">
        <f t="shared" si="12"/>
        <v>276</v>
      </c>
      <c r="M37" s="120">
        <f t="shared" si="13"/>
        <v>276</v>
      </c>
      <c r="N37" s="120">
        <f t="shared" si="14"/>
        <v>276</v>
      </c>
      <c r="O37" s="120">
        <f t="shared" si="15"/>
        <v>276</v>
      </c>
      <c r="P37" s="72"/>
      <c r="Q37" s="69">
        <v>0</v>
      </c>
      <c r="R37" s="69">
        <v>0</v>
      </c>
      <c r="S37" s="69">
        <f>ROUND(I37*tab!E$47,2)</f>
        <v>0</v>
      </c>
      <c r="T37" s="69">
        <f>ROUND(J37*tab!$F$47,2)</f>
        <v>133407.35999999999</v>
      </c>
      <c r="U37" s="69">
        <f>ROUND(K37*tab!$F$47,2)</f>
        <v>133407.35999999999</v>
      </c>
      <c r="V37" s="69">
        <f>ROUND(L37*tab!$F$47,2)</f>
        <v>133407.35999999999</v>
      </c>
      <c r="W37" s="69">
        <f>ROUND(M37*tab!$F$47,2)</f>
        <v>133407.35999999999</v>
      </c>
      <c r="X37" s="69">
        <f>ROUND(N37*tab!$F$47,2)</f>
        <v>133407.35999999999</v>
      </c>
      <c r="Y37" s="69">
        <f>ROUND(O37*tab!$F$47,2)</f>
        <v>133407.35999999999</v>
      </c>
      <c r="Z37" s="72"/>
      <c r="AA37" s="155">
        <v>0</v>
      </c>
      <c r="AB37" s="155">
        <f t="shared" ref="AB37:AC37" si="86">+AA37</f>
        <v>0</v>
      </c>
      <c r="AC37" s="155">
        <f t="shared" si="86"/>
        <v>0</v>
      </c>
      <c r="AD37" s="155">
        <f t="shared" si="83"/>
        <v>0</v>
      </c>
      <c r="AE37" s="121">
        <f t="shared" si="83"/>
        <v>0</v>
      </c>
      <c r="AF37" s="121">
        <f t="shared" si="83"/>
        <v>0</v>
      </c>
      <c r="AG37" s="121">
        <f t="shared" si="83"/>
        <v>0</v>
      </c>
      <c r="AH37" s="121">
        <f t="shared" si="17"/>
        <v>0</v>
      </c>
      <c r="AI37" s="121">
        <f t="shared" si="18"/>
        <v>0</v>
      </c>
      <c r="AJ37" s="72"/>
      <c r="AK37" s="69">
        <f>+G37*tab!$E$52</f>
        <v>0</v>
      </c>
      <c r="AL37" s="69">
        <f>+H37*tab!$E$52</f>
        <v>0</v>
      </c>
      <c r="AM37" s="69">
        <f>+I37*tab!$E$52</f>
        <v>0</v>
      </c>
      <c r="AN37" s="69">
        <f>+J37*tab!$F$52</f>
        <v>5611.08</v>
      </c>
      <c r="AO37" s="69">
        <f>+K37*tab!$F$52</f>
        <v>5611.08</v>
      </c>
      <c r="AP37" s="69">
        <f>+L37*tab!$F$52</f>
        <v>5611.08</v>
      </c>
      <c r="AQ37" s="69">
        <f>+M37*tab!$F$52</f>
        <v>5611.08</v>
      </c>
      <c r="AR37" s="69">
        <f>+N37*tab!$F$52</f>
        <v>5611.08</v>
      </c>
      <c r="AS37" s="69">
        <f>+O37*tab!$F$52</f>
        <v>5611.08</v>
      </c>
      <c r="AT37" s="72"/>
      <c r="AU37" s="652">
        <v>0</v>
      </c>
      <c r="AV37" s="121">
        <f t="shared" si="43"/>
        <v>0</v>
      </c>
      <c r="AW37" s="121">
        <f t="shared" si="44"/>
        <v>0</v>
      </c>
      <c r="AX37" s="121">
        <f t="shared" si="45"/>
        <v>0</v>
      </c>
      <c r="AY37" s="121">
        <f t="shared" si="46"/>
        <v>0</v>
      </c>
      <c r="AZ37" s="121">
        <f t="shared" si="47"/>
        <v>0</v>
      </c>
      <c r="BA37" s="121">
        <f t="shared" si="48"/>
        <v>0</v>
      </c>
      <c r="BB37" s="121">
        <f t="shared" si="49"/>
        <v>0</v>
      </c>
      <c r="BC37" s="121">
        <f t="shared" si="50"/>
        <v>0</v>
      </c>
      <c r="BD37" s="135"/>
    </row>
    <row r="38" spans="2:56" s="114" customFormat="1" x14ac:dyDescent="0.2">
      <c r="B38" s="134"/>
      <c r="C38" s="152"/>
      <c r="D38" s="51">
        <v>24</v>
      </c>
      <c r="E38" s="1354" t="str">
        <f>+'Li O school'!E38</f>
        <v>school 24</v>
      </c>
      <c r="F38" s="1354" t="str">
        <f>+'Li O school'!F38</f>
        <v>11AA</v>
      </c>
      <c r="G38" s="1124">
        <v>0</v>
      </c>
      <c r="H38" s="1124">
        <f t="shared" ref="H38:I38" si="87">+G38</f>
        <v>0</v>
      </c>
      <c r="I38" s="1124">
        <f t="shared" si="87"/>
        <v>0</v>
      </c>
      <c r="J38" s="154">
        <f t="shared" si="10"/>
        <v>0</v>
      </c>
      <c r="K38" s="154">
        <f t="shared" si="11"/>
        <v>0</v>
      </c>
      <c r="L38" s="120">
        <f t="shared" si="12"/>
        <v>0</v>
      </c>
      <c r="M38" s="120">
        <f t="shared" si="13"/>
        <v>0</v>
      </c>
      <c r="N38" s="120">
        <f t="shared" si="14"/>
        <v>0</v>
      </c>
      <c r="O38" s="120">
        <f t="shared" si="15"/>
        <v>0</v>
      </c>
      <c r="P38" s="72"/>
      <c r="Q38" s="69">
        <v>0</v>
      </c>
      <c r="R38" s="69">
        <v>0</v>
      </c>
      <c r="S38" s="69">
        <f>ROUND(I38*tab!E$47,2)</f>
        <v>0</v>
      </c>
      <c r="T38" s="69">
        <f>ROUND(J38*tab!$F$47,2)</f>
        <v>0</v>
      </c>
      <c r="U38" s="69">
        <f>ROUND(K38*tab!$F$47,2)</f>
        <v>0</v>
      </c>
      <c r="V38" s="69">
        <f>ROUND(L38*tab!$F$47,2)</f>
        <v>0</v>
      </c>
      <c r="W38" s="69">
        <f>ROUND(M38*tab!$F$47,2)</f>
        <v>0</v>
      </c>
      <c r="X38" s="69">
        <f>ROUND(N38*tab!$F$47,2)</f>
        <v>0</v>
      </c>
      <c r="Y38" s="69">
        <f>ROUND(O38*tab!$F$47,2)</f>
        <v>0</v>
      </c>
      <c r="Z38" s="72"/>
      <c r="AA38" s="155">
        <v>0</v>
      </c>
      <c r="AB38" s="155">
        <f t="shared" ref="AB38:AC38" si="88">+AA38</f>
        <v>0</v>
      </c>
      <c r="AC38" s="155">
        <f t="shared" si="88"/>
        <v>0</v>
      </c>
      <c r="AD38" s="155">
        <f t="shared" si="83"/>
        <v>0</v>
      </c>
      <c r="AE38" s="121">
        <f t="shared" si="83"/>
        <v>0</v>
      </c>
      <c r="AF38" s="121">
        <f t="shared" si="83"/>
        <v>0</v>
      </c>
      <c r="AG38" s="121">
        <f t="shared" si="83"/>
        <v>0</v>
      </c>
      <c r="AH38" s="121">
        <f t="shared" si="17"/>
        <v>0</v>
      </c>
      <c r="AI38" s="121">
        <f t="shared" si="18"/>
        <v>0</v>
      </c>
      <c r="AJ38" s="72"/>
      <c r="AK38" s="69">
        <f>+G38*tab!$E$52</f>
        <v>0</v>
      </c>
      <c r="AL38" s="69">
        <f>+H38*tab!$E$52</f>
        <v>0</v>
      </c>
      <c r="AM38" s="69">
        <f>+I38*tab!$E$52</f>
        <v>0</v>
      </c>
      <c r="AN38" s="69">
        <f>+J38*tab!$F$52</f>
        <v>0</v>
      </c>
      <c r="AO38" s="69">
        <f>+K38*tab!$F$52</f>
        <v>0</v>
      </c>
      <c r="AP38" s="69">
        <f>+L38*tab!$F$52</f>
        <v>0</v>
      </c>
      <c r="AQ38" s="69">
        <f>+M38*tab!$F$52</f>
        <v>0</v>
      </c>
      <c r="AR38" s="69">
        <f>+N38*tab!$F$52</f>
        <v>0</v>
      </c>
      <c r="AS38" s="69">
        <f>+O38*tab!$F$52</f>
        <v>0</v>
      </c>
      <c r="AT38" s="72"/>
      <c r="AU38" s="652">
        <v>0</v>
      </c>
      <c r="AV38" s="121">
        <f t="shared" si="43"/>
        <v>0</v>
      </c>
      <c r="AW38" s="121">
        <f t="shared" si="44"/>
        <v>0</v>
      </c>
      <c r="AX38" s="121">
        <f t="shared" si="45"/>
        <v>0</v>
      </c>
      <c r="AY38" s="121">
        <f t="shared" si="46"/>
        <v>0</v>
      </c>
      <c r="AZ38" s="121">
        <f t="shared" si="47"/>
        <v>0</v>
      </c>
      <c r="BA38" s="121">
        <f t="shared" si="48"/>
        <v>0</v>
      </c>
      <c r="BB38" s="121">
        <f t="shared" si="49"/>
        <v>0</v>
      </c>
      <c r="BC38" s="121">
        <f t="shared" si="50"/>
        <v>0</v>
      </c>
      <c r="BD38" s="135"/>
    </row>
    <row r="39" spans="2:56" s="114" customFormat="1" x14ac:dyDescent="0.2">
      <c r="B39" s="134"/>
      <c r="C39" s="152"/>
      <c r="D39" s="51">
        <v>25</v>
      </c>
      <c r="E39" s="1354" t="str">
        <f>+'Li O school'!E39</f>
        <v>school 25</v>
      </c>
      <c r="F39" s="1354" t="str">
        <f>+'Li O school'!F39</f>
        <v>11AA</v>
      </c>
      <c r="G39" s="1124">
        <v>0</v>
      </c>
      <c r="H39" s="1124">
        <f t="shared" ref="H39:I39" si="89">+G39</f>
        <v>0</v>
      </c>
      <c r="I39" s="1124">
        <f t="shared" si="89"/>
        <v>0</v>
      </c>
      <c r="J39" s="154">
        <f t="shared" si="10"/>
        <v>0</v>
      </c>
      <c r="K39" s="154">
        <f t="shared" si="11"/>
        <v>0</v>
      </c>
      <c r="L39" s="120">
        <f t="shared" si="12"/>
        <v>0</v>
      </c>
      <c r="M39" s="120">
        <f t="shared" si="13"/>
        <v>0</v>
      </c>
      <c r="N39" s="120">
        <f t="shared" si="14"/>
        <v>0</v>
      </c>
      <c r="O39" s="120">
        <f t="shared" si="15"/>
        <v>0</v>
      </c>
      <c r="P39" s="72"/>
      <c r="Q39" s="69">
        <v>0</v>
      </c>
      <c r="R39" s="69">
        <v>0</v>
      </c>
      <c r="S39" s="69">
        <f>ROUND(I39*tab!E$47,2)</f>
        <v>0</v>
      </c>
      <c r="T39" s="69">
        <f>ROUND(J39*tab!$F$47,2)</f>
        <v>0</v>
      </c>
      <c r="U39" s="69">
        <f>ROUND(K39*tab!$F$47,2)</f>
        <v>0</v>
      </c>
      <c r="V39" s="69">
        <f>ROUND(L39*tab!$F$47,2)</f>
        <v>0</v>
      </c>
      <c r="W39" s="69">
        <f>ROUND(M39*tab!$F$47,2)</f>
        <v>0</v>
      </c>
      <c r="X39" s="69">
        <f>ROUND(N39*tab!$F$47,2)</f>
        <v>0</v>
      </c>
      <c r="Y39" s="69">
        <f>ROUND(O39*tab!$F$47,2)</f>
        <v>0</v>
      </c>
      <c r="Z39" s="72"/>
      <c r="AA39" s="155">
        <v>0</v>
      </c>
      <c r="AB39" s="155">
        <f t="shared" ref="AB39:AC39" si="90">+AA39</f>
        <v>0</v>
      </c>
      <c r="AC39" s="155">
        <f t="shared" si="90"/>
        <v>0</v>
      </c>
      <c r="AD39" s="155">
        <f t="shared" si="83"/>
        <v>0</v>
      </c>
      <c r="AE39" s="121">
        <f t="shared" si="83"/>
        <v>0</v>
      </c>
      <c r="AF39" s="121">
        <f t="shared" si="83"/>
        <v>0</v>
      </c>
      <c r="AG39" s="121">
        <f t="shared" si="83"/>
        <v>0</v>
      </c>
      <c r="AH39" s="121">
        <f t="shared" si="17"/>
        <v>0</v>
      </c>
      <c r="AI39" s="121">
        <f t="shared" si="18"/>
        <v>0</v>
      </c>
      <c r="AJ39" s="72"/>
      <c r="AK39" s="69">
        <f>+G39*tab!$E$52</f>
        <v>0</v>
      </c>
      <c r="AL39" s="69">
        <f>+H39*tab!$E$52</f>
        <v>0</v>
      </c>
      <c r="AM39" s="69">
        <f>+I39*tab!$E$52</f>
        <v>0</v>
      </c>
      <c r="AN39" s="69">
        <f>+J39*tab!$F$52</f>
        <v>0</v>
      </c>
      <c r="AO39" s="69">
        <f>+K39*tab!$F$52</f>
        <v>0</v>
      </c>
      <c r="AP39" s="69">
        <f>+L39*tab!$F$52</f>
        <v>0</v>
      </c>
      <c r="AQ39" s="69">
        <f>+M39*tab!$F$52</f>
        <v>0</v>
      </c>
      <c r="AR39" s="69">
        <f>+N39*tab!$F$52</f>
        <v>0</v>
      </c>
      <c r="AS39" s="69">
        <f>+O39*tab!$F$52</f>
        <v>0</v>
      </c>
      <c r="AT39" s="72"/>
      <c r="AU39" s="652">
        <v>0</v>
      </c>
      <c r="AV39" s="121">
        <f t="shared" si="43"/>
        <v>0</v>
      </c>
      <c r="AW39" s="121">
        <f t="shared" si="44"/>
        <v>0</v>
      </c>
      <c r="AX39" s="121">
        <f t="shared" si="45"/>
        <v>0</v>
      </c>
      <c r="AY39" s="121">
        <f t="shared" si="46"/>
        <v>0</v>
      </c>
      <c r="AZ39" s="121">
        <f t="shared" si="47"/>
        <v>0</v>
      </c>
      <c r="BA39" s="121">
        <f t="shared" si="48"/>
        <v>0</v>
      </c>
      <c r="BB39" s="121">
        <f t="shared" si="49"/>
        <v>0</v>
      </c>
      <c r="BC39" s="121">
        <f t="shared" si="50"/>
        <v>0</v>
      </c>
      <c r="BD39" s="135"/>
    </row>
    <row r="40" spans="2:56" s="114" customFormat="1" x14ac:dyDescent="0.2">
      <c r="B40" s="134"/>
      <c r="C40" s="152"/>
      <c r="D40" s="51">
        <v>26</v>
      </c>
      <c r="E40" s="1354" t="str">
        <f>+'Li O school'!E40</f>
        <v>school 26</v>
      </c>
      <c r="F40" s="1354" t="str">
        <f>+'Li O school'!F40</f>
        <v>11AA</v>
      </c>
      <c r="G40" s="1124">
        <v>0</v>
      </c>
      <c r="H40" s="1124">
        <f t="shared" ref="H40:I40" si="91">+G40</f>
        <v>0</v>
      </c>
      <c r="I40" s="1124">
        <f t="shared" si="91"/>
        <v>0</v>
      </c>
      <c r="J40" s="154">
        <f t="shared" si="10"/>
        <v>0</v>
      </c>
      <c r="K40" s="154">
        <f t="shared" si="11"/>
        <v>0</v>
      </c>
      <c r="L40" s="120">
        <f t="shared" si="12"/>
        <v>0</v>
      </c>
      <c r="M40" s="120">
        <f t="shared" si="13"/>
        <v>0</v>
      </c>
      <c r="N40" s="120">
        <f t="shared" si="14"/>
        <v>0</v>
      </c>
      <c r="O40" s="120">
        <f t="shared" si="15"/>
        <v>0</v>
      </c>
      <c r="P40" s="72"/>
      <c r="Q40" s="69">
        <v>0</v>
      </c>
      <c r="R40" s="69">
        <v>0</v>
      </c>
      <c r="S40" s="69">
        <f>ROUND(I40*tab!E$47,2)</f>
        <v>0</v>
      </c>
      <c r="T40" s="69">
        <f>ROUND(J40*tab!$F$47,2)</f>
        <v>0</v>
      </c>
      <c r="U40" s="69">
        <f>ROUND(K40*tab!$F$47,2)</f>
        <v>0</v>
      </c>
      <c r="V40" s="69">
        <f>ROUND(L40*tab!$F$47,2)</f>
        <v>0</v>
      </c>
      <c r="W40" s="69">
        <f>ROUND(M40*tab!$F$47,2)</f>
        <v>0</v>
      </c>
      <c r="X40" s="69">
        <f>ROUND(N40*tab!$F$47,2)</f>
        <v>0</v>
      </c>
      <c r="Y40" s="69">
        <f>ROUND(O40*tab!$F$47,2)</f>
        <v>0</v>
      </c>
      <c r="Z40" s="72"/>
      <c r="AA40" s="155">
        <v>0</v>
      </c>
      <c r="AB40" s="155">
        <f t="shared" ref="AB40:AC40" si="92">+AA40</f>
        <v>0</v>
      </c>
      <c r="AC40" s="155">
        <f t="shared" si="92"/>
        <v>0</v>
      </c>
      <c r="AD40" s="155">
        <f t="shared" si="83"/>
        <v>0</v>
      </c>
      <c r="AE40" s="121">
        <f t="shared" si="83"/>
        <v>0</v>
      </c>
      <c r="AF40" s="121">
        <f t="shared" si="83"/>
        <v>0</v>
      </c>
      <c r="AG40" s="121">
        <f t="shared" si="83"/>
        <v>0</v>
      </c>
      <c r="AH40" s="121">
        <f t="shared" si="17"/>
        <v>0</v>
      </c>
      <c r="AI40" s="121">
        <f t="shared" si="18"/>
        <v>0</v>
      </c>
      <c r="AJ40" s="72"/>
      <c r="AK40" s="69">
        <f>+G40*tab!$E$52</f>
        <v>0</v>
      </c>
      <c r="AL40" s="69">
        <f>+H40*tab!$E$52</f>
        <v>0</v>
      </c>
      <c r="AM40" s="69">
        <f>+I40*tab!$E$52</f>
        <v>0</v>
      </c>
      <c r="AN40" s="69">
        <f>+J40*tab!$F$52</f>
        <v>0</v>
      </c>
      <c r="AO40" s="69">
        <f>+K40*tab!$F$52</f>
        <v>0</v>
      </c>
      <c r="AP40" s="69">
        <f>+L40*tab!$F$52</f>
        <v>0</v>
      </c>
      <c r="AQ40" s="69">
        <f>+M40*tab!$F$52</f>
        <v>0</v>
      </c>
      <c r="AR40" s="69">
        <f>+N40*tab!$F$52</f>
        <v>0</v>
      </c>
      <c r="AS40" s="69">
        <f>+O40*tab!$F$52</f>
        <v>0</v>
      </c>
      <c r="AT40" s="72"/>
      <c r="AU40" s="652">
        <v>0</v>
      </c>
      <c r="AV40" s="121">
        <f t="shared" si="43"/>
        <v>0</v>
      </c>
      <c r="AW40" s="121">
        <f t="shared" si="44"/>
        <v>0</v>
      </c>
      <c r="AX40" s="121">
        <f t="shared" si="45"/>
        <v>0</v>
      </c>
      <c r="AY40" s="121">
        <f t="shared" si="46"/>
        <v>0</v>
      </c>
      <c r="AZ40" s="121">
        <f t="shared" si="47"/>
        <v>0</v>
      </c>
      <c r="BA40" s="121">
        <f t="shared" si="48"/>
        <v>0</v>
      </c>
      <c r="BB40" s="121">
        <f t="shared" si="49"/>
        <v>0</v>
      </c>
      <c r="BC40" s="121">
        <f t="shared" si="50"/>
        <v>0</v>
      </c>
      <c r="BD40" s="135"/>
    </row>
    <row r="41" spans="2:56" s="114" customFormat="1" x14ac:dyDescent="0.2">
      <c r="B41" s="134"/>
      <c r="C41" s="152"/>
      <c r="D41" s="51">
        <v>27</v>
      </c>
      <c r="E41" s="1354" t="str">
        <f>+'Li O school'!E41</f>
        <v>school 27</v>
      </c>
      <c r="F41" s="1354" t="str">
        <f>+'Li O school'!F41</f>
        <v>11AA</v>
      </c>
      <c r="G41" s="1124">
        <v>0</v>
      </c>
      <c r="H41" s="1124">
        <f t="shared" ref="H41:I41" si="93">+G41</f>
        <v>0</v>
      </c>
      <c r="I41" s="1124">
        <f t="shared" si="93"/>
        <v>0</v>
      </c>
      <c r="J41" s="154">
        <f t="shared" ref="J41:M54" si="94">I41</f>
        <v>0</v>
      </c>
      <c r="K41" s="154">
        <f t="shared" si="94"/>
        <v>0</v>
      </c>
      <c r="L41" s="120">
        <f t="shared" si="94"/>
        <v>0</v>
      </c>
      <c r="M41" s="120">
        <f t="shared" si="94"/>
        <v>0</v>
      </c>
      <c r="N41" s="120">
        <f t="shared" si="14"/>
        <v>0</v>
      </c>
      <c r="O41" s="120">
        <f t="shared" si="15"/>
        <v>0</v>
      </c>
      <c r="P41" s="72"/>
      <c r="Q41" s="69">
        <v>0</v>
      </c>
      <c r="R41" s="69">
        <v>0</v>
      </c>
      <c r="S41" s="69">
        <f>ROUND(I41*tab!E$47,2)</f>
        <v>0</v>
      </c>
      <c r="T41" s="69">
        <f>ROUND(J41*tab!$F$47,2)</f>
        <v>0</v>
      </c>
      <c r="U41" s="69">
        <f>ROUND(K41*tab!$F$47,2)</f>
        <v>0</v>
      </c>
      <c r="V41" s="69">
        <f>ROUND(L41*tab!$F$47,2)</f>
        <v>0</v>
      </c>
      <c r="W41" s="69">
        <f>ROUND(M41*tab!$F$47,2)</f>
        <v>0</v>
      </c>
      <c r="X41" s="69">
        <f>ROUND(N41*tab!$F$47,2)</f>
        <v>0</v>
      </c>
      <c r="Y41" s="69">
        <f>ROUND(O41*tab!$F$47,2)</f>
        <v>0</v>
      </c>
      <c r="Z41" s="72"/>
      <c r="AA41" s="155">
        <v>0</v>
      </c>
      <c r="AB41" s="155">
        <f t="shared" ref="AB41:AC41" si="95">+AA41</f>
        <v>0</v>
      </c>
      <c r="AC41" s="155">
        <f t="shared" si="95"/>
        <v>0</v>
      </c>
      <c r="AD41" s="155">
        <f t="shared" si="83"/>
        <v>0</v>
      </c>
      <c r="AE41" s="121">
        <f t="shared" si="83"/>
        <v>0</v>
      </c>
      <c r="AF41" s="121">
        <f t="shared" si="83"/>
        <v>0</v>
      </c>
      <c r="AG41" s="121">
        <f t="shared" si="83"/>
        <v>0</v>
      </c>
      <c r="AH41" s="121">
        <f t="shared" si="17"/>
        <v>0</v>
      </c>
      <c r="AI41" s="121">
        <f t="shared" si="18"/>
        <v>0</v>
      </c>
      <c r="AJ41" s="72"/>
      <c r="AK41" s="69">
        <f>+G41*tab!$E$52</f>
        <v>0</v>
      </c>
      <c r="AL41" s="69">
        <f>+H41*tab!$E$52</f>
        <v>0</v>
      </c>
      <c r="AM41" s="69">
        <f>+I41*tab!$E$52</f>
        <v>0</v>
      </c>
      <c r="AN41" s="69">
        <f>+J41*tab!$F$52</f>
        <v>0</v>
      </c>
      <c r="AO41" s="69">
        <f>+K41*tab!$F$52</f>
        <v>0</v>
      </c>
      <c r="AP41" s="69">
        <f>+L41*tab!$F$52</f>
        <v>0</v>
      </c>
      <c r="AQ41" s="69">
        <f>+M41*tab!$F$52</f>
        <v>0</v>
      </c>
      <c r="AR41" s="69">
        <f>+N41*tab!$F$52</f>
        <v>0</v>
      </c>
      <c r="AS41" s="69">
        <f>+O41*tab!$F$52</f>
        <v>0</v>
      </c>
      <c r="AT41" s="72"/>
      <c r="AU41" s="652">
        <v>0</v>
      </c>
      <c r="AV41" s="121">
        <f t="shared" si="43"/>
        <v>0</v>
      </c>
      <c r="AW41" s="121">
        <f t="shared" si="44"/>
        <v>0</v>
      </c>
      <c r="AX41" s="121">
        <f t="shared" si="45"/>
        <v>0</v>
      </c>
      <c r="AY41" s="121">
        <f t="shared" si="46"/>
        <v>0</v>
      </c>
      <c r="AZ41" s="121">
        <f t="shared" si="47"/>
        <v>0</v>
      </c>
      <c r="BA41" s="121">
        <f t="shared" si="48"/>
        <v>0</v>
      </c>
      <c r="BB41" s="121">
        <f t="shared" si="49"/>
        <v>0</v>
      </c>
      <c r="BC41" s="121">
        <f t="shared" si="50"/>
        <v>0</v>
      </c>
      <c r="BD41" s="135"/>
    </row>
    <row r="42" spans="2:56" s="114" customFormat="1" x14ac:dyDescent="0.2">
      <c r="B42" s="134"/>
      <c r="C42" s="152"/>
      <c r="D42" s="51">
        <v>28</v>
      </c>
      <c r="E42" s="1354" t="str">
        <f>+'Li O school'!E42</f>
        <v>school 28</v>
      </c>
      <c r="F42" s="1354" t="str">
        <f>+'Li O school'!F42</f>
        <v>11AA</v>
      </c>
      <c r="G42" s="1124">
        <v>0</v>
      </c>
      <c r="H42" s="1124">
        <f t="shared" ref="H42:I42" si="96">+G42</f>
        <v>0</v>
      </c>
      <c r="I42" s="1124">
        <f t="shared" si="96"/>
        <v>0</v>
      </c>
      <c r="J42" s="154">
        <f t="shared" si="94"/>
        <v>0</v>
      </c>
      <c r="K42" s="154">
        <f t="shared" si="94"/>
        <v>0</v>
      </c>
      <c r="L42" s="120">
        <f t="shared" si="94"/>
        <v>0</v>
      </c>
      <c r="M42" s="120">
        <f t="shared" si="94"/>
        <v>0</v>
      </c>
      <c r="N42" s="120">
        <f t="shared" si="14"/>
        <v>0</v>
      </c>
      <c r="O42" s="120">
        <f t="shared" si="15"/>
        <v>0</v>
      </c>
      <c r="P42" s="72"/>
      <c r="Q42" s="69">
        <v>0</v>
      </c>
      <c r="R42" s="69">
        <v>0</v>
      </c>
      <c r="S42" s="69">
        <f>ROUND(I42*tab!E$47,2)</f>
        <v>0</v>
      </c>
      <c r="T42" s="69">
        <f>ROUND(J42*tab!$F$47,2)</f>
        <v>0</v>
      </c>
      <c r="U42" s="69">
        <f>ROUND(K42*tab!$F$47,2)</f>
        <v>0</v>
      </c>
      <c r="V42" s="69">
        <f>ROUND(L42*tab!$F$47,2)</f>
        <v>0</v>
      </c>
      <c r="W42" s="69">
        <f>ROUND(M42*tab!$F$47,2)</f>
        <v>0</v>
      </c>
      <c r="X42" s="69">
        <f>ROUND(N42*tab!$F$47,2)</f>
        <v>0</v>
      </c>
      <c r="Y42" s="69">
        <f>ROUND(O42*tab!$F$47,2)</f>
        <v>0</v>
      </c>
      <c r="Z42" s="72"/>
      <c r="AA42" s="155">
        <v>0</v>
      </c>
      <c r="AB42" s="155">
        <f t="shared" ref="AB42:AC42" si="97">+AA42</f>
        <v>0</v>
      </c>
      <c r="AC42" s="155">
        <f t="shared" si="97"/>
        <v>0</v>
      </c>
      <c r="AD42" s="155">
        <f t="shared" si="83"/>
        <v>0</v>
      </c>
      <c r="AE42" s="121">
        <f t="shared" si="83"/>
        <v>0</v>
      </c>
      <c r="AF42" s="121">
        <f t="shared" si="83"/>
        <v>0</v>
      </c>
      <c r="AG42" s="121">
        <f t="shared" si="83"/>
        <v>0</v>
      </c>
      <c r="AH42" s="121">
        <f t="shared" si="17"/>
        <v>0</v>
      </c>
      <c r="AI42" s="121">
        <f t="shared" si="18"/>
        <v>0</v>
      </c>
      <c r="AJ42" s="72"/>
      <c r="AK42" s="69">
        <f>+G42*tab!$E$52</f>
        <v>0</v>
      </c>
      <c r="AL42" s="69">
        <f>+H42*tab!$E$52</f>
        <v>0</v>
      </c>
      <c r="AM42" s="69">
        <f>+I42*tab!$E$52</f>
        <v>0</v>
      </c>
      <c r="AN42" s="69">
        <f>+J42*tab!$F$52</f>
        <v>0</v>
      </c>
      <c r="AO42" s="69">
        <f>+K42*tab!$F$52</f>
        <v>0</v>
      </c>
      <c r="AP42" s="69">
        <f>+L42*tab!$F$52</f>
        <v>0</v>
      </c>
      <c r="AQ42" s="69">
        <f>+M42*tab!$F$52</f>
        <v>0</v>
      </c>
      <c r="AR42" s="69">
        <f>+N42*tab!$F$52</f>
        <v>0</v>
      </c>
      <c r="AS42" s="69">
        <f>+O42*tab!$F$52</f>
        <v>0</v>
      </c>
      <c r="AT42" s="72"/>
      <c r="AU42" s="652">
        <v>0</v>
      </c>
      <c r="AV42" s="121">
        <f t="shared" si="43"/>
        <v>0</v>
      </c>
      <c r="AW42" s="121">
        <f t="shared" si="44"/>
        <v>0</v>
      </c>
      <c r="AX42" s="121">
        <f t="shared" si="45"/>
        <v>0</v>
      </c>
      <c r="AY42" s="121">
        <f t="shared" si="46"/>
        <v>0</v>
      </c>
      <c r="AZ42" s="121">
        <f t="shared" si="47"/>
        <v>0</v>
      </c>
      <c r="BA42" s="121">
        <f t="shared" si="48"/>
        <v>0</v>
      </c>
      <c r="BB42" s="121">
        <f t="shared" si="49"/>
        <v>0</v>
      </c>
      <c r="BC42" s="121">
        <f t="shared" si="50"/>
        <v>0</v>
      </c>
      <c r="BD42" s="135"/>
    </row>
    <row r="43" spans="2:56" s="114" customFormat="1" x14ac:dyDescent="0.2">
      <c r="B43" s="134"/>
      <c r="C43" s="152"/>
      <c r="D43" s="51">
        <v>29</v>
      </c>
      <c r="E43" s="1354" t="str">
        <f>+'Li O school'!E43</f>
        <v>school 29</v>
      </c>
      <c r="F43" s="1354" t="str">
        <f>+'Li O school'!F43</f>
        <v>11AA</v>
      </c>
      <c r="G43" s="1124">
        <v>0</v>
      </c>
      <c r="H43" s="1124">
        <f t="shared" ref="H43:I43" si="98">+G43</f>
        <v>0</v>
      </c>
      <c r="I43" s="1124">
        <f t="shared" si="98"/>
        <v>0</v>
      </c>
      <c r="J43" s="154">
        <f t="shared" si="94"/>
        <v>0</v>
      </c>
      <c r="K43" s="154">
        <f t="shared" si="94"/>
        <v>0</v>
      </c>
      <c r="L43" s="120">
        <f t="shared" si="94"/>
        <v>0</v>
      </c>
      <c r="M43" s="120">
        <f t="shared" si="94"/>
        <v>0</v>
      </c>
      <c r="N43" s="120">
        <f t="shared" si="14"/>
        <v>0</v>
      </c>
      <c r="O43" s="120">
        <f t="shared" si="15"/>
        <v>0</v>
      </c>
      <c r="P43" s="72"/>
      <c r="Q43" s="69">
        <v>0</v>
      </c>
      <c r="R43" s="69">
        <v>0</v>
      </c>
      <c r="S43" s="69">
        <f>ROUND(I43*tab!E$47,2)</f>
        <v>0</v>
      </c>
      <c r="T43" s="69">
        <f>ROUND(J43*tab!$F$47,2)</f>
        <v>0</v>
      </c>
      <c r="U43" s="69">
        <f>ROUND(K43*tab!$F$47,2)</f>
        <v>0</v>
      </c>
      <c r="V43" s="69">
        <f>ROUND(L43*tab!$F$47,2)</f>
        <v>0</v>
      </c>
      <c r="W43" s="69">
        <f>ROUND(M43*tab!$F$47,2)</f>
        <v>0</v>
      </c>
      <c r="X43" s="69">
        <f>ROUND(N43*tab!$F$47,2)</f>
        <v>0</v>
      </c>
      <c r="Y43" s="69">
        <f>ROUND(O43*tab!$F$47,2)</f>
        <v>0</v>
      </c>
      <c r="Z43" s="72"/>
      <c r="AA43" s="155">
        <v>0</v>
      </c>
      <c r="AB43" s="155">
        <f t="shared" ref="AB43:AC43" si="99">+AA43</f>
        <v>0</v>
      </c>
      <c r="AC43" s="155">
        <f t="shared" si="99"/>
        <v>0</v>
      </c>
      <c r="AD43" s="155">
        <f t="shared" si="83"/>
        <v>0</v>
      </c>
      <c r="AE43" s="121">
        <f t="shared" si="83"/>
        <v>0</v>
      </c>
      <c r="AF43" s="121">
        <f t="shared" si="83"/>
        <v>0</v>
      </c>
      <c r="AG43" s="121">
        <f t="shared" si="83"/>
        <v>0</v>
      </c>
      <c r="AH43" s="121">
        <f t="shared" si="17"/>
        <v>0</v>
      </c>
      <c r="AI43" s="121">
        <f t="shared" si="18"/>
        <v>0</v>
      </c>
      <c r="AJ43" s="72"/>
      <c r="AK43" s="69">
        <f>+G43*tab!$E$52</f>
        <v>0</v>
      </c>
      <c r="AL43" s="69">
        <f>+H43*tab!$E$52</f>
        <v>0</v>
      </c>
      <c r="AM43" s="69">
        <f>+I43*tab!$E$52</f>
        <v>0</v>
      </c>
      <c r="AN43" s="69">
        <f>+J43*tab!$F$52</f>
        <v>0</v>
      </c>
      <c r="AO43" s="69">
        <f>+K43*tab!$F$52</f>
        <v>0</v>
      </c>
      <c r="AP43" s="69">
        <f>+L43*tab!$F$52</f>
        <v>0</v>
      </c>
      <c r="AQ43" s="69">
        <f>+M43*tab!$F$52</f>
        <v>0</v>
      </c>
      <c r="AR43" s="69">
        <f>+N43*tab!$F$52</f>
        <v>0</v>
      </c>
      <c r="AS43" s="69">
        <f>+O43*tab!$F$52</f>
        <v>0</v>
      </c>
      <c r="AT43" s="72"/>
      <c r="AU43" s="652">
        <v>0</v>
      </c>
      <c r="AV43" s="121">
        <f t="shared" si="43"/>
        <v>0</v>
      </c>
      <c r="AW43" s="121">
        <f t="shared" si="44"/>
        <v>0</v>
      </c>
      <c r="AX43" s="121">
        <f t="shared" si="45"/>
        <v>0</v>
      </c>
      <c r="AY43" s="121">
        <f t="shared" si="46"/>
        <v>0</v>
      </c>
      <c r="AZ43" s="121">
        <f t="shared" si="47"/>
        <v>0</v>
      </c>
      <c r="BA43" s="121">
        <f t="shared" si="48"/>
        <v>0</v>
      </c>
      <c r="BB43" s="121">
        <f t="shared" si="49"/>
        <v>0</v>
      </c>
      <c r="BC43" s="121">
        <f t="shared" si="50"/>
        <v>0</v>
      </c>
      <c r="BD43" s="135"/>
    </row>
    <row r="44" spans="2:56" s="114" customFormat="1" x14ac:dyDescent="0.2">
      <c r="B44" s="134"/>
      <c r="C44" s="152"/>
      <c r="D44" s="51">
        <v>30</v>
      </c>
      <c r="E44" s="1354" t="str">
        <f>+'Li O school'!E44</f>
        <v>school 30</v>
      </c>
      <c r="F44" s="1354" t="str">
        <f>+'Li O school'!F44</f>
        <v>11AA</v>
      </c>
      <c r="G44" s="1124">
        <v>0</v>
      </c>
      <c r="H44" s="1124">
        <f t="shared" ref="H44:I44" si="100">+G44</f>
        <v>0</v>
      </c>
      <c r="I44" s="1124">
        <f t="shared" si="100"/>
        <v>0</v>
      </c>
      <c r="J44" s="154">
        <f t="shared" si="94"/>
        <v>0</v>
      </c>
      <c r="K44" s="154">
        <f t="shared" si="94"/>
        <v>0</v>
      </c>
      <c r="L44" s="120">
        <f t="shared" si="94"/>
        <v>0</v>
      </c>
      <c r="M44" s="120">
        <f t="shared" si="94"/>
        <v>0</v>
      </c>
      <c r="N44" s="120">
        <f t="shared" si="14"/>
        <v>0</v>
      </c>
      <c r="O44" s="120">
        <f t="shared" si="15"/>
        <v>0</v>
      </c>
      <c r="P44" s="72"/>
      <c r="Q44" s="69">
        <v>0</v>
      </c>
      <c r="R44" s="69">
        <v>0</v>
      </c>
      <c r="S44" s="69">
        <f>ROUND(I44*tab!E$47,2)</f>
        <v>0</v>
      </c>
      <c r="T44" s="69">
        <f>ROUND(J44*tab!$F$47,2)</f>
        <v>0</v>
      </c>
      <c r="U44" s="69">
        <f>ROUND(K44*tab!$F$47,2)</f>
        <v>0</v>
      </c>
      <c r="V44" s="69">
        <f>ROUND(L44*tab!$F$47,2)</f>
        <v>0</v>
      </c>
      <c r="W44" s="69">
        <f>ROUND(M44*tab!$F$47,2)</f>
        <v>0</v>
      </c>
      <c r="X44" s="69">
        <f>ROUND(N44*tab!$F$47,2)</f>
        <v>0</v>
      </c>
      <c r="Y44" s="69">
        <f>ROUND(O44*tab!$F$47,2)</f>
        <v>0</v>
      </c>
      <c r="Z44" s="72"/>
      <c r="AA44" s="155">
        <v>0</v>
      </c>
      <c r="AB44" s="155">
        <f t="shared" ref="AB44:AC44" si="101">+AA44</f>
        <v>0</v>
      </c>
      <c r="AC44" s="155">
        <f t="shared" si="101"/>
        <v>0</v>
      </c>
      <c r="AD44" s="155">
        <f t="shared" si="83"/>
        <v>0</v>
      </c>
      <c r="AE44" s="121">
        <f t="shared" si="83"/>
        <v>0</v>
      </c>
      <c r="AF44" s="121">
        <f t="shared" si="83"/>
        <v>0</v>
      </c>
      <c r="AG44" s="121">
        <f t="shared" si="83"/>
        <v>0</v>
      </c>
      <c r="AH44" s="121">
        <f t="shared" si="17"/>
        <v>0</v>
      </c>
      <c r="AI44" s="121">
        <f t="shared" si="18"/>
        <v>0</v>
      </c>
      <c r="AJ44" s="72"/>
      <c r="AK44" s="69">
        <f>+G44*tab!$E$52</f>
        <v>0</v>
      </c>
      <c r="AL44" s="69">
        <f>+H44*tab!$E$52</f>
        <v>0</v>
      </c>
      <c r="AM44" s="69">
        <f>+I44*tab!$E$52</f>
        <v>0</v>
      </c>
      <c r="AN44" s="69">
        <f>+J44*tab!$F$52</f>
        <v>0</v>
      </c>
      <c r="AO44" s="69">
        <f>+K44*tab!$F$52</f>
        <v>0</v>
      </c>
      <c r="AP44" s="69">
        <f>+L44*tab!$F$52</f>
        <v>0</v>
      </c>
      <c r="AQ44" s="69">
        <f>+M44*tab!$F$52</f>
        <v>0</v>
      </c>
      <c r="AR44" s="69">
        <f>+N44*tab!$F$52</f>
        <v>0</v>
      </c>
      <c r="AS44" s="69">
        <f>+O44*tab!$F$52</f>
        <v>0</v>
      </c>
      <c r="AT44" s="72"/>
      <c r="AU44" s="652">
        <v>0</v>
      </c>
      <c r="AV44" s="121">
        <f t="shared" si="43"/>
        <v>0</v>
      </c>
      <c r="AW44" s="121">
        <f t="shared" si="44"/>
        <v>0</v>
      </c>
      <c r="AX44" s="121">
        <f t="shared" si="45"/>
        <v>0</v>
      </c>
      <c r="AY44" s="121">
        <f t="shared" si="46"/>
        <v>0</v>
      </c>
      <c r="AZ44" s="121">
        <f t="shared" si="47"/>
        <v>0</v>
      </c>
      <c r="BA44" s="121">
        <f t="shared" si="48"/>
        <v>0</v>
      </c>
      <c r="BB44" s="121">
        <f t="shared" si="49"/>
        <v>0</v>
      </c>
      <c r="BC44" s="121">
        <f t="shared" si="50"/>
        <v>0</v>
      </c>
      <c r="BD44" s="135"/>
    </row>
    <row r="45" spans="2:56" s="114" customFormat="1" x14ac:dyDescent="0.2">
      <c r="B45" s="134"/>
      <c r="C45" s="152"/>
      <c r="D45" s="51">
        <v>31</v>
      </c>
      <c r="E45" s="1354" t="str">
        <f>+'Li O school'!E45</f>
        <v>school 31</v>
      </c>
      <c r="F45" s="1354" t="str">
        <f>+'Li O school'!F45</f>
        <v>11AA</v>
      </c>
      <c r="G45" s="1124">
        <v>0</v>
      </c>
      <c r="H45" s="1124">
        <f t="shared" ref="H45:I45" si="102">+G45</f>
        <v>0</v>
      </c>
      <c r="I45" s="1124">
        <f t="shared" si="102"/>
        <v>0</v>
      </c>
      <c r="J45" s="154">
        <f t="shared" si="94"/>
        <v>0</v>
      </c>
      <c r="K45" s="154">
        <f t="shared" si="94"/>
        <v>0</v>
      </c>
      <c r="L45" s="120">
        <f t="shared" si="94"/>
        <v>0</v>
      </c>
      <c r="M45" s="120">
        <f t="shared" si="94"/>
        <v>0</v>
      </c>
      <c r="N45" s="120">
        <f t="shared" si="14"/>
        <v>0</v>
      </c>
      <c r="O45" s="120">
        <f t="shared" si="15"/>
        <v>0</v>
      </c>
      <c r="P45" s="72"/>
      <c r="Q45" s="69">
        <v>0</v>
      </c>
      <c r="R45" s="69">
        <v>0</v>
      </c>
      <c r="S45" s="69">
        <f>ROUND(I45*tab!E$47,2)</f>
        <v>0</v>
      </c>
      <c r="T45" s="69">
        <f>ROUND(J45*tab!$F$47,2)</f>
        <v>0</v>
      </c>
      <c r="U45" s="69">
        <f>ROUND(K45*tab!$F$47,2)</f>
        <v>0</v>
      </c>
      <c r="V45" s="69">
        <f>ROUND(L45*tab!$F$47,2)</f>
        <v>0</v>
      </c>
      <c r="W45" s="69">
        <f>ROUND(M45*tab!$F$47,2)</f>
        <v>0</v>
      </c>
      <c r="X45" s="69">
        <f>ROUND(N45*tab!$F$47,2)</f>
        <v>0</v>
      </c>
      <c r="Y45" s="69">
        <f>ROUND(O45*tab!$F$47,2)</f>
        <v>0</v>
      </c>
      <c r="Z45" s="72"/>
      <c r="AA45" s="155">
        <v>0</v>
      </c>
      <c r="AB45" s="155">
        <f t="shared" ref="AB45:AC45" si="103">+AA45</f>
        <v>0</v>
      </c>
      <c r="AC45" s="155">
        <f t="shared" si="103"/>
        <v>0</v>
      </c>
      <c r="AD45" s="155">
        <f t="shared" si="83"/>
        <v>0</v>
      </c>
      <c r="AE45" s="121">
        <f t="shared" si="83"/>
        <v>0</v>
      </c>
      <c r="AF45" s="121">
        <f t="shared" si="83"/>
        <v>0</v>
      </c>
      <c r="AG45" s="121">
        <f t="shared" si="83"/>
        <v>0</v>
      </c>
      <c r="AH45" s="121">
        <f t="shared" si="17"/>
        <v>0</v>
      </c>
      <c r="AI45" s="121">
        <f t="shared" si="18"/>
        <v>0</v>
      </c>
      <c r="AJ45" s="72"/>
      <c r="AK45" s="69">
        <f>+G45*tab!$E$52</f>
        <v>0</v>
      </c>
      <c r="AL45" s="69">
        <f>+H45*tab!$E$52</f>
        <v>0</v>
      </c>
      <c r="AM45" s="69">
        <f>+I45*tab!$E$52</f>
        <v>0</v>
      </c>
      <c r="AN45" s="69">
        <f>+J45*tab!$F$52</f>
        <v>0</v>
      </c>
      <c r="AO45" s="69">
        <f>+K45*tab!$F$52</f>
        <v>0</v>
      </c>
      <c r="AP45" s="69">
        <f>+L45*tab!$F$52</f>
        <v>0</v>
      </c>
      <c r="AQ45" s="69">
        <f>+M45*tab!$F$52</f>
        <v>0</v>
      </c>
      <c r="AR45" s="69">
        <f>+N45*tab!$F$52</f>
        <v>0</v>
      </c>
      <c r="AS45" s="69">
        <f>+O45*tab!$F$52</f>
        <v>0</v>
      </c>
      <c r="AT45" s="72"/>
      <c r="AU45" s="652">
        <v>0</v>
      </c>
      <c r="AV45" s="121">
        <f t="shared" si="43"/>
        <v>0</v>
      </c>
      <c r="AW45" s="121">
        <f t="shared" si="44"/>
        <v>0</v>
      </c>
      <c r="AX45" s="121">
        <f t="shared" si="45"/>
        <v>0</v>
      </c>
      <c r="AY45" s="121">
        <f t="shared" si="46"/>
        <v>0</v>
      </c>
      <c r="AZ45" s="121">
        <f t="shared" si="47"/>
        <v>0</v>
      </c>
      <c r="BA45" s="121">
        <f t="shared" si="48"/>
        <v>0</v>
      </c>
      <c r="BB45" s="121">
        <f t="shared" si="49"/>
        <v>0</v>
      </c>
      <c r="BC45" s="121">
        <f t="shared" si="50"/>
        <v>0</v>
      </c>
      <c r="BD45" s="135"/>
    </row>
    <row r="46" spans="2:56" s="114" customFormat="1" x14ac:dyDescent="0.2">
      <c r="B46" s="134"/>
      <c r="C46" s="152"/>
      <c r="D46" s="51">
        <v>32</v>
      </c>
      <c r="E46" s="1354" t="str">
        <f>+'Li O school'!E46</f>
        <v>school 32</v>
      </c>
      <c r="F46" s="1354" t="str">
        <f>+'Li O school'!F46</f>
        <v>11AA</v>
      </c>
      <c r="G46" s="1124">
        <v>0</v>
      </c>
      <c r="H46" s="1124">
        <f t="shared" ref="H46:I46" si="104">+G46</f>
        <v>0</v>
      </c>
      <c r="I46" s="1124">
        <f t="shared" si="104"/>
        <v>0</v>
      </c>
      <c r="J46" s="154">
        <f t="shared" si="94"/>
        <v>0</v>
      </c>
      <c r="K46" s="154">
        <f t="shared" si="94"/>
        <v>0</v>
      </c>
      <c r="L46" s="120">
        <f t="shared" si="94"/>
        <v>0</v>
      </c>
      <c r="M46" s="120">
        <f t="shared" si="94"/>
        <v>0</v>
      </c>
      <c r="N46" s="120">
        <f t="shared" si="14"/>
        <v>0</v>
      </c>
      <c r="O46" s="120">
        <f t="shared" si="15"/>
        <v>0</v>
      </c>
      <c r="P46" s="72"/>
      <c r="Q46" s="69">
        <v>0</v>
      </c>
      <c r="R46" s="69">
        <v>0</v>
      </c>
      <c r="S46" s="69">
        <f>ROUND(I46*tab!E$47,2)</f>
        <v>0</v>
      </c>
      <c r="T46" s="69">
        <f>ROUND(J46*tab!$F$47,2)</f>
        <v>0</v>
      </c>
      <c r="U46" s="69">
        <f>ROUND(K46*tab!$F$47,2)</f>
        <v>0</v>
      </c>
      <c r="V46" s="69">
        <f>ROUND(L46*tab!$F$47,2)</f>
        <v>0</v>
      </c>
      <c r="W46" s="69">
        <f>ROUND(M46*tab!$F$47,2)</f>
        <v>0</v>
      </c>
      <c r="X46" s="69">
        <f>ROUND(N46*tab!$F$47,2)</f>
        <v>0</v>
      </c>
      <c r="Y46" s="69">
        <f>ROUND(O46*tab!$F$47,2)</f>
        <v>0</v>
      </c>
      <c r="Z46" s="72"/>
      <c r="AA46" s="155">
        <v>0</v>
      </c>
      <c r="AB46" s="155">
        <f t="shared" ref="AB46:AC46" si="105">+AA46</f>
        <v>0</v>
      </c>
      <c r="AC46" s="155">
        <f t="shared" si="105"/>
        <v>0</v>
      </c>
      <c r="AD46" s="155">
        <f t="shared" si="83"/>
        <v>0</v>
      </c>
      <c r="AE46" s="121">
        <f t="shared" si="83"/>
        <v>0</v>
      </c>
      <c r="AF46" s="121">
        <f t="shared" si="83"/>
        <v>0</v>
      </c>
      <c r="AG46" s="121">
        <f t="shared" si="83"/>
        <v>0</v>
      </c>
      <c r="AH46" s="121">
        <f t="shared" si="17"/>
        <v>0</v>
      </c>
      <c r="AI46" s="121">
        <f t="shared" si="18"/>
        <v>0</v>
      </c>
      <c r="AJ46" s="72"/>
      <c r="AK46" s="69">
        <f>+G46*tab!$E$52</f>
        <v>0</v>
      </c>
      <c r="AL46" s="69">
        <f>+H46*tab!$E$52</f>
        <v>0</v>
      </c>
      <c r="AM46" s="69">
        <f>+I46*tab!$E$52</f>
        <v>0</v>
      </c>
      <c r="AN46" s="69">
        <f>+J46*tab!$F$52</f>
        <v>0</v>
      </c>
      <c r="AO46" s="69">
        <f>+K46*tab!$F$52</f>
        <v>0</v>
      </c>
      <c r="AP46" s="69">
        <f>+L46*tab!$F$52</f>
        <v>0</v>
      </c>
      <c r="AQ46" s="69">
        <f>+M46*tab!$F$52</f>
        <v>0</v>
      </c>
      <c r="AR46" s="69">
        <f>+N46*tab!$F$52</f>
        <v>0</v>
      </c>
      <c r="AS46" s="69">
        <f>+O46*tab!$F$52</f>
        <v>0</v>
      </c>
      <c r="AT46" s="72"/>
      <c r="AU46" s="652">
        <v>0</v>
      </c>
      <c r="AV46" s="121">
        <f t="shared" si="43"/>
        <v>0</v>
      </c>
      <c r="AW46" s="121">
        <f t="shared" si="44"/>
        <v>0</v>
      </c>
      <c r="AX46" s="121">
        <f t="shared" si="45"/>
        <v>0</v>
      </c>
      <c r="AY46" s="121">
        <f t="shared" si="46"/>
        <v>0</v>
      </c>
      <c r="AZ46" s="121">
        <f t="shared" si="47"/>
        <v>0</v>
      </c>
      <c r="BA46" s="121">
        <f t="shared" si="48"/>
        <v>0</v>
      </c>
      <c r="BB46" s="121">
        <f t="shared" si="49"/>
        <v>0</v>
      </c>
      <c r="BC46" s="121">
        <f t="shared" si="50"/>
        <v>0</v>
      </c>
      <c r="BD46" s="135"/>
    </row>
    <row r="47" spans="2:56" s="114" customFormat="1" x14ac:dyDescent="0.2">
      <c r="B47" s="134"/>
      <c r="C47" s="152"/>
      <c r="D47" s="51">
        <v>33</v>
      </c>
      <c r="E47" s="1354" t="str">
        <f>+'Li O school'!E47</f>
        <v>school 33</v>
      </c>
      <c r="F47" s="1354" t="str">
        <f>+'Li O school'!F47</f>
        <v>11AA</v>
      </c>
      <c r="G47" s="1124">
        <v>0</v>
      </c>
      <c r="H47" s="1124">
        <f t="shared" ref="H47:I47" si="106">+G47</f>
        <v>0</v>
      </c>
      <c r="I47" s="1124">
        <f t="shared" si="106"/>
        <v>0</v>
      </c>
      <c r="J47" s="154">
        <f t="shared" si="94"/>
        <v>0</v>
      </c>
      <c r="K47" s="154">
        <f t="shared" si="94"/>
        <v>0</v>
      </c>
      <c r="L47" s="120">
        <f t="shared" si="94"/>
        <v>0</v>
      </c>
      <c r="M47" s="120">
        <f t="shared" si="94"/>
        <v>0</v>
      </c>
      <c r="N47" s="120">
        <f t="shared" si="14"/>
        <v>0</v>
      </c>
      <c r="O47" s="120">
        <f t="shared" si="15"/>
        <v>0</v>
      </c>
      <c r="P47" s="72"/>
      <c r="Q47" s="69">
        <v>0</v>
      </c>
      <c r="R47" s="69">
        <v>0</v>
      </c>
      <c r="S47" s="69">
        <f>ROUND(I47*tab!E$47,2)</f>
        <v>0</v>
      </c>
      <c r="T47" s="69">
        <f>ROUND(J47*tab!$F$47,2)</f>
        <v>0</v>
      </c>
      <c r="U47" s="69">
        <f>ROUND(K47*tab!$F$47,2)</f>
        <v>0</v>
      </c>
      <c r="V47" s="69">
        <f>ROUND(L47*tab!$F$47,2)</f>
        <v>0</v>
      </c>
      <c r="W47" s="69">
        <f>ROUND(M47*tab!$F$47,2)</f>
        <v>0</v>
      </c>
      <c r="X47" s="69">
        <f>ROUND(N47*tab!$F$47,2)</f>
        <v>0</v>
      </c>
      <c r="Y47" s="69">
        <f>ROUND(O47*tab!$F$47,2)</f>
        <v>0</v>
      </c>
      <c r="Z47" s="72"/>
      <c r="AA47" s="155">
        <v>0</v>
      </c>
      <c r="AB47" s="155">
        <f t="shared" ref="AB47:AC47" si="107">+AA47</f>
        <v>0</v>
      </c>
      <c r="AC47" s="155">
        <f t="shared" si="107"/>
        <v>0</v>
      </c>
      <c r="AD47" s="155">
        <f t="shared" si="83"/>
        <v>0</v>
      </c>
      <c r="AE47" s="121">
        <f t="shared" si="83"/>
        <v>0</v>
      </c>
      <c r="AF47" s="121">
        <f t="shared" si="83"/>
        <v>0</v>
      </c>
      <c r="AG47" s="121">
        <f t="shared" si="83"/>
        <v>0</v>
      </c>
      <c r="AH47" s="121">
        <f t="shared" si="17"/>
        <v>0</v>
      </c>
      <c r="AI47" s="121">
        <f t="shared" si="18"/>
        <v>0</v>
      </c>
      <c r="AJ47" s="72"/>
      <c r="AK47" s="69">
        <f>+G47*tab!$E$52</f>
        <v>0</v>
      </c>
      <c r="AL47" s="69">
        <f>+H47*tab!$E$52</f>
        <v>0</v>
      </c>
      <c r="AM47" s="69">
        <f>+I47*tab!$E$52</f>
        <v>0</v>
      </c>
      <c r="AN47" s="69">
        <f>+J47*tab!$F$52</f>
        <v>0</v>
      </c>
      <c r="AO47" s="69">
        <f>+K47*tab!$F$52</f>
        <v>0</v>
      </c>
      <c r="AP47" s="69">
        <f>+L47*tab!$F$52</f>
        <v>0</v>
      </c>
      <c r="AQ47" s="69">
        <f>+M47*tab!$F$52</f>
        <v>0</v>
      </c>
      <c r="AR47" s="69">
        <f>+N47*tab!$F$52</f>
        <v>0</v>
      </c>
      <c r="AS47" s="69">
        <f>+O47*tab!$F$52</f>
        <v>0</v>
      </c>
      <c r="AT47" s="72"/>
      <c r="AU47" s="652">
        <v>0</v>
      </c>
      <c r="AV47" s="121">
        <f t="shared" si="43"/>
        <v>0</v>
      </c>
      <c r="AW47" s="121">
        <f t="shared" si="44"/>
        <v>0</v>
      </c>
      <c r="AX47" s="121">
        <f t="shared" si="45"/>
        <v>0</v>
      </c>
      <c r="AY47" s="121">
        <f t="shared" si="46"/>
        <v>0</v>
      </c>
      <c r="AZ47" s="121">
        <f t="shared" si="47"/>
        <v>0</v>
      </c>
      <c r="BA47" s="121">
        <f t="shared" si="48"/>
        <v>0</v>
      </c>
      <c r="BB47" s="121">
        <f t="shared" si="49"/>
        <v>0</v>
      </c>
      <c r="BC47" s="121">
        <f t="shared" si="50"/>
        <v>0</v>
      </c>
      <c r="BD47" s="135"/>
    </row>
    <row r="48" spans="2:56" s="114" customFormat="1" x14ac:dyDescent="0.2">
      <c r="B48" s="134"/>
      <c r="C48" s="152"/>
      <c r="D48" s="51">
        <v>34</v>
      </c>
      <c r="E48" s="1354" t="str">
        <f>+'Li O school'!E48</f>
        <v>school 34</v>
      </c>
      <c r="F48" s="1354" t="str">
        <f>+'Li O school'!F48</f>
        <v>11AA</v>
      </c>
      <c r="G48" s="1124">
        <v>0</v>
      </c>
      <c r="H48" s="1124">
        <f t="shared" ref="H48:I48" si="108">+G48</f>
        <v>0</v>
      </c>
      <c r="I48" s="1124">
        <f t="shared" si="108"/>
        <v>0</v>
      </c>
      <c r="J48" s="154">
        <f t="shared" si="94"/>
        <v>0</v>
      </c>
      <c r="K48" s="154">
        <f t="shared" si="94"/>
        <v>0</v>
      </c>
      <c r="L48" s="120">
        <f t="shared" si="94"/>
        <v>0</v>
      </c>
      <c r="M48" s="120">
        <f t="shared" si="94"/>
        <v>0</v>
      </c>
      <c r="N48" s="120">
        <f t="shared" si="14"/>
        <v>0</v>
      </c>
      <c r="O48" s="120">
        <f t="shared" si="15"/>
        <v>0</v>
      </c>
      <c r="P48" s="72"/>
      <c r="Q48" s="69">
        <v>0</v>
      </c>
      <c r="R48" s="69">
        <v>0</v>
      </c>
      <c r="S48" s="69">
        <f>ROUND(I48*tab!E$47,2)</f>
        <v>0</v>
      </c>
      <c r="T48" s="69">
        <f>ROUND(J48*tab!$F$47,2)</f>
        <v>0</v>
      </c>
      <c r="U48" s="69">
        <f>ROUND(K48*tab!$F$47,2)</f>
        <v>0</v>
      </c>
      <c r="V48" s="69">
        <f>ROUND(L48*tab!$F$47,2)</f>
        <v>0</v>
      </c>
      <c r="W48" s="69">
        <f>ROUND(M48*tab!$F$47,2)</f>
        <v>0</v>
      </c>
      <c r="X48" s="69">
        <f>ROUND(N48*tab!$F$47,2)</f>
        <v>0</v>
      </c>
      <c r="Y48" s="69">
        <f>ROUND(O48*tab!$F$47,2)</f>
        <v>0</v>
      </c>
      <c r="Z48" s="72"/>
      <c r="AA48" s="155">
        <v>0</v>
      </c>
      <c r="AB48" s="155">
        <f t="shared" ref="AB48:AC48" si="109">+AA48</f>
        <v>0</v>
      </c>
      <c r="AC48" s="155">
        <f t="shared" si="109"/>
        <v>0</v>
      </c>
      <c r="AD48" s="155">
        <f t="shared" si="83"/>
        <v>0</v>
      </c>
      <c r="AE48" s="121">
        <f t="shared" si="83"/>
        <v>0</v>
      </c>
      <c r="AF48" s="121">
        <f t="shared" si="83"/>
        <v>0</v>
      </c>
      <c r="AG48" s="121">
        <f t="shared" si="83"/>
        <v>0</v>
      </c>
      <c r="AH48" s="121">
        <f t="shared" si="17"/>
        <v>0</v>
      </c>
      <c r="AI48" s="121">
        <f t="shared" si="18"/>
        <v>0</v>
      </c>
      <c r="AJ48" s="72"/>
      <c r="AK48" s="69">
        <f>+G48*tab!$E$52</f>
        <v>0</v>
      </c>
      <c r="AL48" s="69">
        <f>+H48*tab!$E$52</f>
        <v>0</v>
      </c>
      <c r="AM48" s="69">
        <f>+I48*tab!$E$52</f>
        <v>0</v>
      </c>
      <c r="AN48" s="69">
        <f>+J48*tab!$F$52</f>
        <v>0</v>
      </c>
      <c r="AO48" s="69">
        <f>+K48*tab!$F$52</f>
        <v>0</v>
      </c>
      <c r="AP48" s="69">
        <f>+L48*tab!$F$52</f>
        <v>0</v>
      </c>
      <c r="AQ48" s="69">
        <f>+M48*tab!$F$52</f>
        <v>0</v>
      </c>
      <c r="AR48" s="69">
        <f>+N48*tab!$F$52</f>
        <v>0</v>
      </c>
      <c r="AS48" s="69">
        <f>+O48*tab!$F$52</f>
        <v>0</v>
      </c>
      <c r="AT48" s="72"/>
      <c r="AU48" s="652">
        <v>0</v>
      </c>
      <c r="AV48" s="121">
        <f t="shared" si="43"/>
        <v>0</v>
      </c>
      <c r="AW48" s="121">
        <f t="shared" si="44"/>
        <v>0</v>
      </c>
      <c r="AX48" s="121">
        <f t="shared" si="45"/>
        <v>0</v>
      </c>
      <c r="AY48" s="121">
        <f t="shared" si="46"/>
        <v>0</v>
      </c>
      <c r="AZ48" s="121">
        <f t="shared" si="47"/>
        <v>0</v>
      </c>
      <c r="BA48" s="121">
        <f t="shared" si="48"/>
        <v>0</v>
      </c>
      <c r="BB48" s="121">
        <f t="shared" si="49"/>
        <v>0</v>
      </c>
      <c r="BC48" s="121">
        <f t="shared" si="50"/>
        <v>0</v>
      </c>
      <c r="BD48" s="135"/>
    </row>
    <row r="49" spans="2:56" s="114" customFormat="1" x14ac:dyDescent="0.2">
      <c r="B49" s="134"/>
      <c r="C49" s="152"/>
      <c r="D49" s="51">
        <v>35</v>
      </c>
      <c r="E49" s="1354" t="str">
        <f>+'Li O school'!E49</f>
        <v>school 35</v>
      </c>
      <c r="F49" s="1354" t="str">
        <f>+'Li O school'!F49</f>
        <v>11AA</v>
      </c>
      <c r="G49" s="1124">
        <v>0</v>
      </c>
      <c r="H49" s="1124">
        <f t="shared" ref="H49:I49" si="110">+G49</f>
        <v>0</v>
      </c>
      <c r="I49" s="1124">
        <f t="shared" si="110"/>
        <v>0</v>
      </c>
      <c r="J49" s="154">
        <f t="shared" si="94"/>
        <v>0</v>
      </c>
      <c r="K49" s="154">
        <f t="shared" si="94"/>
        <v>0</v>
      </c>
      <c r="L49" s="120">
        <f t="shared" si="94"/>
        <v>0</v>
      </c>
      <c r="M49" s="120">
        <f t="shared" si="94"/>
        <v>0</v>
      </c>
      <c r="N49" s="120">
        <f t="shared" si="14"/>
        <v>0</v>
      </c>
      <c r="O49" s="120">
        <f t="shared" si="15"/>
        <v>0</v>
      </c>
      <c r="P49" s="72"/>
      <c r="Q49" s="69">
        <v>0</v>
      </c>
      <c r="R49" s="69">
        <v>0</v>
      </c>
      <c r="S49" s="69">
        <f>ROUND(I49*tab!E$47,2)</f>
        <v>0</v>
      </c>
      <c r="T49" s="69">
        <f>ROUND(J49*tab!$F$47,2)</f>
        <v>0</v>
      </c>
      <c r="U49" s="69">
        <f>ROUND(K49*tab!$F$47,2)</f>
        <v>0</v>
      </c>
      <c r="V49" s="69">
        <f>ROUND(L49*tab!$F$47,2)</f>
        <v>0</v>
      </c>
      <c r="W49" s="69">
        <f>ROUND(M49*tab!$F$47,2)</f>
        <v>0</v>
      </c>
      <c r="X49" s="69">
        <f>ROUND(N49*tab!$F$47,2)</f>
        <v>0</v>
      </c>
      <c r="Y49" s="69">
        <f>ROUND(O49*tab!$F$47,2)</f>
        <v>0</v>
      </c>
      <c r="Z49" s="72"/>
      <c r="AA49" s="155">
        <v>0</v>
      </c>
      <c r="AB49" s="155">
        <f t="shared" ref="AB49:AC49" si="111">+AA49</f>
        <v>0</v>
      </c>
      <c r="AC49" s="155">
        <f t="shared" si="111"/>
        <v>0</v>
      </c>
      <c r="AD49" s="155">
        <f t="shared" si="83"/>
        <v>0</v>
      </c>
      <c r="AE49" s="121">
        <f t="shared" si="83"/>
        <v>0</v>
      </c>
      <c r="AF49" s="121">
        <f t="shared" si="83"/>
        <v>0</v>
      </c>
      <c r="AG49" s="121">
        <f t="shared" si="83"/>
        <v>0</v>
      </c>
      <c r="AH49" s="121">
        <f t="shared" si="17"/>
        <v>0</v>
      </c>
      <c r="AI49" s="121">
        <f t="shared" si="18"/>
        <v>0</v>
      </c>
      <c r="AJ49" s="72"/>
      <c r="AK49" s="69">
        <f>+G49*tab!$E$52</f>
        <v>0</v>
      </c>
      <c r="AL49" s="69">
        <f>+H49*tab!$E$52</f>
        <v>0</v>
      </c>
      <c r="AM49" s="69">
        <f>+I49*tab!$E$52</f>
        <v>0</v>
      </c>
      <c r="AN49" s="69">
        <f>+J49*tab!$F$52</f>
        <v>0</v>
      </c>
      <c r="AO49" s="69">
        <f>+K49*tab!$F$52</f>
        <v>0</v>
      </c>
      <c r="AP49" s="69">
        <f>+L49*tab!$F$52</f>
        <v>0</v>
      </c>
      <c r="AQ49" s="69">
        <f>+M49*tab!$F$52</f>
        <v>0</v>
      </c>
      <c r="AR49" s="69">
        <f>+N49*tab!$F$52</f>
        <v>0</v>
      </c>
      <c r="AS49" s="69">
        <f>+O49*tab!$F$52</f>
        <v>0</v>
      </c>
      <c r="AT49" s="72"/>
      <c r="AU49" s="652">
        <v>0</v>
      </c>
      <c r="AV49" s="121">
        <f t="shared" si="43"/>
        <v>0</v>
      </c>
      <c r="AW49" s="121">
        <f t="shared" si="44"/>
        <v>0</v>
      </c>
      <c r="AX49" s="121">
        <f t="shared" si="45"/>
        <v>0</v>
      </c>
      <c r="AY49" s="121">
        <f t="shared" si="46"/>
        <v>0</v>
      </c>
      <c r="AZ49" s="121">
        <f t="shared" si="47"/>
        <v>0</v>
      </c>
      <c r="BA49" s="121">
        <f t="shared" si="48"/>
        <v>0</v>
      </c>
      <c r="BB49" s="121">
        <f t="shared" si="49"/>
        <v>0</v>
      </c>
      <c r="BC49" s="121">
        <f t="shared" si="50"/>
        <v>0</v>
      </c>
      <c r="BD49" s="135"/>
    </row>
    <row r="50" spans="2:56" s="114" customFormat="1" x14ac:dyDescent="0.2">
      <c r="B50" s="134"/>
      <c r="C50" s="152"/>
      <c r="D50" s="51">
        <v>36</v>
      </c>
      <c r="E50" s="1354" t="str">
        <f>+'Li O school'!E50</f>
        <v>school 36</v>
      </c>
      <c r="F50" s="1354" t="str">
        <f>+'Li O school'!F50</f>
        <v>11AA</v>
      </c>
      <c r="G50" s="1124">
        <v>0</v>
      </c>
      <c r="H50" s="1124">
        <f t="shared" ref="H50:I50" si="112">+G50</f>
        <v>0</v>
      </c>
      <c r="I50" s="1124">
        <f t="shared" si="112"/>
        <v>0</v>
      </c>
      <c r="J50" s="154">
        <f t="shared" si="94"/>
        <v>0</v>
      </c>
      <c r="K50" s="154">
        <f t="shared" si="94"/>
        <v>0</v>
      </c>
      <c r="L50" s="120">
        <f t="shared" si="94"/>
        <v>0</v>
      </c>
      <c r="M50" s="120">
        <f t="shared" si="94"/>
        <v>0</v>
      </c>
      <c r="N50" s="120">
        <f t="shared" si="14"/>
        <v>0</v>
      </c>
      <c r="O50" s="120">
        <f t="shared" si="15"/>
        <v>0</v>
      </c>
      <c r="P50" s="72"/>
      <c r="Q50" s="69">
        <v>0</v>
      </c>
      <c r="R50" s="69">
        <v>0</v>
      </c>
      <c r="S50" s="69">
        <f>ROUND(I50*tab!E$47,2)</f>
        <v>0</v>
      </c>
      <c r="T50" s="69">
        <f>ROUND(J50*tab!$F$47,2)</f>
        <v>0</v>
      </c>
      <c r="U50" s="69">
        <f>ROUND(K50*tab!$F$47,2)</f>
        <v>0</v>
      </c>
      <c r="V50" s="69">
        <f>ROUND(L50*tab!$F$47,2)</f>
        <v>0</v>
      </c>
      <c r="W50" s="69">
        <f>ROUND(M50*tab!$F$47,2)</f>
        <v>0</v>
      </c>
      <c r="X50" s="69">
        <f>ROUND(N50*tab!$F$47,2)</f>
        <v>0</v>
      </c>
      <c r="Y50" s="69">
        <f>ROUND(O50*tab!$F$47,2)</f>
        <v>0</v>
      </c>
      <c r="Z50" s="72"/>
      <c r="AA50" s="155">
        <v>0</v>
      </c>
      <c r="AB50" s="155">
        <f t="shared" ref="AB50:AC50" si="113">+AA50</f>
        <v>0</v>
      </c>
      <c r="AC50" s="155">
        <f t="shared" si="113"/>
        <v>0</v>
      </c>
      <c r="AD50" s="155">
        <f t="shared" si="83"/>
        <v>0</v>
      </c>
      <c r="AE50" s="121">
        <f t="shared" si="83"/>
        <v>0</v>
      </c>
      <c r="AF50" s="121">
        <f t="shared" si="83"/>
        <v>0</v>
      </c>
      <c r="AG50" s="121">
        <f t="shared" si="83"/>
        <v>0</v>
      </c>
      <c r="AH50" s="121">
        <f t="shared" si="17"/>
        <v>0</v>
      </c>
      <c r="AI50" s="121">
        <f t="shared" si="18"/>
        <v>0</v>
      </c>
      <c r="AJ50" s="72"/>
      <c r="AK50" s="69">
        <f>+G50*tab!$E$52</f>
        <v>0</v>
      </c>
      <c r="AL50" s="69">
        <f>+H50*tab!$E$52</f>
        <v>0</v>
      </c>
      <c r="AM50" s="69">
        <f>+I50*tab!$E$52</f>
        <v>0</v>
      </c>
      <c r="AN50" s="69">
        <f>+J50*tab!$F$52</f>
        <v>0</v>
      </c>
      <c r="AO50" s="69">
        <f>+K50*tab!$F$52</f>
        <v>0</v>
      </c>
      <c r="AP50" s="69">
        <f>+L50*tab!$F$52</f>
        <v>0</v>
      </c>
      <c r="AQ50" s="69">
        <f>+M50*tab!$F$52</f>
        <v>0</v>
      </c>
      <c r="AR50" s="69">
        <f>+N50*tab!$F$52</f>
        <v>0</v>
      </c>
      <c r="AS50" s="69">
        <f>+O50*tab!$F$52</f>
        <v>0</v>
      </c>
      <c r="AT50" s="72"/>
      <c r="AU50" s="652">
        <v>0</v>
      </c>
      <c r="AV50" s="121">
        <f t="shared" si="43"/>
        <v>0</v>
      </c>
      <c r="AW50" s="121">
        <f t="shared" si="44"/>
        <v>0</v>
      </c>
      <c r="AX50" s="121">
        <f t="shared" si="45"/>
        <v>0</v>
      </c>
      <c r="AY50" s="121">
        <f t="shared" si="46"/>
        <v>0</v>
      </c>
      <c r="AZ50" s="121">
        <f t="shared" si="47"/>
        <v>0</v>
      </c>
      <c r="BA50" s="121">
        <f t="shared" si="48"/>
        <v>0</v>
      </c>
      <c r="BB50" s="121">
        <f t="shared" si="49"/>
        <v>0</v>
      </c>
      <c r="BC50" s="121">
        <f t="shared" si="50"/>
        <v>0</v>
      </c>
      <c r="BD50" s="135"/>
    </row>
    <row r="51" spans="2:56" s="114" customFormat="1" x14ac:dyDescent="0.2">
      <c r="B51" s="134"/>
      <c r="C51" s="152"/>
      <c r="D51" s="51">
        <v>37</v>
      </c>
      <c r="E51" s="1354" t="str">
        <f>+'Li O school'!E51</f>
        <v>school 37</v>
      </c>
      <c r="F51" s="1354" t="str">
        <f>+'Li O school'!F51</f>
        <v>11AA</v>
      </c>
      <c r="G51" s="1124">
        <v>0</v>
      </c>
      <c r="H51" s="1124">
        <f t="shared" ref="H51:I51" si="114">+G51</f>
        <v>0</v>
      </c>
      <c r="I51" s="1124">
        <f t="shared" si="114"/>
        <v>0</v>
      </c>
      <c r="J51" s="154">
        <f t="shared" si="94"/>
        <v>0</v>
      </c>
      <c r="K51" s="154">
        <f t="shared" si="94"/>
        <v>0</v>
      </c>
      <c r="L51" s="120">
        <f t="shared" si="94"/>
        <v>0</v>
      </c>
      <c r="M51" s="120">
        <f t="shared" si="94"/>
        <v>0</v>
      </c>
      <c r="N51" s="120">
        <f t="shared" si="14"/>
        <v>0</v>
      </c>
      <c r="O51" s="120">
        <f t="shared" si="15"/>
        <v>0</v>
      </c>
      <c r="P51" s="72"/>
      <c r="Q51" s="69">
        <v>0</v>
      </c>
      <c r="R51" s="69">
        <v>0</v>
      </c>
      <c r="S51" s="69">
        <f>ROUND(I51*tab!E$47,2)</f>
        <v>0</v>
      </c>
      <c r="T51" s="69">
        <f>ROUND(J51*tab!$F$47,2)</f>
        <v>0</v>
      </c>
      <c r="U51" s="69">
        <f>ROUND(K51*tab!$F$47,2)</f>
        <v>0</v>
      </c>
      <c r="V51" s="69">
        <f>ROUND(L51*tab!$F$47,2)</f>
        <v>0</v>
      </c>
      <c r="W51" s="69">
        <f>ROUND(M51*tab!$F$47,2)</f>
        <v>0</v>
      </c>
      <c r="X51" s="69">
        <f>ROUND(N51*tab!$F$47,2)</f>
        <v>0</v>
      </c>
      <c r="Y51" s="69">
        <f>ROUND(O51*tab!$F$47,2)</f>
        <v>0</v>
      </c>
      <c r="Z51" s="72"/>
      <c r="AA51" s="155">
        <v>0</v>
      </c>
      <c r="AB51" s="155">
        <f t="shared" ref="AB51:AC51" si="115">+AA51</f>
        <v>0</v>
      </c>
      <c r="AC51" s="155">
        <f t="shared" si="115"/>
        <v>0</v>
      </c>
      <c r="AD51" s="155">
        <f t="shared" si="83"/>
        <v>0</v>
      </c>
      <c r="AE51" s="121">
        <f t="shared" si="83"/>
        <v>0</v>
      </c>
      <c r="AF51" s="121">
        <f t="shared" si="83"/>
        <v>0</v>
      </c>
      <c r="AG51" s="121">
        <f t="shared" si="83"/>
        <v>0</v>
      </c>
      <c r="AH51" s="121">
        <f t="shared" si="17"/>
        <v>0</v>
      </c>
      <c r="AI51" s="121">
        <f t="shared" si="18"/>
        <v>0</v>
      </c>
      <c r="AJ51" s="72"/>
      <c r="AK51" s="69">
        <f>+G51*tab!$E$52</f>
        <v>0</v>
      </c>
      <c r="AL51" s="69">
        <f>+H51*tab!$E$52</f>
        <v>0</v>
      </c>
      <c r="AM51" s="69">
        <f>+I51*tab!$E$52</f>
        <v>0</v>
      </c>
      <c r="AN51" s="69">
        <f>+J51*tab!$F$52</f>
        <v>0</v>
      </c>
      <c r="AO51" s="69">
        <f>+K51*tab!$F$52</f>
        <v>0</v>
      </c>
      <c r="AP51" s="69">
        <f>+L51*tab!$F$52</f>
        <v>0</v>
      </c>
      <c r="AQ51" s="69">
        <f>+M51*tab!$F$52</f>
        <v>0</v>
      </c>
      <c r="AR51" s="69">
        <f>+N51*tab!$F$52</f>
        <v>0</v>
      </c>
      <c r="AS51" s="69">
        <f>+O51*tab!$F$52</f>
        <v>0</v>
      </c>
      <c r="AT51" s="72"/>
      <c r="AU51" s="652">
        <v>0</v>
      </c>
      <c r="AV51" s="121">
        <f t="shared" si="43"/>
        <v>0</v>
      </c>
      <c r="AW51" s="121">
        <f t="shared" si="44"/>
        <v>0</v>
      </c>
      <c r="AX51" s="121">
        <f t="shared" si="45"/>
        <v>0</v>
      </c>
      <c r="AY51" s="121">
        <f t="shared" si="46"/>
        <v>0</v>
      </c>
      <c r="AZ51" s="121">
        <f t="shared" si="47"/>
        <v>0</v>
      </c>
      <c r="BA51" s="121">
        <f t="shared" si="48"/>
        <v>0</v>
      </c>
      <c r="BB51" s="121">
        <f t="shared" si="49"/>
        <v>0</v>
      </c>
      <c r="BC51" s="121">
        <f t="shared" si="50"/>
        <v>0</v>
      </c>
      <c r="BD51" s="135"/>
    </row>
    <row r="52" spans="2:56" s="114" customFormat="1" x14ac:dyDescent="0.2">
      <c r="B52" s="134"/>
      <c r="C52" s="152"/>
      <c r="D52" s="51">
        <v>38</v>
      </c>
      <c r="E52" s="1354" t="str">
        <f>+'Li O school'!E52</f>
        <v>school 38</v>
      </c>
      <c r="F52" s="1354" t="str">
        <f>+'Li O school'!F52</f>
        <v>11AA</v>
      </c>
      <c r="G52" s="1124">
        <v>0</v>
      </c>
      <c r="H52" s="1124">
        <f t="shared" ref="H52:I52" si="116">+G52</f>
        <v>0</v>
      </c>
      <c r="I52" s="1124">
        <f t="shared" si="116"/>
        <v>0</v>
      </c>
      <c r="J52" s="154">
        <f t="shared" si="94"/>
        <v>0</v>
      </c>
      <c r="K52" s="154">
        <f t="shared" si="94"/>
        <v>0</v>
      </c>
      <c r="L52" s="120">
        <f t="shared" si="94"/>
        <v>0</v>
      </c>
      <c r="M52" s="120">
        <f t="shared" si="94"/>
        <v>0</v>
      </c>
      <c r="N52" s="120">
        <f t="shared" si="14"/>
        <v>0</v>
      </c>
      <c r="O52" s="120">
        <f t="shared" si="15"/>
        <v>0</v>
      </c>
      <c r="P52" s="72"/>
      <c r="Q52" s="69">
        <v>0</v>
      </c>
      <c r="R52" s="69">
        <v>0</v>
      </c>
      <c r="S52" s="69">
        <f>ROUND(I52*tab!E$47,2)</f>
        <v>0</v>
      </c>
      <c r="T52" s="69">
        <f>ROUND(J52*tab!$F$47,2)</f>
        <v>0</v>
      </c>
      <c r="U52" s="69">
        <f>ROUND(K52*tab!$F$47,2)</f>
        <v>0</v>
      </c>
      <c r="V52" s="69">
        <f>ROUND(L52*tab!$F$47,2)</f>
        <v>0</v>
      </c>
      <c r="W52" s="69">
        <f>ROUND(M52*tab!$F$47,2)</f>
        <v>0</v>
      </c>
      <c r="X52" s="69">
        <f>ROUND(N52*tab!$F$47,2)</f>
        <v>0</v>
      </c>
      <c r="Y52" s="69">
        <f>ROUND(O52*tab!$F$47,2)</f>
        <v>0</v>
      </c>
      <c r="Z52" s="72"/>
      <c r="AA52" s="155">
        <v>0</v>
      </c>
      <c r="AB52" s="155">
        <f t="shared" ref="AB52:AC52" si="117">+AA52</f>
        <v>0</v>
      </c>
      <c r="AC52" s="155">
        <f t="shared" si="117"/>
        <v>0</v>
      </c>
      <c r="AD52" s="155">
        <f t="shared" si="83"/>
        <v>0</v>
      </c>
      <c r="AE52" s="121">
        <f t="shared" si="83"/>
        <v>0</v>
      </c>
      <c r="AF52" s="121">
        <f t="shared" si="83"/>
        <v>0</v>
      </c>
      <c r="AG52" s="121">
        <f t="shared" si="83"/>
        <v>0</v>
      </c>
      <c r="AH52" s="121">
        <f t="shared" si="17"/>
        <v>0</v>
      </c>
      <c r="AI52" s="121">
        <f t="shared" si="18"/>
        <v>0</v>
      </c>
      <c r="AJ52" s="72"/>
      <c r="AK52" s="69">
        <f>+G52*tab!$E$52</f>
        <v>0</v>
      </c>
      <c r="AL52" s="69">
        <f>+H52*tab!$E$52</f>
        <v>0</v>
      </c>
      <c r="AM52" s="69">
        <f>+I52*tab!$E$52</f>
        <v>0</v>
      </c>
      <c r="AN52" s="69">
        <f>+J52*tab!$F$52</f>
        <v>0</v>
      </c>
      <c r="AO52" s="69">
        <f>+K52*tab!$F$52</f>
        <v>0</v>
      </c>
      <c r="AP52" s="69">
        <f>+L52*tab!$F$52</f>
        <v>0</v>
      </c>
      <c r="AQ52" s="69">
        <f>+M52*tab!$F$52</f>
        <v>0</v>
      </c>
      <c r="AR52" s="69">
        <f>+N52*tab!$F$52</f>
        <v>0</v>
      </c>
      <c r="AS52" s="69">
        <f>+O52*tab!$F$52</f>
        <v>0</v>
      </c>
      <c r="AT52" s="72"/>
      <c r="AU52" s="652">
        <v>0</v>
      </c>
      <c r="AV52" s="121">
        <f t="shared" si="43"/>
        <v>0</v>
      </c>
      <c r="AW52" s="121">
        <f t="shared" si="44"/>
        <v>0</v>
      </c>
      <c r="AX52" s="121">
        <f t="shared" si="45"/>
        <v>0</v>
      </c>
      <c r="AY52" s="121">
        <f t="shared" si="46"/>
        <v>0</v>
      </c>
      <c r="AZ52" s="121">
        <f t="shared" si="47"/>
        <v>0</v>
      </c>
      <c r="BA52" s="121">
        <f t="shared" si="48"/>
        <v>0</v>
      </c>
      <c r="BB52" s="121">
        <f t="shared" si="49"/>
        <v>0</v>
      </c>
      <c r="BC52" s="121">
        <f t="shared" si="50"/>
        <v>0</v>
      </c>
      <c r="BD52" s="135"/>
    </row>
    <row r="53" spans="2:56" s="114" customFormat="1" x14ac:dyDescent="0.2">
      <c r="B53" s="134"/>
      <c r="C53" s="152"/>
      <c r="D53" s="51">
        <v>39</v>
      </c>
      <c r="E53" s="1354" t="str">
        <f>+'Li O school'!E53</f>
        <v>school 39</v>
      </c>
      <c r="F53" s="1354" t="str">
        <f>+'Li O school'!F53</f>
        <v>11AA</v>
      </c>
      <c r="G53" s="1124">
        <v>0</v>
      </c>
      <c r="H53" s="1124">
        <f t="shared" ref="H53:I53" si="118">+G53</f>
        <v>0</v>
      </c>
      <c r="I53" s="1124">
        <f t="shared" si="118"/>
        <v>0</v>
      </c>
      <c r="J53" s="154">
        <f t="shared" si="94"/>
        <v>0</v>
      </c>
      <c r="K53" s="154">
        <f t="shared" si="94"/>
        <v>0</v>
      </c>
      <c r="L53" s="120">
        <f t="shared" si="94"/>
        <v>0</v>
      </c>
      <c r="M53" s="120">
        <f t="shared" si="94"/>
        <v>0</v>
      </c>
      <c r="N53" s="120">
        <f t="shared" si="14"/>
        <v>0</v>
      </c>
      <c r="O53" s="120">
        <f t="shared" si="15"/>
        <v>0</v>
      </c>
      <c r="P53" s="72"/>
      <c r="Q53" s="69">
        <v>0</v>
      </c>
      <c r="R53" s="69">
        <v>0</v>
      </c>
      <c r="S53" s="69">
        <f>ROUND(I53*tab!E$47,2)</f>
        <v>0</v>
      </c>
      <c r="T53" s="69">
        <f>ROUND(J53*tab!$F$47,2)</f>
        <v>0</v>
      </c>
      <c r="U53" s="69">
        <f>ROUND(K53*tab!$F$47,2)</f>
        <v>0</v>
      </c>
      <c r="V53" s="69">
        <f>ROUND(L53*tab!$F$47,2)</f>
        <v>0</v>
      </c>
      <c r="W53" s="69">
        <f>ROUND(M53*tab!$F$47,2)</f>
        <v>0</v>
      </c>
      <c r="X53" s="69">
        <f>ROUND(N53*tab!$F$47,2)</f>
        <v>0</v>
      </c>
      <c r="Y53" s="69">
        <f>ROUND(O53*tab!$F$47,2)</f>
        <v>0</v>
      </c>
      <c r="Z53" s="72"/>
      <c r="AA53" s="155">
        <v>0</v>
      </c>
      <c r="AB53" s="155">
        <f t="shared" ref="AB53:AC53" si="119">+AA53</f>
        <v>0</v>
      </c>
      <c r="AC53" s="155">
        <f t="shared" si="119"/>
        <v>0</v>
      </c>
      <c r="AD53" s="155">
        <f t="shared" si="83"/>
        <v>0</v>
      </c>
      <c r="AE53" s="121">
        <f t="shared" si="83"/>
        <v>0</v>
      </c>
      <c r="AF53" s="121">
        <f t="shared" si="83"/>
        <v>0</v>
      </c>
      <c r="AG53" s="121">
        <f t="shared" si="83"/>
        <v>0</v>
      </c>
      <c r="AH53" s="121">
        <f t="shared" si="17"/>
        <v>0</v>
      </c>
      <c r="AI53" s="121">
        <f t="shared" si="18"/>
        <v>0</v>
      </c>
      <c r="AJ53" s="72"/>
      <c r="AK53" s="69">
        <f>+G53*tab!$E$52</f>
        <v>0</v>
      </c>
      <c r="AL53" s="69">
        <f>+H53*tab!$E$52</f>
        <v>0</v>
      </c>
      <c r="AM53" s="69">
        <f>+I53*tab!$E$52</f>
        <v>0</v>
      </c>
      <c r="AN53" s="69">
        <f>+J53*tab!$F$52</f>
        <v>0</v>
      </c>
      <c r="AO53" s="69">
        <f>+K53*tab!$F$52</f>
        <v>0</v>
      </c>
      <c r="AP53" s="69">
        <f>+L53*tab!$F$52</f>
        <v>0</v>
      </c>
      <c r="AQ53" s="69">
        <f>+M53*tab!$F$52</f>
        <v>0</v>
      </c>
      <c r="AR53" s="69">
        <f>+N53*tab!$F$52</f>
        <v>0</v>
      </c>
      <c r="AS53" s="69">
        <f>+O53*tab!$F$52</f>
        <v>0</v>
      </c>
      <c r="AT53" s="72"/>
      <c r="AU53" s="652">
        <v>0</v>
      </c>
      <c r="AV53" s="121">
        <f t="shared" si="43"/>
        <v>0</v>
      </c>
      <c r="AW53" s="121">
        <f t="shared" si="44"/>
        <v>0</v>
      </c>
      <c r="AX53" s="121">
        <f t="shared" si="45"/>
        <v>0</v>
      </c>
      <c r="AY53" s="121">
        <f t="shared" si="46"/>
        <v>0</v>
      </c>
      <c r="AZ53" s="121">
        <f t="shared" si="47"/>
        <v>0</v>
      </c>
      <c r="BA53" s="121">
        <f t="shared" si="48"/>
        <v>0</v>
      </c>
      <c r="BB53" s="121">
        <f t="shared" si="49"/>
        <v>0</v>
      </c>
      <c r="BC53" s="121">
        <f t="shared" si="50"/>
        <v>0</v>
      </c>
      <c r="BD53" s="135"/>
    </row>
    <row r="54" spans="2:56" s="114" customFormat="1" x14ac:dyDescent="0.2">
      <c r="B54" s="134"/>
      <c r="C54" s="152"/>
      <c r="D54" s="51">
        <v>40</v>
      </c>
      <c r="E54" s="1354" t="str">
        <f>+'Li O school'!E54</f>
        <v>school 40</v>
      </c>
      <c r="F54" s="1354" t="str">
        <f>+'Li O school'!F54</f>
        <v>11AA</v>
      </c>
      <c r="G54" s="1124">
        <v>0</v>
      </c>
      <c r="H54" s="1124">
        <f t="shared" ref="H54:I54" si="120">+G54</f>
        <v>0</v>
      </c>
      <c r="I54" s="1124">
        <f t="shared" si="120"/>
        <v>0</v>
      </c>
      <c r="J54" s="154">
        <f t="shared" si="94"/>
        <v>0</v>
      </c>
      <c r="K54" s="154">
        <f t="shared" si="94"/>
        <v>0</v>
      </c>
      <c r="L54" s="120">
        <f t="shared" si="94"/>
        <v>0</v>
      </c>
      <c r="M54" s="120">
        <f t="shared" si="94"/>
        <v>0</v>
      </c>
      <c r="N54" s="120">
        <f t="shared" si="14"/>
        <v>0</v>
      </c>
      <c r="O54" s="120">
        <f t="shared" si="15"/>
        <v>0</v>
      </c>
      <c r="P54" s="72"/>
      <c r="Q54" s="69">
        <v>0</v>
      </c>
      <c r="R54" s="69">
        <v>0</v>
      </c>
      <c r="S54" s="69">
        <f>ROUND(I54*tab!E$47,2)</f>
        <v>0</v>
      </c>
      <c r="T54" s="69">
        <f>ROUND(J54*tab!$F$47,2)</f>
        <v>0</v>
      </c>
      <c r="U54" s="69">
        <f>ROUND(K54*tab!$F$47,2)</f>
        <v>0</v>
      </c>
      <c r="V54" s="69">
        <f>ROUND(L54*tab!$F$47,2)</f>
        <v>0</v>
      </c>
      <c r="W54" s="69">
        <f>ROUND(M54*tab!$F$47,2)</f>
        <v>0</v>
      </c>
      <c r="X54" s="69">
        <f>ROUND(N54*tab!$F$47,2)</f>
        <v>0</v>
      </c>
      <c r="Y54" s="69">
        <f>ROUND(O54*tab!$F$47,2)</f>
        <v>0</v>
      </c>
      <c r="Z54" s="72"/>
      <c r="AA54" s="155">
        <v>0</v>
      </c>
      <c r="AB54" s="155">
        <f t="shared" ref="AB54:AC54" si="121">+AA54</f>
        <v>0</v>
      </c>
      <c r="AC54" s="155">
        <f t="shared" si="121"/>
        <v>0</v>
      </c>
      <c r="AD54" s="155">
        <f t="shared" si="83"/>
        <v>0</v>
      </c>
      <c r="AE54" s="121">
        <f t="shared" si="83"/>
        <v>0</v>
      </c>
      <c r="AF54" s="121">
        <f t="shared" si="83"/>
        <v>0</v>
      </c>
      <c r="AG54" s="121">
        <f t="shared" si="83"/>
        <v>0</v>
      </c>
      <c r="AH54" s="121">
        <f t="shared" si="17"/>
        <v>0</v>
      </c>
      <c r="AI54" s="121">
        <f t="shared" si="18"/>
        <v>0</v>
      </c>
      <c r="AJ54" s="72"/>
      <c r="AK54" s="69">
        <f>+G54*tab!$E$52</f>
        <v>0</v>
      </c>
      <c r="AL54" s="69">
        <f>+H54*tab!$E$52</f>
        <v>0</v>
      </c>
      <c r="AM54" s="69">
        <f>+I54*tab!$E$52</f>
        <v>0</v>
      </c>
      <c r="AN54" s="69">
        <f>+J54*tab!$F$52</f>
        <v>0</v>
      </c>
      <c r="AO54" s="69">
        <f>+K54*tab!$F$52</f>
        <v>0</v>
      </c>
      <c r="AP54" s="69">
        <f>+L54*tab!$F$52</f>
        <v>0</v>
      </c>
      <c r="AQ54" s="69">
        <f>+M54*tab!$F$52</f>
        <v>0</v>
      </c>
      <c r="AR54" s="69">
        <f>+N54*tab!$F$52</f>
        <v>0</v>
      </c>
      <c r="AS54" s="69">
        <f>+O54*tab!$F$52</f>
        <v>0</v>
      </c>
      <c r="AT54" s="72"/>
      <c r="AU54" s="652">
        <v>0</v>
      </c>
      <c r="AV54" s="121">
        <f t="shared" si="43"/>
        <v>0</v>
      </c>
      <c r="AW54" s="121">
        <f t="shared" si="44"/>
        <v>0</v>
      </c>
      <c r="AX54" s="121">
        <f t="shared" si="45"/>
        <v>0</v>
      </c>
      <c r="AY54" s="121">
        <f t="shared" si="46"/>
        <v>0</v>
      </c>
      <c r="AZ54" s="121">
        <f t="shared" si="47"/>
        <v>0</v>
      </c>
      <c r="BA54" s="121">
        <f t="shared" si="48"/>
        <v>0</v>
      </c>
      <c r="BB54" s="121">
        <f t="shared" si="49"/>
        <v>0</v>
      </c>
      <c r="BC54" s="121">
        <f t="shared" si="50"/>
        <v>0</v>
      </c>
      <c r="BD54" s="135"/>
    </row>
    <row r="55" spans="2:56" s="114" customFormat="1" x14ac:dyDescent="0.2">
      <c r="B55" s="134"/>
      <c r="C55" s="152"/>
      <c r="D55" s="51">
        <v>41</v>
      </c>
      <c r="E55" s="1354" t="str">
        <f>+'Li O school'!E55</f>
        <v>school 41</v>
      </c>
      <c r="F55" s="1354" t="str">
        <f>+'Li O school'!F55</f>
        <v>11AA</v>
      </c>
      <c r="G55" s="1124">
        <v>0</v>
      </c>
      <c r="H55" s="1124">
        <f t="shared" ref="H55:I55" si="122">+G55</f>
        <v>0</v>
      </c>
      <c r="I55" s="1124">
        <f t="shared" si="122"/>
        <v>0</v>
      </c>
      <c r="J55" s="154">
        <f t="shared" ref="J55:M74" si="123">I55</f>
        <v>0</v>
      </c>
      <c r="K55" s="154">
        <f t="shared" si="123"/>
        <v>0</v>
      </c>
      <c r="L55" s="120">
        <f t="shared" si="123"/>
        <v>0</v>
      </c>
      <c r="M55" s="120">
        <f t="shared" si="123"/>
        <v>0</v>
      </c>
      <c r="N55" s="120">
        <f t="shared" si="14"/>
        <v>0</v>
      </c>
      <c r="O55" s="120">
        <f t="shared" si="15"/>
        <v>0</v>
      </c>
      <c r="P55" s="72"/>
      <c r="Q55" s="69">
        <v>0</v>
      </c>
      <c r="R55" s="69">
        <v>0</v>
      </c>
      <c r="S55" s="69">
        <f>ROUND(I55*tab!E$47,2)</f>
        <v>0</v>
      </c>
      <c r="T55" s="69">
        <f>ROUND(J55*tab!$F$47,2)</f>
        <v>0</v>
      </c>
      <c r="U55" s="69">
        <f>ROUND(K55*tab!$F$47,2)</f>
        <v>0</v>
      </c>
      <c r="V55" s="69">
        <f>ROUND(L55*tab!$F$47,2)</f>
        <v>0</v>
      </c>
      <c r="W55" s="69">
        <f>ROUND(M55*tab!$F$47,2)</f>
        <v>0</v>
      </c>
      <c r="X55" s="69">
        <f>ROUND(N55*tab!$F$47,2)</f>
        <v>0</v>
      </c>
      <c r="Y55" s="69">
        <f>ROUND(O55*tab!$F$47,2)</f>
        <v>0</v>
      </c>
      <c r="Z55" s="72"/>
      <c r="AA55" s="155">
        <v>0</v>
      </c>
      <c r="AB55" s="155">
        <f t="shared" ref="AB55:AC55" si="124">+AA55</f>
        <v>0</v>
      </c>
      <c r="AC55" s="155">
        <f t="shared" si="124"/>
        <v>0</v>
      </c>
      <c r="AD55" s="155">
        <f t="shared" ref="AD55:AG74" si="125">AC55</f>
        <v>0</v>
      </c>
      <c r="AE55" s="121">
        <f t="shared" si="125"/>
        <v>0</v>
      </c>
      <c r="AF55" s="121">
        <f t="shared" si="125"/>
        <v>0</v>
      </c>
      <c r="AG55" s="121">
        <f t="shared" si="125"/>
        <v>0</v>
      </c>
      <c r="AH55" s="121">
        <f t="shared" si="17"/>
        <v>0</v>
      </c>
      <c r="AI55" s="121">
        <f t="shared" si="18"/>
        <v>0</v>
      </c>
      <c r="AJ55" s="72"/>
      <c r="AK55" s="69">
        <f>+G55*tab!$E$52</f>
        <v>0</v>
      </c>
      <c r="AL55" s="69">
        <f>+H55*tab!$E$52</f>
        <v>0</v>
      </c>
      <c r="AM55" s="69">
        <f>+I55*tab!$E$52</f>
        <v>0</v>
      </c>
      <c r="AN55" s="69">
        <f>+J55*tab!$F$52</f>
        <v>0</v>
      </c>
      <c r="AO55" s="69">
        <f>+K55*tab!$F$52</f>
        <v>0</v>
      </c>
      <c r="AP55" s="69">
        <f>+L55*tab!$F$52</f>
        <v>0</v>
      </c>
      <c r="AQ55" s="69">
        <f>+M55*tab!$F$52</f>
        <v>0</v>
      </c>
      <c r="AR55" s="69">
        <f>+N55*tab!$F$52</f>
        <v>0</v>
      </c>
      <c r="AS55" s="69">
        <f>+O55*tab!$F$52</f>
        <v>0</v>
      </c>
      <c r="AT55" s="72"/>
      <c r="AU55" s="652">
        <v>0</v>
      </c>
      <c r="AV55" s="121">
        <f t="shared" si="43"/>
        <v>0</v>
      </c>
      <c r="AW55" s="121">
        <f t="shared" si="44"/>
        <v>0</v>
      </c>
      <c r="AX55" s="121">
        <f t="shared" si="45"/>
        <v>0</v>
      </c>
      <c r="AY55" s="121">
        <f t="shared" si="46"/>
        <v>0</v>
      </c>
      <c r="AZ55" s="121">
        <f t="shared" si="47"/>
        <v>0</v>
      </c>
      <c r="BA55" s="121">
        <f t="shared" si="48"/>
        <v>0</v>
      </c>
      <c r="BB55" s="121">
        <f t="shared" si="49"/>
        <v>0</v>
      </c>
      <c r="BC55" s="121">
        <f t="shared" si="50"/>
        <v>0</v>
      </c>
      <c r="BD55" s="135"/>
    </row>
    <row r="56" spans="2:56" s="114" customFormat="1" x14ac:dyDescent="0.2">
      <c r="B56" s="134"/>
      <c r="C56" s="152"/>
      <c r="D56" s="51">
        <v>42</v>
      </c>
      <c r="E56" s="1354" t="str">
        <f>+'Li O school'!E56</f>
        <v>school 42</v>
      </c>
      <c r="F56" s="1354" t="str">
        <f>+'Li O school'!F56</f>
        <v>11AA</v>
      </c>
      <c r="G56" s="1124">
        <v>0</v>
      </c>
      <c r="H56" s="1124">
        <f t="shared" ref="H56:I56" si="126">+G56</f>
        <v>0</v>
      </c>
      <c r="I56" s="1124">
        <f t="shared" si="126"/>
        <v>0</v>
      </c>
      <c r="J56" s="154">
        <f t="shared" si="123"/>
        <v>0</v>
      </c>
      <c r="K56" s="154">
        <f t="shared" si="123"/>
        <v>0</v>
      </c>
      <c r="L56" s="120">
        <f t="shared" si="123"/>
        <v>0</v>
      </c>
      <c r="M56" s="120">
        <f t="shared" si="123"/>
        <v>0</v>
      </c>
      <c r="N56" s="120">
        <f t="shared" si="14"/>
        <v>0</v>
      </c>
      <c r="O56" s="120">
        <f t="shared" si="15"/>
        <v>0</v>
      </c>
      <c r="P56" s="72"/>
      <c r="Q56" s="69">
        <v>0</v>
      </c>
      <c r="R56" s="69">
        <v>0</v>
      </c>
      <c r="S56" s="69">
        <f>ROUND(I56*tab!E$47,2)</f>
        <v>0</v>
      </c>
      <c r="T56" s="69">
        <f>ROUND(J56*tab!$F$47,2)</f>
        <v>0</v>
      </c>
      <c r="U56" s="69">
        <f>ROUND(K56*tab!$F$47,2)</f>
        <v>0</v>
      </c>
      <c r="V56" s="69">
        <f>ROUND(L56*tab!$F$47,2)</f>
        <v>0</v>
      </c>
      <c r="W56" s="69">
        <f>ROUND(M56*tab!$F$47,2)</f>
        <v>0</v>
      </c>
      <c r="X56" s="69">
        <f>ROUND(N56*tab!$F$47,2)</f>
        <v>0</v>
      </c>
      <c r="Y56" s="69">
        <f>ROUND(O56*tab!$F$47,2)</f>
        <v>0</v>
      </c>
      <c r="Z56" s="72"/>
      <c r="AA56" s="155">
        <v>0</v>
      </c>
      <c r="AB56" s="155">
        <f t="shared" ref="AB56:AC56" si="127">+AA56</f>
        <v>0</v>
      </c>
      <c r="AC56" s="155">
        <f t="shared" si="127"/>
        <v>0</v>
      </c>
      <c r="AD56" s="155">
        <f t="shared" si="125"/>
        <v>0</v>
      </c>
      <c r="AE56" s="121">
        <f t="shared" si="125"/>
        <v>0</v>
      </c>
      <c r="AF56" s="121">
        <f t="shared" si="125"/>
        <v>0</v>
      </c>
      <c r="AG56" s="121">
        <f t="shared" si="125"/>
        <v>0</v>
      </c>
      <c r="AH56" s="121">
        <f t="shared" si="17"/>
        <v>0</v>
      </c>
      <c r="AI56" s="121">
        <f t="shared" si="18"/>
        <v>0</v>
      </c>
      <c r="AJ56" s="72"/>
      <c r="AK56" s="69">
        <f>+G56*tab!$E$52</f>
        <v>0</v>
      </c>
      <c r="AL56" s="69">
        <f>+H56*tab!$E$52</f>
        <v>0</v>
      </c>
      <c r="AM56" s="69">
        <f>+I56*tab!$E$52</f>
        <v>0</v>
      </c>
      <c r="AN56" s="69">
        <f>+J56*tab!$F$52</f>
        <v>0</v>
      </c>
      <c r="AO56" s="69">
        <f>+K56*tab!$F$52</f>
        <v>0</v>
      </c>
      <c r="AP56" s="69">
        <f>+L56*tab!$F$52</f>
        <v>0</v>
      </c>
      <c r="AQ56" s="69">
        <f>+M56*tab!$F$52</f>
        <v>0</v>
      </c>
      <c r="AR56" s="69">
        <f>+N56*tab!$F$52</f>
        <v>0</v>
      </c>
      <c r="AS56" s="69">
        <f>+O56*tab!$F$52</f>
        <v>0</v>
      </c>
      <c r="AT56" s="72"/>
      <c r="AU56" s="652">
        <v>0</v>
      </c>
      <c r="AV56" s="121">
        <f t="shared" si="43"/>
        <v>0</v>
      </c>
      <c r="AW56" s="121">
        <f t="shared" si="44"/>
        <v>0</v>
      </c>
      <c r="AX56" s="121">
        <f t="shared" si="45"/>
        <v>0</v>
      </c>
      <c r="AY56" s="121">
        <f t="shared" si="46"/>
        <v>0</v>
      </c>
      <c r="AZ56" s="121">
        <f t="shared" si="47"/>
        <v>0</v>
      </c>
      <c r="BA56" s="121">
        <f t="shared" si="48"/>
        <v>0</v>
      </c>
      <c r="BB56" s="121">
        <f t="shared" si="49"/>
        <v>0</v>
      </c>
      <c r="BC56" s="121">
        <f t="shared" si="50"/>
        <v>0</v>
      </c>
      <c r="BD56" s="135"/>
    </row>
    <row r="57" spans="2:56" s="114" customFormat="1" x14ac:dyDescent="0.2">
      <c r="B57" s="134"/>
      <c r="C57" s="152"/>
      <c r="D57" s="51">
        <v>43</v>
      </c>
      <c r="E57" s="1354" t="str">
        <f>+'Li O school'!E57</f>
        <v>school 43</v>
      </c>
      <c r="F57" s="1354" t="str">
        <f>+'Li O school'!F57</f>
        <v>11AA</v>
      </c>
      <c r="G57" s="1124">
        <v>0</v>
      </c>
      <c r="H57" s="1124">
        <f t="shared" ref="H57:I57" si="128">+G57</f>
        <v>0</v>
      </c>
      <c r="I57" s="1124">
        <f t="shared" si="128"/>
        <v>0</v>
      </c>
      <c r="J57" s="154">
        <f t="shared" si="123"/>
        <v>0</v>
      </c>
      <c r="K57" s="154">
        <f t="shared" si="123"/>
        <v>0</v>
      </c>
      <c r="L57" s="120">
        <f t="shared" si="123"/>
        <v>0</v>
      </c>
      <c r="M57" s="120">
        <f t="shared" si="123"/>
        <v>0</v>
      </c>
      <c r="N57" s="120">
        <f t="shared" si="14"/>
        <v>0</v>
      </c>
      <c r="O57" s="120">
        <f t="shared" si="15"/>
        <v>0</v>
      </c>
      <c r="P57" s="72"/>
      <c r="Q57" s="69">
        <v>0</v>
      </c>
      <c r="R57" s="69">
        <v>0</v>
      </c>
      <c r="S57" s="69">
        <f>ROUND(I57*tab!E$47,2)</f>
        <v>0</v>
      </c>
      <c r="T57" s="69">
        <f>ROUND(J57*tab!$F$47,2)</f>
        <v>0</v>
      </c>
      <c r="U57" s="69">
        <f>ROUND(K57*tab!$F$47,2)</f>
        <v>0</v>
      </c>
      <c r="V57" s="69">
        <f>ROUND(L57*tab!$F$47,2)</f>
        <v>0</v>
      </c>
      <c r="W57" s="69">
        <f>ROUND(M57*tab!$F$47,2)</f>
        <v>0</v>
      </c>
      <c r="X57" s="69">
        <f>ROUND(N57*tab!$F$47,2)</f>
        <v>0</v>
      </c>
      <c r="Y57" s="69">
        <f>ROUND(O57*tab!$F$47,2)</f>
        <v>0</v>
      </c>
      <c r="Z57" s="72"/>
      <c r="AA57" s="155">
        <v>0</v>
      </c>
      <c r="AB57" s="155">
        <f t="shared" ref="AB57:AC57" si="129">+AA57</f>
        <v>0</v>
      </c>
      <c r="AC57" s="155">
        <f t="shared" si="129"/>
        <v>0</v>
      </c>
      <c r="AD57" s="155">
        <f t="shared" si="125"/>
        <v>0</v>
      </c>
      <c r="AE57" s="121">
        <f t="shared" si="125"/>
        <v>0</v>
      </c>
      <c r="AF57" s="121">
        <f t="shared" si="125"/>
        <v>0</v>
      </c>
      <c r="AG57" s="121">
        <f t="shared" si="125"/>
        <v>0</v>
      </c>
      <c r="AH57" s="121">
        <f t="shared" si="17"/>
        <v>0</v>
      </c>
      <c r="AI57" s="121">
        <f t="shared" si="18"/>
        <v>0</v>
      </c>
      <c r="AJ57" s="72"/>
      <c r="AK57" s="69">
        <f>+G57*tab!$E$52</f>
        <v>0</v>
      </c>
      <c r="AL57" s="69">
        <f>+H57*tab!$E$52</f>
        <v>0</v>
      </c>
      <c r="AM57" s="69">
        <f>+I57*tab!$E$52</f>
        <v>0</v>
      </c>
      <c r="AN57" s="69">
        <f>+J57*tab!$F$52</f>
        <v>0</v>
      </c>
      <c r="AO57" s="69">
        <f>+K57*tab!$F$52</f>
        <v>0</v>
      </c>
      <c r="AP57" s="69">
        <f>+L57*tab!$F$52</f>
        <v>0</v>
      </c>
      <c r="AQ57" s="69">
        <f>+M57*tab!$F$52</f>
        <v>0</v>
      </c>
      <c r="AR57" s="69">
        <f>+N57*tab!$F$52</f>
        <v>0</v>
      </c>
      <c r="AS57" s="69">
        <f>+O57*tab!$F$52</f>
        <v>0</v>
      </c>
      <c r="AT57" s="72"/>
      <c r="AU57" s="652">
        <v>0</v>
      </c>
      <c r="AV57" s="121">
        <f t="shared" si="43"/>
        <v>0</v>
      </c>
      <c r="AW57" s="121">
        <f t="shared" si="44"/>
        <v>0</v>
      </c>
      <c r="AX57" s="121">
        <f t="shared" si="45"/>
        <v>0</v>
      </c>
      <c r="AY57" s="121">
        <f t="shared" si="46"/>
        <v>0</v>
      </c>
      <c r="AZ57" s="121">
        <f t="shared" si="47"/>
        <v>0</v>
      </c>
      <c r="BA57" s="121">
        <f t="shared" si="48"/>
        <v>0</v>
      </c>
      <c r="BB57" s="121">
        <f t="shared" si="49"/>
        <v>0</v>
      </c>
      <c r="BC57" s="121">
        <f t="shared" si="50"/>
        <v>0</v>
      </c>
      <c r="BD57" s="135"/>
    </row>
    <row r="58" spans="2:56" s="114" customFormat="1" x14ac:dyDescent="0.2">
      <c r="B58" s="134"/>
      <c r="C58" s="152"/>
      <c r="D58" s="51">
        <v>44</v>
      </c>
      <c r="E58" s="1354" t="str">
        <f>+'Li O school'!E58</f>
        <v>school 44</v>
      </c>
      <c r="F58" s="1354" t="str">
        <f>+'Li O school'!F58</f>
        <v>11AA</v>
      </c>
      <c r="G58" s="1124">
        <v>0</v>
      </c>
      <c r="H58" s="1124">
        <f t="shared" ref="H58:I58" si="130">+G58</f>
        <v>0</v>
      </c>
      <c r="I58" s="1124">
        <f t="shared" si="130"/>
        <v>0</v>
      </c>
      <c r="J58" s="154">
        <f t="shared" si="123"/>
        <v>0</v>
      </c>
      <c r="K58" s="154">
        <f t="shared" si="123"/>
        <v>0</v>
      </c>
      <c r="L58" s="120">
        <f t="shared" si="123"/>
        <v>0</v>
      </c>
      <c r="M58" s="120">
        <f t="shared" si="123"/>
        <v>0</v>
      </c>
      <c r="N58" s="120">
        <f t="shared" si="14"/>
        <v>0</v>
      </c>
      <c r="O58" s="120">
        <f t="shared" si="15"/>
        <v>0</v>
      </c>
      <c r="P58" s="72"/>
      <c r="Q58" s="69">
        <v>0</v>
      </c>
      <c r="R58" s="69">
        <v>0</v>
      </c>
      <c r="S58" s="69">
        <f>ROUND(I58*tab!E$47,2)</f>
        <v>0</v>
      </c>
      <c r="T58" s="69">
        <f>ROUND(J58*tab!$F$47,2)</f>
        <v>0</v>
      </c>
      <c r="U58" s="69">
        <f>ROUND(K58*tab!$F$47,2)</f>
        <v>0</v>
      </c>
      <c r="V58" s="69">
        <f>ROUND(L58*tab!$F$47,2)</f>
        <v>0</v>
      </c>
      <c r="W58" s="69">
        <f>ROUND(M58*tab!$F$47,2)</f>
        <v>0</v>
      </c>
      <c r="X58" s="69">
        <f>ROUND(N58*tab!$F$47,2)</f>
        <v>0</v>
      </c>
      <c r="Y58" s="69">
        <f>ROUND(O58*tab!$F$47,2)</f>
        <v>0</v>
      </c>
      <c r="Z58" s="72"/>
      <c r="AA58" s="155">
        <v>0</v>
      </c>
      <c r="AB58" s="155">
        <f t="shared" ref="AB58:AC58" si="131">+AA58</f>
        <v>0</v>
      </c>
      <c r="AC58" s="155">
        <f t="shared" si="131"/>
        <v>0</v>
      </c>
      <c r="AD58" s="155">
        <f t="shared" si="125"/>
        <v>0</v>
      </c>
      <c r="AE58" s="121">
        <f t="shared" si="125"/>
        <v>0</v>
      </c>
      <c r="AF58" s="121">
        <f t="shared" si="125"/>
        <v>0</v>
      </c>
      <c r="AG58" s="121">
        <f t="shared" si="125"/>
        <v>0</v>
      </c>
      <c r="AH58" s="121">
        <f t="shared" si="17"/>
        <v>0</v>
      </c>
      <c r="AI58" s="121">
        <f t="shared" si="18"/>
        <v>0</v>
      </c>
      <c r="AJ58" s="72"/>
      <c r="AK58" s="69">
        <f>+G58*tab!$E$52</f>
        <v>0</v>
      </c>
      <c r="AL58" s="69">
        <f>+H58*tab!$E$52</f>
        <v>0</v>
      </c>
      <c r="AM58" s="69">
        <f>+I58*tab!$E$52</f>
        <v>0</v>
      </c>
      <c r="AN58" s="69">
        <f>+J58*tab!$F$52</f>
        <v>0</v>
      </c>
      <c r="AO58" s="69">
        <f>+K58*tab!$F$52</f>
        <v>0</v>
      </c>
      <c r="AP58" s="69">
        <f>+L58*tab!$F$52</f>
        <v>0</v>
      </c>
      <c r="AQ58" s="69">
        <f>+M58*tab!$F$52</f>
        <v>0</v>
      </c>
      <c r="AR58" s="69">
        <f>+N58*tab!$F$52</f>
        <v>0</v>
      </c>
      <c r="AS58" s="69">
        <f>+O58*tab!$F$52</f>
        <v>0</v>
      </c>
      <c r="AT58" s="72"/>
      <c r="AU58" s="652">
        <v>0</v>
      </c>
      <c r="AV58" s="121">
        <f t="shared" si="43"/>
        <v>0</v>
      </c>
      <c r="AW58" s="121">
        <f t="shared" si="44"/>
        <v>0</v>
      </c>
      <c r="AX58" s="121">
        <f t="shared" si="45"/>
        <v>0</v>
      </c>
      <c r="AY58" s="121">
        <f t="shared" si="46"/>
        <v>0</v>
      </c>
      <c r="AZ58" s="121">
        <f t="shared" si="47"/>
        <v>0</v>
      </c>
      <c r="BA58" s="121">
        <f t="shared" si="48"/>
        <v>0</v>
      </c>
      <c r="BB58" s="121">
        <f t="shared" si="49"/>
        <v>0</v>
      </c>
      <c r="BC58" s="121">
        <f t="shared" si="50"/>
        <v>0</v>
      </c>
      <c r="BD58" s="135"/>
    </row>
    <row r="59" spans="2:56" s="114" customFormat="1" x14ac:dyDescent="0.2">
      <c r="B59" s="134"/>
      <c r="C59" s="152"/>
      <c r="D59" s="51">
        <v>45</v>
      </c>
      <c r="E59" s="1354" t="str">
        <f>+'Li O school'!E59</f>
        <v>school 45</v>
      </c>
      <c r="F59" s="1354" t="str">
        <f>+'Li O school'!F59</f>
        <v>11AA</v>
      </c>
      <c r="G59" s="1124">
        <v>0</v>
      </c>
      <c r="H59" s="1124">
        <f t="shared" ref="H59:I59" si="132">+G59</f>
        <v>0</v>
      </c>
      <c r="I59" s="1124">
        <f t="shared" si="132"/>
        <v>0</v>
      </c>
      <c r="J59" s="154">
        <f t="shared" si="123"/>
        <v>0</v>
      </c>
      <c r="K59" s="154">
        <f t="shared" si="123"/>
        <v>0</v>
      </c>
      <c r="L59" s="120">
        <f t="shared" si="123"/>
        <v>0</v>
      </c>
      <c r="M59" s="120">
        <f t="shared" si="123"/>
        <v>0</v>
      </c>
      <c r="N59" s="120">
        <f t="shared" si="14"/>
        <v>0</v>
      </c>
      <c r="O59" s="120">
        <f t="shared" si="15"/>
        <v>0</v>
      </c>
      <c r="P59" s="72"/>
      <c r="Q59" s="69">
        <v>0</v>
      </c>
      <c r="R59" s="69">
        <v>0</v>
      </c>
      <c r="S59" s="69">
        <f>ROUND(I59*tab!E$47,2)</f>
        <v>0</v>
      </c>
      <c r="T59" s="69">
        <f>ROUND(J59*tab!$F$47,2)</f>
        <v>0</v>
      </c>
      <c r="U59" s="69">
        <f>ROUND(K59*tab!$F$47,2)</f>
        <v>0</v>
      </c>
      <c r="V59" s="69">
        <f>ROUND(L59*tab!$F$47,2)</f>
        <v>0</v>
      </c>
      <c r="W59" s="69">
        <f>ROUND(M59*tab!$F$47,2)</f>
        <v>0</v>
      </c>
      <c r="X59" s="69">
        <f>ROUND(N59*tab!$F$47,2)</f>
        <v>0</v>
      </c>
      <c r="Y59" s="69">
        <f>ROUND(O59*tab!$F$47,2)</f>
        <v>0</v>
      </c>
      <c r="Z59" s="72"/>
      <c r="AA59" s="155">
        <v>0</v>
      </c>
      <c r="AB59" s="155">
        <f t="shared" ref="AB59:AC59" si="133">+AA59</f>
        <v>0</v>
      </c>
      <c r="AC59" s="155">
        <f t="shared" si="133"/>
        <v>0</v>
      </c>
      <c r="AD59" s="155">
        <f t="shared" si="125"/>
        <v>0</v>
      </c>
      <c r="AE59" s="121">
        <f t="shared" si="125"/>
        <v>0</v>
      </c>
      <c r="AF59" s="121">
        <f t="shared" si="125"/>
        <v>0</v>
      </c>
      <c r="AG59" s="121">
        <f t="shared" si="125"/>
        <v>0</v>
      </c>
      <c r="AH59" s="121">
        <f t="shared" si="17"/>
        <v>0</v>
      </c>
      <c r="AI59" s="121">
        <f t="shared" si="18"/>
        <v>0</v>
      </c>
      <c r="AJ59" s="72"/>
      <c r="AK59" s="69">
        <f>+G59*tab!$E$52</f>
        <v>0</v>
      </c>
      <c r="AL59" s="69">
        <f>+H59*tab!$E$52</f>
        <v>0</v>
      </c>
      <c r="AM59" s="69">
        <f>+I59*tab!$E$52</f>
        <v>0</v>
      </c>
      <c r="AN59" s="69">
        <f>+J59*tab!$F$52</f>
        <v>0</v>
      </c>
      <c r="AO59" s="69">
        <f>+K59*tab!$F$52</f>
        <v>0</v>
      </c>
      <c r="AP59" s="69">
        <f>+L59*tab!$F$52</f>
        <v>0</v>
      </c>
      <c r="AQ59" s="69">
        <f>+M59*tab!$F$52</f>
        <v>0</v>
      </c>
      <c r="AR59" s="69">
        <f>+N59*tab!$F$52</f>
        <v>0</v>
      </c>
      <c r="AS59" s="69">
        <f>+O59*tab!$F$52</f>
        <v>0</v>
      </c>
      <c r="AT59" s="72"/>
      <c r="AU59" s="652">
        <v>0</v>
      </c>
      <c r="AV59" s="121">
        <f t="shared" si="43"/>
        <v>0</v>
      </c>
      <c r="AW59" s="121">
        <f t="shared" si="44"/>
        <v>0</v>
      </c>
      <c r="AX59" s="121">
        <f t="shared" si="45"/>
        <v>0</v>
      </c>
      <c r="AY59" s="121">
        <f t="shared" si="46"/>
        <v>0</v>
      </c>
      <c r="AZ59" s="121">
        <f t="shared" si="47"/>
        <v>0</v>
      </c>
      <c r="BA59" s="121">
        <f t="shared" si="48"/>
        <v>0</v>
      </c>
      <c r="BB59" s="121">
        <f t="shared" si="49"/>
        <v>0</v>
      </c>
      <c r="BC59" s="121">
        <f t="shared" si="50"/>
        <v>0</v>
      </c>
      <c r="BD59" s="135"/>
    </row>
    <row r="60" spans="2:56" s="114" customFormat="1" x14ac:dyDescent="0.2">
      <c r="B60" s="134"/>
      <c r="C60" s="152"/>
      <c r="D60" s="51">
        <v>46</v>
      </c>
      <c r="E60" s="1354" t="str">
        <f>+'Li O school'!E60</f>
        <v>school 46</v>
      </c>
      <c r="F60" s="1354" t="str">
        <f>+'Li O school'!F60</f>
        <v>11AA</v>
      </c>
      <c r="G60" s="1124">
        <v>0</v>
      </c>
      <c r="H60" s="1124">
        <f t="shared" ref="H60:I60" si="134">+G60</f>
        <v>0</v>
      </c>
      <c r="I60" s="1124">
        <f t="shared" si="134"/>
        <v>0</v>
      </c>
      <c r="J60" s="154">
        <f t="shared" si="123"/>
        <v>0</v>
      </c>
      <c r="K60" s="154">
        <f t="shared" si="123"/>
        <v>0</v>
      </c>
      <c r="L60" s="120">
        <f t="shared" si="123"/>
        <v>0</v>
      </c>
      <c r="M60" s="120">
        <f t="shared" si="123"/>
        <v>0</v>
      </c>
      <c r="N60" s="120">
        <f t="shared" si="14"/>
        <v>0</v>
      </c>
      <c r="O60" s="120">
        <f t="shared" si="15"/>
        <v>0</v>
      </c>
      <c r="P60" s="72"/>
      <c r="Q60" s="69">
        <v>0</v>
      </c>
      <c r="R60" s="69">
        <v>0</v>
      </c>
      <c r="S60" s="69">
        <f>ROUND(I60*tab!E$47,2)</f>
        <v>0</v>
      </c>
      <c r="T60" s="69">
        <f>ROUND(J60*tab!$F$47,2)</f>
        <v>0</v>
      </c>
      <c r="U60" s="69">
        <f>ROUND(K60*tab!$F$47,2)</f>
        <v>0</v>
      </c>
      <c r="V60" s="69">
        <f>ROUND(L60*tab!$F$47,2)</f>
        <v>0</v>
      </c>
      <c r="W60" s="69">
        <f>ROUND(M60*tab!$F$47,2)</f>
        <v>0</v>
      </c>
      <c r="X60" s="69">
        <f>ROUND(N60*tab!$F$47,2)</f>
        <v>0</v>
      </c>
      <c r="Y60" s="69">
        <f>ROUND(O60*tab!$F$47,2)</f>
        <v>0</v>
      </c>
      <c r="Z60" s="72"/>
      <c r="AA60" s="155">
        <v>0</v>
      </c>
      <c r="AB60" s="155">
        <f t="shared" ref="AB60:AC60" si="135">+AA60</f>
        <v>0</v>
      </c>
      <c r="AC60" s="155">
        <f t="shared" si="135"/>
        <v>0</v>
      </c>
      <c r="AD60" s="155">
        <f t="shared" si="125"/>
        <v>0</v>
      </c>
      <c r="AE60" s="121">
        <f t="shared" si="125"/>
        <v>0</v>
      </c>
      <c r="AF60" s="121">
        <f t="shared" si="125"/>
        <v>0</v>
      </c>
      <c r="AG60" s="121">
        <f t="shared" si="125"/>
        <v>0</v>
      </c>
      <c r="AH60" s="121">
        <f t="shared" si="17"/>
        <v>0</v>
      </c>
      <c r="AI60" s="121">
        <f t="shared" si="18"/>
        <v>0</v>
      </c>
      <c r="AJ60" s="72"/>
      <c r="AK60" s="69">
        <f>+G60*tab!$E$52</f>
        <v>0</v>
      </c>
      <c r="AL60" s="69">
        <f>+H60*tab!$E$52</f>
        <v>0</v>
      </c>
      <c r="AM60" s="69">
        <f>+I60*tab!$E$52</f>
        <v>0</v>
      </c>
      <c r="AN60" s="69">
        <f>+J60*tab!$F$52</f>
        <v>0</v>
      </c>
      <c r="AO60" s="69">
        <f>+K60*tab!$F$52</f>
        <v>0</v>
      </c>
      <c r="AP60" s="69">
        <f>+L60*tab!$F$52</f>
        <v>0</v>
      </c>
      <c r="AQ60" s="69">
        <f>+M60*tab!$F$52</f>
        <v>0</v>
      </c>
      <c r="AR60" s="69">
        <f>+N60*tab!$F$52</f>
        <v>0</v>
      </c>
      <c r="AS60" s="69">
        <f>+O60*tab!$F$52</f>
        <v>0</v>
      </c>
      <c r="AT60" s="72"/>
      <c r="AU60" s="652">
        <v>0</v>
      </c>
      <c r="AV60" s="121">
        <f t="shared" si="43"/>
        <v>0</v>
      </c>
      <c r="AW60" s="121">
        <f t="shared" si="44"/>
        <v>0</v>
      </c>
      <c r="AX60" s="121">
        <f t="shared" si="45"/>
        <v>0</v>
      </c>
      <c r="AY60" s="121">
        <f t="shared" si="46"/>
        <v>0</v>
      </c>
      <c r="AZ60" s="121">
        <f t="shared" si="47"/>
        <v>0</v>
      </c>
      <c r="BA60" s="121">
        <f t="shared" si="48"/>
        <v>0</v>
      </c>
      <c r="BB60" s="121">
        <f t="shared" si="49"/>
        <v>0</v>
      </c>
      <c r="BC60" s="121">
        <f t="shared" si="50"/>
        <v>0</v>
      </c>
      <c r="BD60" s="135"/>
    </row>
    <row r="61" spans="2:56" s="114" customFormat="1" x14ac:dyDescent="0.2">
      <c r="B61" s="134"/>
      <c r="C61" s="152"/>
      <c r="D61" s="51">
        <v>47</v>
      </c>
      <c r="E61" s="1354" t="str">
        <f>+'Li O school'!E61</f>
        <v>school 47</v>
      </c>
      <c r="F61" s="1354" t="str">
        <f>+'Li O school'!F61</f>
        <v>11AA</v>
      </c>
      <c r="G61" s="1124">
        <v>0</v>
      </c>
      <c r="H61" s="1124">
        <f t="shared" ref="H61:I61" si="136">+G61</f>
        <v>0</v>
      </c>
      <c r="I61" s="1124">
        <f t="shared" si="136"/>
        <v>0</v>
      </c>
      <c r="J61" s="154">
        <f t="shared" si="123"/>
        <v>0</v>
      </c>
      <c r="K61" s="154">
        <f t="shared" si="123"/>
        <v>0</v>
      </c>
      <c r="L61" s="120">
        <f t="shared" si="123"/>
        <v>0</v>
      </c>
      <c r="M61" s="120">
        <f t="shared" si="123"/>
        <v>0</v>
      </c>
      <c r="N61" s="120">
        <f t="shared" si="14"/>
        <v>0</v>
      </c>
      <c r="O61" s="120">
        <f t="shared" si="15"/>
        <v>0</v>
      </c>
      <c r="P61" s="72"/>
      <c r="Q61" s="69">
        <v>0</v>
      </c>
      <c r="R61" s="69">
        <v>0</v>
      </c>
      <c r="S61" s="69">
        <f>ROUND(I61*tab!E$47,2)</f>
        <v>0</v>
      </c>
      <c r="T61" s="69">
        <f>ROUND(J61*tab!$F$47,2)</f>
        <v>0</v>
      </c>
      <c r="U61" s="69">
        <f>ROUND(K61*tab!$F$47,2)</f>
        <v>0</v>
      </c>
      <c r="V61" s="69">
        <f>ROUND(L61*tab!$F$47,2)</f>
        <v>0</v>
      </c>
      <c r="W61" s="69">
        <f>ROUND(M61*tab!$F$47,2)</f>
        <v>0</v>
      </c>
      <c r="X61" s="69">
        <f>ROUND(N61*tab!$F$47,2)</f>
        <v>0</v>
      </c>
      <c r="Y61" s="69">
        <f>ROUND(O61*tab!$F$47,2)</f>
        <v>0</v>
      </c>
      <c r="Z61" s="72"/>
      <c r="AA61" s="155">
        <v>0</v>
      </c>
      <c r="AB61" s="155">
        <f t="shared" ref="AB61:AC61" si="137">+AA61</f>
        <v>0</v>
      </c>
      <c r="AC61" s="155">
        <f t="shared" si="137"/>
        <v>0</v>
      </c>
      <c r="AD61" s="155">
        <f t="shared" si="125"/>
        <v>0</v>
      </c>
      <c r="AE61" s="121">
        <f t="shared" si="125"/>
        <v>0</v>
      </c>
      <c r="AF61" s="121">
        <f t="shared" si="125"/>
        <v>0</v>
      </c>
      <c r="AG61" s="121">
        <f t="shared" si="125"/>
        <v>0</v>
      </c>
      <c r="AH61" s="121">
        <f t="shared" si="17"/>
        <v>0</v>
      </c>
      <c r="AI61" s="121">
        <f t="shared" si="18"/>
        <v>0</v>
      </c>
      <c r="AJ61" s="72"/>
      <c r="AK61" s="69">
        <f>+G61*tab!$E$52</f>
        <v>0</v>
      </c>
      <c r="AL61" s="69">
        <f>+H61*tab!$E$52</f>
        <v>0</v>
      </c>
      <c r="AM61" s="69">
        <f>+I61*tab!$E$52</f>
        <v>0</v>
      </c>
      <c r="AN61" s="69">
        <f>+J61*tab!$F$52</f>
        <v>0</v>
      </c>
      <c r="AO61" s="69">
        <f>+K61*tab!$F$52</f>
        <v>0</v>
      </c>
      <c r="AP61" s="69">
        <f>+L61*tab!$F$52</f>
        <v>0</v>
      </c>
      <c r="AQ61" s="69">
        <f>+M61*tab!$F$52</f>
        <v>0</v>
      </c>
      <c r="AR61" s="69">
        <f>+N61*tab!$F$52</f>
        <v>0</v>
      </c>
      <c r="AS61" s="69">
        <f>+O61*tab!$F$52</f>
        <v>0</v>
      </c>
      <c r="AT61" s="72"/>
      <c r="AU61" s="652">
        <v>0</v>
      </c>
      <c r="AV61" s="121">
        <f t="shared" si="43"/>
        <v>0</v>
      </c>
      <c r="AW61" s="121">
        <f t="shared" si="44"/>
        <v>0</v>
      </c>
      <c r="AX61" s="121">
        <f t="shared" si="45"/>
        <v>0</v>
      </c>
      <c r="AY61" s="121">
        <f t="shared" si="46"/>
        <v>0</v>
      </c>
      <c r="AZ61" s="121">
        <f t="shared" si="47"/>
        <v>0</v>
      </c>
      <c r="BA61" s="121">
        <f t="shared" si="48"/>
        <v>0</v>
      </c>
      <c r="BB61" s="121">
        <f t="shared" si="49"/>
        <v>0</v>
      </c>
      <c r="BC61" s="121">
        <f t="shared" si="50"/>
        <v>0</v>
      </c>
      <c r="BD61" s="135"/>
    </row>
    <row r="62" spans="2:56" s="114" customFormat="1" x14ac:dyDescent="0.2">
      <c r="B62" s="134"/>
      <c r="C62" s="152"/>
      <c r="D62" s="51">
        <v>48</v>
      </c>
      <c r="E62" s="1354" t="str">
        <f>+'Li O school'!E62</f>
        <v>school 48</v>
      </c>
      <c r="F62" s="1354" t="str">
        <f>+'Li O school'!F62</f>
        <v>11AA</v>
      </c>
      <c r="G62" s="1124">
        <v>0</v>
      </c>
      <c r="H62" s="1124">
        <f t="shared" ref="H62:I62" si="138">+G62</f>
        <v>0</v>
      </c>
      <c r="I62" s="1124">
        <f t="shared" si="138"/>
        <v>0</v>
      </c>
      <c r="J62" s="154">
        <f t="shared" si="123"/>
        <v>0</v>
      </c>
      <c r="K62" s="154">
        <f t="shared" si="123"/>
        <v>0</v>
      </c>
      <c r="L62" s="120">
        <f t="shared" si="123"/>
        <v>0</v>
      </c>
      <c r="M62" s="120">
        <f t="shared" si="123"/>
        <v>0</v>
      </c>
      <c r="N62" s="120">
        <f t="shared" si="14"/>
        <v>0</v>
      </c>
      <c r="O62" s="120">
        <f t="shared" si="15"/>
        <v>0</v>
      </c>
      <c r="P62" s="72"/>
      <c r="Q62" s="69">
        <v>0</v>
      </c>
      <c r="R62" s="69">
        <v>0</v>
      </c>
      <c r="S62" s="69">
        <f>ROUND(I62*tab!E$47,2)</f>
        <v>0</v>
      </c>
      <c r="T62" s="69">
        <f>ROUND(J62*tab!$F$47,2)</f>
        <v>0</v>
      </c>
      <c r="U62" s="69">
        <f>ROUND(K62*tab!$F$47,2)</f>
        <v>0</v>
      </c>
      <c r="V62" s="69">
        <f>ROUND(L62*tab!$F$47,2)</f>
        <v>0</v>
      </c>
      <c r="W62" s="69">
        <f>ROUND(M62*tab!$F$47,2)</f>
        <v>0</v>
      </c>
      <c r="X62" s="69">
        <f>ROUND(N62*tab!$F$47,2)</f>
        <v>0</v>
      </c>
      <c r="Y62" s="69">
        <f>ROUND(O62*tab!$F$47,2)</f>
        <v>0</v>
      </c>
      <c r="Z62" s="72"/>
      <c r="AA62" s="155">
        <v>0</v>
      </c>
      <c r="AB62" s="155">
        <f t="shared" ref="AB62:AC62" si="139">+AA62</f>
        <v>0</v>
      </c>
      <c r="AC62" s="155">
        <f t="shared" si="139"/>
        <v>0</v>
      </c>
      <c r="AD62" s="155">
        <f t="shared" si="125"/>
        <v>0</v>
      </c>
      <c r="AE62" s="121">
        <f t="shared" si="125"/>
        <v>0</v>
      </c>
      <c r="AF62" s="121">
        <f t="shared" si="125"/>
        <v>0</v>
      </c>
      <c r="AG62" s="121">
        <f t="shared" si="125"/>
        <v>0</v>
      </c>
      <c r="AH62" s="121">
        <f t="shared" si="17"/>
        <v>0</v>
      </c>
      <c r="AI62" s="121">
        <f t="shared" si="18"/>
        <v>0</v>
      </c>
      <c r="AJ62" s="72"/>
      <c r="AK62" s="69">
        <f>+G62*tab!$E$52</f>
        <v>0</v>
      </c>
      <c r="AL62" s="69">
        <f>+H62*tab!$E$52</f>
        <v>0</v>
      </c>
      <c r="AM62" s="69">
        <f>+I62*tab!$E$52</f>
        <v>0</v>
      </c>
      <c r="AN62" s="69">
        <f>+J62*tab!$F$52</f>
        <v>0</v>
      </c>
      <c r="AO62" s="69">
        <f>+K62*tab!$F$52</f>
        <v>0</v>
      </c>
      <c r="AP62" s="69">
        <f>+L62*tab!$F$52</f>
        <v>0</v>
      </c>
      <c r="AQ62" s="69">
        <f>+M62*tab!$F$52</f>
        <v>0</v>
      </c>
      <c r="AR62" s="69">
        <f>+N62*tab!$F$52</f>
        <v>0</v>
      </c>
      <c r="AS62" s="69">
        <f>+O62*tab!$F$52</f>
        <v>0</v>
      </c>
      <c r="AT62" s="72"/>
      <c r="AU62" s="652">
        <v>0</v>
      </c>
      <c r="AV62" s="121">
        <f t="shared" si="43"/>
        <v>0</v>
      </c>
      <c r="AW62" s="121">
        <f t="shared" si="44"/>
        <v>0</v>
      </c>
      <c r="AX62" s="121">
        <f t="shared" si="45"/>
        <v>0</v>
      </c>
      <c r="AY62" s="121">
        <f t="shared" si="46"/>
        <v>0</v>
      </c>
      <c r="AZ62" s="121">
        <f t="shared" si="47"/>
        <v>0</v>
      </c>
      <c r="BA62" s="121">
        <f t="shared" si="48"/>
        <v>0</v>
      </c>
      <c r="BB62" s="121">
        <f t="shared" si="49"/>
        <v>0</v>
      </c>
      <c r="BC62" s="121">
        <f t="shared" si="50"/>
        <v>0</v>
      </c>
      <c r="BD62" s="135"/>
    </row>
    <row r="63" spans="2:56" s="114" customFormat="1" x14ac:dyDescent="0.2">
      <c r="B63" s="134"/>
      <c r="C63" s="152"/>
      <c r="D63" s="51">
        <v>49</v>
      </c>
      <c r="E63" s="1354" t="str">
        <f>+'Li O school'!E63</f>
        <v>school 49</v>
      </c>
      <c r="F63" s="1354" t="str">
        <f>+'Li O school'!F63</f>
        <v>11AA</v>
      </c>
      <c r="G63" s="1124">
        <v>0</v>
      </c>
      <c r="H63" s="1124">
        <f t="shared" ref="H63:I63" si="140">+G63</f>
        <v>0</v>
      </c>
      <c r="I63" s="1124">
        <f t="shared" si="140"/>
        <v>0</v>
      </c>
      <c r="J63" s="154">
        <f t="shared" si="123"/>
        <v>0</v>
      </c>
      <c r="K63" s="154">
        <f t="shared" si="123"/>
        <v>0</v>
      </c>
      <c r="L63" s="120">
        <f t="shared" si="123"/>
        <v>0</v>
      </c>
      <c r="M63" s="120">
        <f t="shared" si="123"/>
        <v>0</v>
      </c>
      <c r="N63" s="120">
        <f t="shared" si="14"/>
        <v>0</v>
      </c>
      <c r="O63" s="120">
        <f t="shared" si="15"/>
        <v>0</v>
      </c>
      <c r="P63" s="72"/>
      <c r="Q63" s="69">
        <v>0</v>
      </c>
      <c r="R63" s="69">
        <v>0</v>
      </c>
      <c r="S63" s="69">
        <f>ROUND(I63*tab!E$47,2)</f>
        <v>0</v>
      </c>
      <c r="T63" s="69">
        <f>ROUND(J63*tab!$F$47,2)</f>
        <v>0</v>
      </c>
      <c r="U63" s="69">
        <f>ROUND(K63*tab!$F$47,2)</f>
        <v>0</v>
      </c>
      <c r="V63" s="69">
        <f>ROUND(L63*tab!$F$47,2)</f>
        <v>0</v>
      </c>
      <c r="W63" s="69">
        <f>ROUND(M63*tab!$F$47,2)</f>
        <v>0</v>
      </c>
      <c r="X63" s="69">
        <f>ROUND(N63*tab!$F$47,2)</f>
        <v>0</v>
      </c>
      <c r="Y63" s="69">
        <f>ROUND(O63*tab!$F$47,2)</f>
        <v>0</v>
      </c>
      <c r="Z63" s="72"/>
      <c r="AA63" s="155">
        <v>0</v>
      </c>
      <c r="AB63" s="155">
        <f t="shared" ref="AB63:AC63" si="141">+AA63</f>
        <v>0</v>
      </c>
      <c r="AC63" s="155">
        <f t="shared" si="141"/>
        <v>0</v>
      </c>
      <c r="AD63" s="155">
        <f t="shared" si="125"/>
        <v>0</v>
      </c>
      <c r="AE63" s="121">
        <f t="shared" si="125"/>
        <v>0</v>
      </c>
      <c r="AF63" s="121">
        <f t="shared" si="125"/>
        <v>0</v>
      </c>
      <c r="AG63" s="121">
        <f t="shared" si="125"/>
        <v>0</v>
      </c>
      <c r="AH63" s="121">
        <f t="shared" si="17"/>
        <v>0</v>
      </c>
      <c r="AI63" s="121">
        <f t="shared" si="18"/>
        <v>0</v>
      </c>
      <c r="AJ63" s="72"/>
      <c r="AK63" s="69">
        <f>+G63*tab!$E$52</f>
        <v>0</v>
      </c>
      <c r="AL63" s="69">
        <f>+H63*tab!$E$52</f>
        <v>0</v>
      </c>
      <c r="AM63" s="69">
        <f>+I63*tab!$E$52</f>
        <v>0</v>
      </c>
      <c r="AN63" s="69">
        <f>+J63*tab!$F$52</f>
        <v>0</v>
      </c>
      <c r="AO63" s="69">
        <f>+K63*tab!$F$52</f>
        <v>0</v>
      </c>
      <c r="AP63" s="69">
        <f>+L63*tab!$F$52</f>
        <v>0</v>
      </c>
      <c r="AQ63" s="69">
        <f>+M63*tab!$F$52</f>
        <v>0</v>
      </c>
      <c r="AR63" s="69">
        <f>+N63*tab!$F$52</f>
        <v>0</v>
      </c>
      <c r="AS63" s="69">
        <f>+O63*tab!$F$52</f>
        <v>0</v>
      </c>
      <c r="AT63" s="72"/>
      <c r="AU63" s="652">
        <v>0</v>
      </c>
      <c r="AV63" s="121">
        <f t="shared" si="43"/>
        <v>0</v>
      </c>
      <c r="AW63" s="121">
        <f t="shared" si="44"/>
        <v>0</v>
      </c>
      <c r="AX63" s="121">
        <f t="shared" si="45"/>
        <v>0</v>
      </c>
      <c r="AY63" s="121">
        <f t="shared" si="46"/>
        <v>0</v>
      </c>
      <c r="AZ63" s="121">
        <f t="shared" si="47"/>
        <v>0</v>
      </c>
      <c r="BA63" s="121">
        <f t="shared" si="48"/>
        <v>0</v>
      </c>
      <c r="BB63" s="121">
        <f t="shared" si="49"/>
        <v>0</v>
      </c>
      <c r="BC63" s="121">
        <f t="shared" si="50"/>
        <v>0</v>
      </c>
      <c r="BD63" s="135"/>
    </row>
    <row r="64" spans="2:56" s="114" customFormat="1" x14ac:dyDescent="0.2">
      <c r="B64" s="134"/>
      <c r="C64" s="152"/>
      <c r="D64" s="51">
        <v>50</v>
      </c>
      <c r="E64" s="1354" t="str">
        <f>+'Li O school'!E64</f>
        <v>school 50</v>
      </c>
      <c r="F64" s="1354" t="str">
        <f>+'Li O school'!F64</f>
        <v>11AA</v>
      </c>
      <c r="G64" s="1124">
        <v>0</v>
      </c>
      <c r="H64" s="1124">
        <f t="shared" ref="H64:I64" si="142">+G64</f>
        <v>0</v>
      </c>
      <c r="I64" s="1124">
        <f t="shared" si="142"/>
        <v>0</v>
      </c>
      <c r="J64" s="154">
        <f t="shared" si="123"/>
        <v>0</v>
      </c>
      <c r="K64" s="154">
        <f t="shared" si="123"/>
        <v>0</v>
      </c>
      <c r="L64" s="120">
        <f t="shared" si="123"/>
        <v>0</v>
      </c>
      <c r="M64" s="120">
        <f t="shared" si="123"/>
        <v>0</v>
      </c>
      <c r="N64" s="120">
        <f t="shared" si="14"/>
        <v>0</v>
      </c>
      <c r="O64" s="120">
        <f t="shared" si="15"/>
        <v>0</v>
      </c>
      <c r="P64" s="72"/>
      <c r="Q64" s="69">
        <v>0</v>
      </c>
      <c r="R64" s="69">
        <v>0</v>
      </c>
      <c r="S64" s="69">
        <f>ROUND(I64*tab!E$47,2)</f>
        <v>0</v>
      </c>
      <c r="T64" s="69">
        <f>ROUND(J64*tab!$F$47,2)</f>
        <v>0</v>
      </c>
      <c r="U64" s="69">
        <f>ROUND(K64*tab!$F$47,2)</f>
        <v>0</v>
      </c>
      <c r="V64" s="69">
        <f>ROUND(L64*tab!$F$47,2)</f>
        <v>0</v>
      </c>
      <c r="W64" s="69">
        <f>ROUND(M64*tab!$F$47,2)</f>
        <v>0</v>
      </c>
      <c r="X64" s="69">
        <f>ROUND(N64*tab!$F$47,2)</f>
        <v>0</v>
      </c>
      <c r="Y64" s="69">
        <f>ROUND(O64*tab!$F$47,2)</f>
        <v>0</v>
      </c>
      <c r="Z64" s="72"/>
      <c r="AA64" s="155">
        <v>0</v>
      </c>
      <c r="AB64" s="155">
        <f t="shared" ref="AB64:AC64" si="143">+AA64</f>
        <v>0</v>
      </c>
      <c r="AC64" s="155">
        <f t="shared" si="143"/>
        <v>0</v>
      </c>
      <c r="AD64" s="155">
        <f t="shared" si="125"/>
        <v>0</v>
      </c>
      <c r="AE64" s="121">
        <f t="shared" si="125"/>
        <v>0</v>
      </c>
      <c r="AF64" s="121">
        <f t="shared" si="125"/>
        <v>0</v>
      </c>
      <c r="AG64" s="121">
        <f t="shared" si="125"/>
        <v>0</v>
      </c>
      <c r="AH64" s="121">
        <f t="shared" si="17"/>
        <v>0</v>
      </c>
      <c r="AI64" s="121">
        <f t="shared" si="18"/>
        <v>0</v>
      </c>
      <c r="AJ64" s="72"/>
      <c r="AK64" s="69">
        <f>+G64*tab!$E$52</f>
        <v>0</v>
      </c>
      <c r="AL64" s="69">
        <f>+H64*tab!$E$52</f>
        <v>0</v>
      </c>
      <c r="AM64" s="69">
        <f>+I64*tab!$E$52</f>
        <v>0</v>
      </c>
      <c r="AN64" s="69">
        <f>+J64*tab!$F$52</f>
        <v>0</v>
      </c>
      <c r="AO64" s="69">
        <f>+K64*tab!$F$52</f>
        <v>0</v>
      </c>
      <c r="AP64" s="69">
        <f>+L64*tab!$F$52</f>
        <v>0</v>
      </c>
      <c r="AQ64" s="69">
        <f>+M64*tab!$F$52</f>
        <v>0</v>
      </c>
      <c r="AR64" s="69">
        <f>+N64*tab!$F$52</f>
        <v>0</v>
      </c>
      <c r="AS64" s="69">
        <f>+O64*tab!$F$52</f>
        <v>0</v>
      </c>
      <c r="AT64" s="72"/>
      <c r="AU64" s="652">
        <v>0</v>
      </c>
      <c r="AV64" s="121">
        <f t="shared" si="43"/>
        <v>0</v>
      </c>
      <c r="AW64" s="121">
        <f t="shared" si="44"/>
        <v>0</v>
      </c>
      <c r="AX64" s="121">
        <f t="shared" si="45"/>
        <v>0</v>
      </c>
      <c r="AY64" s="121">
        <f t="shared" si="46"/>
        <v>0</v>
      </c>
      <c r="AZ64" s="121">
        <f t="shared" si="47"/>
        <v>0</v>
      </c>
      <c r="BA64" s="121">
        <f t="shared" si="48"/>
        <v>0</v>
      </c>
      <c r="BB64" s="121">
        <f t="shared" si="49"/>
        <v>0</v>
      </c>
      <c r="BC64" s="121">
        <f t="shared" si="50"/>
        <v>0</v>
      </c>
      <c r="BD64" s="135"/>
    </row>
    <row r="65" spans="2:56" s="114" customFormat="1" x14ac:dyDescent="0.2">
      <c r="B65" s="134"/>
      <c r="C65" s="152"/>
      <c r="D65" s="51">
        <v>51</v>
      </c>
      <c r="E65" s="1354" t="str">
        <f>+'Li O school'!E65</f>
        <v>school 51</v>
      </c>
      <c r="F65" s="1354" t="str">
        <f>+'Li O school'!F65</f>
        <v>11AA</v>
      </c>
      <c r="G65" s="1124">
        <v>0</v>
      </c>
      <c r="H65" s="1124">
        <f t="shared" ref="H65:I65" si="144">+G65</f>
        <v>0</v>
      </c>
      <c r="I65" s="1124">
        <f t="shared" si="144"/>
        <v>0</v>
      </c>
      <c r="J65" s="154">
        <f t="shared" si="123"/>
        <v>0</v>
      </c>
      <c r="K65" s="154">
        <f t="shared" si="123"/>
        <v>0</v>
      </c>
      <c r="L65" s="120">
        <f t="shared" si="123"/>
        <v>0</v>
      </c>
      <c r="M65" s="120">
        <f t="shared" si="123"/>
        <v>0</v>
      </c>
      <c r="N65" s="120">
        <f t="shared" si="14"/>
        <v>0</v>
      </c>
      <c r="O65" s="120">
        <f t="shared" si="15"/>
        <v>0</v>
      </c>
      <c r="P65" s="72"/>
      <c r="Q65" s="69">
        <v>0</v>
      </c>
      <c r="R65" s="69">
        <v>0</v>
      </c>
      <c r="S65" s="69">
        <f>ROUND(I65*tab!E$47,2)</f>
        <v>0</v>
      </c>
      <c r="T65" s="69">
        <f>ROUND(J65*tab!$F$47,2)</f>
        <v>0</v>
      </c>
      <c r="U65" s="69">
        <f>ROUND(K65*tab!$F$47,2)</f>
        <v>0</v>
      </c>
      <c r="V65" s="69">
        <f>ROUND(L65*tab!$F$47,2)</f>
        <v>0</v>
      </c>
      <c r="W65" s="69">
        <f>ROUND(M65*tab!$F$47,2)</f>
        <v>0</v>
      </c>
      <c r="X65" s="69">
        <f>ROUND(N65*tab!$F$47,2)</f>
        <v>0</v>
      </c>
      <c r="Y65" s="69">
        <f>ROUND(O65*tab!$F$47,2)</f>
        <v>0</v>
      </c>
      <c r="Z65" s="72"/>
      <c r="AA65" s="155">
        <v>0</v>
      </c>
      <c r="AB65" s="155">
        <f t="shared" ref="AB65:AC65" si="145">+AA65</f>
        <v>0</v>
      </c>
      <c r="AC65" s="155">
        <f t="shared" si="145"/>
        <v>0</v>
      </c>
      <c r="AD65" s="155">
        <f t="shared" si="125"/>
        <v>0</v>
      </c>
      <c r="AE65" s="121">
        <f t="shared" si="125"/>
        <v>0</v>
      </c>
      <c r="AF65" s="121">
        <f t="shared" si="125"/>
        <v>0</v>
      </c>
      <c r="AG65" s="121">
        <f t="shared" si="125"/>
        <v>0</v>
      </c>
      <c r="AH65" s="121">
        <f t="shared" si="17"/>
        <v>0</v>
      </c>
      <c r="AI65" s="121">
        <f t="shared" si="18"/>
        <v>0</v>
      </c>
      <c r="AJ65" s="72"/>
      <c r="AK65" s="69">
        <f>+G65*tab!$E$52</f>
        <v>0</v>
      </c>
      <c r="AL65" s="69">
        <f>+H65*tab!$E$52</f>
        <v>0</v>
      </c>
      <c r="AM65" s="69">
        <f>+I65*tab!$E$52</f>
        <v>0</v>
      </c>
      <c r="AN65" s="69">
        <f>+J65*tab!$F$52</f>
        <v>0</v>
      </c>
      <c r="AO65" s="69">
        <f>+K65*tab!$F$52</f>
        <v>0</v>
      </c>
      <c r="AP65" s="69">
        <f>+L65*tab!$F$52</f>
        <v>0</v>
      </c>
      <c r="AQ65" s="69">
        <f>+M65*tab!$F$52</f>
        <v>0</v>
      </c>
      <c r="AR65" s="69">
        <f>+N65*tab!$F$52</f>
        <v>0</v>
      </c>
      <c r="AS65" s="69">
        <f>+O65*tab!$F$52</f>
        <v>0</v>
      </c>
      <c r="AT65" s="72"/>
      <c r="AU65" s="652">
        <v>0</v>
      </c>
      <c r="AV65" s="121">
        <f t="shared" si="43"/>
        <v>0</v>
      </c>
      <c r="AW65" s="121">
        <f t="shared" si="44"/>
        <v>0</v>
      </c>
      <c r="AX65" s="121">
        <f t="shared" si="45"/>
        <v>0</v>
      </c>
      <c r="AY65" s="121">
        <f t="shared" si="46"/>
        <v>0</v>
      </c>
      <c r="AZ65" s="121">
        <f t="shared" si="47"/>
        <v>0</v>
      </c>
      <c r="BA65" s="121">
        <f t="shared" si="48"/>
        <v>0</v>
      </c>
      <c r="BB65" s="121">
        <f t="shared" si="49"/>
        <v>0</v>
      </c>
      <c r="BC65" s="121">
        <f t="shared" si="50"/>
        <v>0</v>
      </c>
      <c r="BD65" s="135"/>
    </row>
    <row r="66" spans="2:56" s="114" customFormat="1" x14ac:dyDescent="0.2">
      <c r="B66" s="134"/>
      <c r="C66" s="152"/>
      <c r="D66" s="51">
        <v>52</v>
      </c>
      <c r="E66" s="1354" t="str">
        <f>+'Li O school'!E66</f>
        <v>school 52</v>
      </c>
      <c r="F66" s="1354" t="str">
        <f>+'Li O school'!F66</f>
        <v>11AA</v>
      </c>
      <c r="G66" s="1124">
        <v>0</v>
      </c>
      <c r="H66" s="1124">
        <f t="shared" ref="H66:I66" si="146">+G66</f>
        <v>0</v>
      </c>
      <c r="I66" s="1124">
        <f t="shared" si="146"/>
        <v>0</v>
      </c>
      <c r="J66" s="154">
        <f t="shared" si="123"/>
        <v>0</v>
      </c>
      <c r="K66" s="154">
        <f t="shared" si="123"/>
        <v>0</v>
      </c>
      <c r="L66" s="120">
        <f t="shared" si="123"/>
        <v>0</v>
      </c>
      <c r="M66" s="120">
        <f t="shared" si="123"/>
        <v>0</v>
      </c>
      <c r="N66" s="120">
        <f t="shared" si="14"/>
        <v>0</v>
      </c>
      <c r="O66" s="120">
        <f t="shared" si="15"/>
        <v>0</v>
      </c>
      <c r="P66" s="72"/>
      <c r="Q66" s="69">
        <v>0</v>
      </c>
      <c r="R66" s="69">
        <v>0</v>
      </c>
      <c r="S66" s="69">
        <f>ROUND(I66*tab!E$47,2)</f>
        <v>0</v>
      </c>
      <c r="T66" s="69">
        <f>ROUND(J66*tab!$F$47,2)</f>
        <v>0</v>
      </c>
      <c r="U66" s="69">
        <f>ROUND(K66*tab!$F$47,2)</f>
        <v>0</v>
      </c>
      <c r="V66" s="69">
        <f>ROUND(L66*tab!$F$47,2)</f>
        <v>0</v>
      </c>
      <c r="W66" s="69">
        <f>ROUND(M66*tab!$F$47,2)</f>
        <v>0</v>
      </c>
      <c r="X66" s="69">
        <f>ROUND(N66*tab!$F$47,2)</f>
        <v>0</v>
      </c>
      <c r="Y66" s="69">
        <f>ROUND(O66*tab!$F$47,2)</f>
        <v>0</v>
      </c>
      <c r="Z66" s="72"/>
      <c r="AA66" s="155">
        <v>0</v>
      </c>
      <c r="AB66" s="155">
        <f t="shared" ref="AB66:AC66" si="147">+AA66</f>
        <v>0</v>
      </c>
      <c r="AC66" s="155">
        <f t="shared" si="147"/>
        <v>0</v>
      </c>
      <c r="AD66" s="155">
        <f t="shared" si="125"/>
        <v>0</v>
      </c>
      <c r="AE66" s="121">
        <f t="shared" si="125"/>
        <v>0</v>
      </c>
      <c r="AF66" s="121">
        <f t="shared" si="125"/>
        <v>0</v>
      </c>
      <c r="AG66" s="121">
        <f t="shared" si="125"/>
        <v>0</v>
      </c>
      <c r="AH66" s="121">
        <f t="shared" si="17"/>
        <v>0</v>
      </c>
      <c r="AI66" s="121">
        <f t="shared" si="18"/>
        <v>0</v>
      </c>
      <c r="AJ66" s="72"/>
      <c r="AK66" s="69">
        <f>+G66*tab!$E$52</f>
        <v>0</v>
      </c>
      <c r="AL66" s="69">
        <f>+H66*tab!$E$52</f>
        <v>0</v>
      </c>
      <c r="AM66" s="69">
        <f>+I66*tab!$E$52</f>
        <v>0</v>
      </c>
      <c r="AN66" s="69">
        <f>+J66*tab!$F$52</f>
        <v>0</v>
      </c>
      <c r="AO66" s="69">
        <f>+K66*tab!$F$52</f>
        <v>0</v>
      </c>
      <c r="AP66" s="69">
        <f>+L66*tab!$F$52</f>
        <v>0</v>
      </c>
      <c r="AQ66" s="69">
        <f>+M66*tab!$F$52</f>
        <v>0</v>
      </c>
      <c r="AR66" s="69">
        <f>+N66*tab!$F$52</f>
        <v>0</v>
      </c>
      <c r="AS66" s="69">
        <f>+O66*tab!$F$52</f>
        <v>0</v>
      </c>
      <c r="AT66" s="72"/>
      <c r="AU66" s="652">
        <v>0</v>
      </c>
      <c r="AV66" s="121">
        <f t="shared" si="43"/>
        <v>0</v>
      </c>
      <c r="AW66" s="121">
        <f t="shared" si="44"/>
        <v>0</v>
      </c>
      <c r="AX66" s="121">
        <f t="shared" si="45"/>
        <v>0</v>
      </c>
      <c r="AY66" s="121">
        <f t="shared" si="46"/>
        <v>0</v>
      </c>
      <c r="AZ66" s="121">
        <f t="shared" si="47"/>
        <v>0</v>
      </c>
      <c r="BA66" s="121">
        <f t="shared" si="48"/>
        <v>0</v>
      </c>
      <c r="BB66" s="121">
        <f t="shared" si="49"/>
        <v>0</v>
      </c>
      <c r="BC66" s="121">
        <f t="shared" si="50"/>
        <v>0</v>
      </c>
      <c r="BD66" s="135"/>
    </row>
    <row r="67" spans="2:56" s="114" customFormat="1" x14ac:dyDescent="0.2">
      <c r="B67" s="134"/>
      <c r="C67" s="152"/>
      <c r="D67" s="51">
        <v>53</v>
      </c>
      <c r="E67" s="1354" t="str">
        <f>+'Li O school'!E67</f>
        <v>school 53</v>
      </c>
      <c r="F67" s="1354" t="str">
        <f>+'Li O school'!F67</f>
        <v>11AA</v>
      </c>
      <c r="G67" s="1124">
        <v>0</v>
      </c>
      <c r="H67" s="1124">
        <f t="shared" ref="H67:I67" si="148">+G67</f>
        <v>0</v>
      </c>
      <c r="I67" s="1124">
        <f t="shared" si="148"/>
        <v>0</v>
      </c>
      <c r="J67" s="154">
        <f t="shared" si="123"/>
        <v>0</v>
      </c>
      <c r="K67" s="154">
        <f t="shared" si="123"/>
        <v>0</v>
      </c>
      <c r="L67" s="120">
        <f t="shared" si="123"/>
        <v>0</v>
      </c>
      <c r="M67" s="120">
        <f t="shared" si="123"/>
        <v>0</v>
      </c>
      <c r="N67" s="120">
        <f t="shared" si="14"/>
        <v>0</v>
      </c>
      <c r="O67" s="120">
        <f t="shared" si="15"/>
        <v>0</v>
      </c>
      <c r="P67" s="72"/>
      <c r="Q67" s="69">
        <v>0</v>
      </c>
      <c r="R67" s="69">
        <v>0</v>
      </c>
      <c r="S67" s="69">
        <f>ROUND(I67*tab!E$47,2)</f>
        <v>0</v>
      </c>
      <c r="T67" s="69">
        <f>ROUND(J67*tab!$F$47,2)</f>
        <v>0</v>
      </c>
      <c r="U67" s="69">
        <f>ROUND(K67*tab!$F$47,2)</f>
        <v>0</v>
      </c>
      <c r="V67" s="69">
        <f>ROUND(L67*tab!$F$47,2)</f>
        <v>0</v>
      </c>
      <c r="W67" s="69">
        <f>ROUND(M67*tab!$F$47,2)</f>
        <v>0</v>
      </c>
      <c r="X67" s="69">
        <f>ROUND(N67*tab!$F$47,2)</f>
        <v>0</v>
      </c>
      <c r="Y67" s="69">
        <f>ROUND(O67*tab!$F$47,2)</f>
        <v>0</v>
      </c>
      <c r="Z67" s="72"/>
      <c r="AA67" s="155">
        <v>0</v>
      </c>
      <c r="AB67" s="155">
        <f t="shared" ref="AB67:AC67" si="149">+AA67</f>
        <v>0</v>
      </c>
      <c r="AC67" s="155">
        <f t="shared" si="149"/>
        <v>0</v>
      </c>
      <c r="AD67" s="155">
        <f t="shared" si="125"/>
        <v>0</v>
      </c>
      <c r="AE67" s="121">
        <f t="shared" si="125"/>
        <v>0</v>
      </c>
      <c r="AF67" s="121">
        <f t="shared" si="125"/>
        <v>0</v>
      </c>
      <c r="AG67" s="121">
        <f t="shared" si="125"/>
        <v>0</v>
      </c>
      <c r="AH67" s="121">
        <f t="shared" si="17"/>
        <v>0</v>
      </c>
      <c r="AI67" s="121">
        <f t="shared" si="18"/>
        <v>0</v>
      </c>
      <c r="AJ67" s="72"/>
      <c r="AK67" s="69">
        <f>+G67*tab!$E$52</f>
        <v>0</v>
      </c>
      <c r="AL67" s="69">
        <f>+H67*tab!$E$52</f>
        <v>0</v>
      </c>
      <c r="AM67" s="69">
        <f>+I67*tab!$E$52</f>
        <v>0</v>
      </c>
      <c r="AN67" s="69">
        <f>+J67*tab!$F$52</f>
        <v>0</v>
      </c>
      <c r="AO67" s="69">
        <f>+K67*tab!$F$52</f>
        <v>0</v>
      </c>
      <c r="AP67" s="69">
        <f>+L67*tab!$F$52</f>
        <v>0</v>
      </c>
      <c r="AQ67" s="69">
        <f>+M67*tab!$F$52</f>
        <v>0</v>
      </c>
      <c r="AR67" s="69">
        <f>+N67*tab!$F$52</f>
        <v>0</v>
      </c>
      <c r="AS67" s="69">
        <f>+O67*tab!$F$52</f>
        <v>0</v>
      </c>
      <c r="AT67" s="72"/>
      <c r="AU67" s="652">
        <v>0</v>
      </c>
      <c r="AV67" s="121">
        <f t="shared" si="43"/>
        <v>0</v>
      </c>
      <c r="AW67" s="121">
        <f t="shared" si="44"/>
        <v>0</v>
      </c>
      <c r="AX67" s="121">
        <f t="shared" si="45"/>
        <v>0</v>
      </c>
      <c r="AY67" s="121">
        <f t="shared" si="46"/>
        <v>0</v>
      </c>
      <c r="AZ67" s="121">
        <f t="shared" si="47"/>
        <v>0</v>
      </c>
      <c r="BA67" s="121">
        <f t="shared" si="48"/>
        <v>0</v>
      </c>
      <c r="BB67" s="121">
        <f t="shared" si="49"/>
        <v>0</v>
      </c>
      <c r="BC67" s="121">
        <f t="shared" si="50"/>
        <v>0</v>
      </c>
      <c r="BD67" s="135"/>
    </row>
    <row r="68" spans="2:56" s="114" customFormat="1" x14ac:dyDescent="0.2">
      <c r="B68" s="134"/>
      <c r="C68" s="152"/>
      <c r="D68" s="51">
        <v>54</v>
      </c>
      <c r="E68" s="1354" t="str">
        <f>+'Li O school'!E68</f>
        <v>school 54</v>
      </c>
      <c r="F68" s="1354" t="str">
        <f>+'Li O school'!F68</f>
        <v>11AA</v>
      </c>
      <c r="G68" s="1124">
        <v>0</v>
      </c>
      <c r="H68" s="1124">
        <f t="shared" ref="H68:I68" si="150">+G68</f>
        <v>0</v>
      </c>
      <c r="I68" s="1124">
        <f t="shared" si="150"/>
        <v>0</v>
      </c>
      <c r="J68" s="154">
        <f t="shared" si="123"/>
        <v>0</v>
      </c>
      <c r="K68" s="154">
        <f t="shared" si="123"/>
        <v>0</v>
      </c>
      <c r="L68" s="120">
        <f t="shared" si="123"/>
        <v>0</v>
      </c>
      <c r="M68" s="120">
        <f t="shared" si="123"/>
        <v>0</v>
      </c>
      <c r="N68" s="120">
        <f t="shared" si="14"/>
        <v>0</v>
      </c>
      <c r="O68" s="120">
        <f t="shared" si="15"/>
        <v>0</v>
      </c>
      <c r="P68" s="72"/>
      <c r="Q68" s="69">
        <v>0</v>
      </c>
      <c r="R68" s="69">
        <v>0</v>
      </c>
      <c r="S68" s="69">
        <f>ROUND(I68*tab!E$47,2)</f>
        <v>0</v>
      </c>
      <c r="T68" s="69">
        <f>ROUND(J68*tab!$F$47,2)</f>
        <v>0</v>
      </c>
      <c r="U68" s="69">
        <f>ROUND(K68*tab!$F$47,2)</f>
        <v>0</v>
      </c>
      <c r="V68" s="69">
        <f>ROUND(L68*tab!$F$47,2)</f>
        <v>0</v>
      </c>
      <c r="W68" s="69">
        <f>ROUND(M68*tab!$F$47,2)</f>
        <v>0</v>
      </c>
      <c r="X68" s="69">
        <f>ROUND(N68*tab!$F$47,2)</f>
        <v>0</v>
      </c>
      <c r="Y68" s="69">
        <f>ROUND(O68*tab!$F$47,2)</f>
        <v>0</v>
      </c>
      <c r="Z68" s="72"/>
      <c r="AA68" s="155">
        <v>0</v>
      </c>
      <c r="AB68" s="155">
        <f t="shared" ref="AB68:AC68" si="151">+AA68</f>
        <v>0</v>
      </c>
      <c r="AC68" s="155">
        <f t="shared" si="151"/>
        <v>0</v>
      </c>
      <c r="AD68" s="155">
        <f t="shared" si="125"/>
        <v>0</v>
      </c>
      <c r="AE68" s="121">
        <f t="shared" si="125"/>
        <v>0</v>
      </c>
      <c r="AF68" s="121">
        <f t="shared" si="125"/>
        <v>0</v>
      </c>
      <c r="AG68" s="121">
        <f t="shared" si="125"/>
        <v>0</v>
      </c>
      <c r="AH68" s="121">
        <f t="shared" si="17"/>
        <v>0</v>
      </c>
      <c r="AI68" s="121">
        <f t="shared" si="18"/>
        <v>0</v>
      </c>
      <c r="AJ68" s="72"/>
      <c r="AK68" s="69">
        <f>+G68*tab!$E$52</f>
        <v>0</v>
      </c>
      <c r="AL68" s="69">
        <f>+H68*tab!$E$52</f>
        <v>0</v>
      </c>
      <c r="AM68" s="69">
        <f>+I68*tab!$E$52</f>
        <v>0</v>
      </c>
      <c r="AN68" s="69">
        <f>+J68*tab!$F$52</f>
        <v>0</v>
      </c>
      <c r="AO68" s="69">
        <f>+K68*tab!$F$52</f>
        <v>0</v>
      </c>
      <c r="AP68" s="69">
        <f>+L68*tab!$F$52</f>
        <v>0</v>
      </c>
      <c r="AQ68" s="69">
        <f>+M68*tab!$F$52</f>
        <v>0</v>
      </c>
      <c r="AR68" s="69">
        <f>+N68*tab!$F$52</f>
        <v>0</v>
      </c>
      <c r="AS68" s="69">
        <f>+O68*tab!$F$52</f>
        <v>0</v>
      </c>
      <c r="AT68" s="72"/>
      <c r="AU68" s="652">
        <v>0</v>
      </c>
      <c r="AV68" s="121">
        <f t="shared" si="43"/>
        <v>0</v>
      </c>
      <c r="AW68" s="121">
        <f t="shared" si="44"/>
        <v>0</v>
      </c>
      <c r="AX68" s="121">
        <f t="shared" si="45"/>
        <v>0</v>
      </c>
      <c r="AY68" s="121">
        <f t="shared" si="46"/>
        <v>0</v>
      </c>
      <c r="AZ68" s="121">
        <f t="shared" si="47"/>
        <v>0</v>
      </c>
      <c r="BA68" s="121">
        <f t="shared" si="48"/>
        <v>0</v>
      </c>
      <c r="BB68" s="121">
        <f t="shared" si="49"/>
        <v>0</v>
      </c>
      <c r="BC68" s="121">
        <f t="shared" si="50"/>
        <v>0</v>
      </c>
      <c r="BD68" s="135"/>
    </row>
    <row r="69" spans="2:56" s="114" customFormat="1" x14ac:dyDescent="0.2">
      <c r="B69" s="134"/>
      <c r="C69" s="152"/>
      <c r="D69" s="51">
        <v>55</v>
      </c>
      <c r="E69" s="1354" t="str">
        <f>+'Li O school'!E69</f>
        <v>school 55</v>
      </c>
      <c r="F69" s="1354" t="str">
        <f>+'Li O school'!F69</f>
        <v>11AA</v>
      </c>
      <c r="G69" s="1124">
        <v>0</v>
      </c>
      <c r="H69" s="1124">
        <f t="shared" ref="H69:I69" si="152">+G69</f>
        <v>0</v>
      </c>
      <c r="I69" s="1124">
        <f t="shared" si="152"/>
        <v>0</v>
      </c>
      <c r="J69" s="154">
        <f t="shared" si="123"/>
        <v>0</v>
      </c>
      <c r="K69" s="154">
        <f t="shared" si="123"/>
        <v>0</v>
      </c>
      <c r="L69" s="120">
        <f t="shared" si="123"/>
        <v>0</v>
      </c>
      <c r="M69" s="120">
        <f t="shared" si="123"/>
        <v>0</v>
      </c>
      <c r="N69" s="120">
        <f t="shared" si="14"/>
        <v>0</v>
      </c>
      <c r="O69" s="120">
        <f t="shared" si="15"/>
        <v>0</v>
      </c>
      <c r="P69" s="72"/>
      <c r="Q69" s="69">
        <v>0</v>
      </c>
      <c r="R69" s="69">
        <v>0</v>
      </c>
      <c r="S69" s="69">
        <f>ROUND(I69*tab!E$47,2)</f>
        <v>0</v>
      </c>
      <c r="T69" s="69">
        <f>ROUND(J69*tab!$F$47,2)</f>
        <v>0</v>
      </c>
      <c r="U69" s="69">
        <f>ROUND(K69*tab!$F$47,2)</f>
        <v>0</v>
      </c>
      <c r="V69" s="69">
        <f>ROUND(L69*tab!$F$47,2)</f>
        <v>0</v>
      </c>
      <c r="W69" s="69">
        <f>ROUND(M69*tab!$F$47,2)</f>
        <v>0</v>
      </c>
      <c r="X69" s="69">
        <f>ROUND(N69*tab!$F$47,2)</f>
        <v>0</v>
      </c>
      <c r="Y69" s="69">
        <f>ROUND(O69*tab!$F$47,2)</f>
        <v>0</v>
      </c>
      <c r="Z69" s="72"/>
      <c r="AA69" s="155">
        <v>0</v>
      </c>
      <c r="AB69" s="155">
        <f t="shared" ref="AB69:AC69" si="153">+AA69</f>
        <v>0</v>
      </c>
      <c r="AC69" s="155">
        <f t="shared" si="153"/>
        <v>0</v>
      </c>
      <c r="AD69" s="155">
        <f t="shared" si="125"/>
        <v>0</v>
      </c>
      <c r="AE69" s="121">
        <f t="shared" si="125"/>
        <v>0</v>
      </c>
      <c r="AF69" s="121">
        <f t="shared" si="125"/>
        <v>0</v>
      </c>
      <c r="AG69" s="121">
        <f t="shared" si="125"/>
        <v>0</v>
      </c>
      <c r="AH69" s="121">
        <f t="shared" si="17"/>
        <v>0</v>
      </c>
      <c r="AI69" s="121">
        <f t="shared" si="18"/>
        <v>0</v>
      </c>
      <c r="AJ69" s="72"/>
      <c r="AK69" s="69">
        <f>+G69*tab!$E$52</f>
        <v>0</v>
      </c>
      <c r="AL69" s="69">
        <f>+H69*tab!$E$52</f>
        <v>0</v>
      </c>
      <c r="AM69" s="69">
        <f>+I69*tab!$E$52</f>
        <v>0</v>
      </c>
      <c r="AN69" s="69">
        <f>+J69*tab!$F$52</f>
        <v>0</v>
      </c>
      <c r="AO69" s="69">
        <f>+K69*tab!$F$52</f>
        <v>0</v>
      </c>
      <c r="AP69" s="69">
        <f>+L69*tab!$F$52</f>
        <v>0</v>
      </c>
      <c r="AQ69" s="69">
        <f>+M69*tab!$F$52</f>
        <v>0</v>
      </c>
      <c r="AR69" s="69">
        <f>+N69*tab!$F$52</f>
        <v>0</v>
      </c>
      <c r="AS69" s="69">
        <f>+O69*tab!$F$52</f>
        <v>0</v>
      </c>
      <c r="AT69" s="72"/>
      <c r="AU69" s="652">
        <v>0</v>
      </c>
      <c r="AV69" s="121">
        <f t="shared" si="43"/>
        <v>0</v>
      </c>
      <c r="AW69" s="121">
        <f t="shared" si="44"/>
        <v>0</v>
      </c>
      <c r="AX69" s="121">
        <f t="shared" si="45"/>
        <v>0</v>
      </c>
      <c r="AY69" s="121">
        <f t="shared" si="46"/>
        <v>0</v>
      </c>
      <c r="AZ69" s="121">
        <f t="shared" si="47"/>
        <v>0</v>
      </c>
      <c r="BA69" s="121">
        <f t="shared" si="48"/>
        <v>0</v>
      </c>
      <c r="BB69" s="121">
        <f t="shared" si="49"/>
        <v>0</v>
      </c>
      <c r="BC69" s="121">
        <f t="shared" si="50"/>
        <v>0</v>
      </c>
      <c r="BD69" s="135"/>
    </row>
    <row r="70" spans="2:56" s="114" customFormat="1" x14ac:dyDescent="0.2">
      <c r="B70" s="134"/>
      <c r="C70" s="152"/>
      <c r="D70" s="51">
        <v>56</v>
      </c>
      <c r="E70" s="1354" t="str">
        <f>+'Li O school'!E70</f>
        <v>school 56</v>
      </c>
      <c r="F70" s="1354" t="str">
        <f>+'Li O school'!F70</f>
        <v>11AA</v>
      </c>
      <c r="G70" s="1124">
        <v>0</v>
      </c>
      <c r="H70" s="1124">
        <f t="shared" ref="H70:I70" si="154">+G70</f>
        <v>0</v>
      </c>
      <c r="I70" s="1124">
        <f t="shared" si="154"/>
        <v>0</v>
      </c>
      <c r="J70" s="154">
        <f t="shared" si="123"/>
        <v>0</v>
      </c>
      <c r="K70" s="154">
        <f t="shared" si="123"/>
        <v>0</v>
      </c>
      <c r="L70" s="120">
        <f t="shared" si="123"/>
        <v>0</v>
      </c>
      <c r="M70" s="120">
        <f t="shared" si="123"/>
        <v>0</v>
      </c>
      <c r="N70" s="120">
        <f t="shared" si="14"/>
        <v>0</v>
      </c>
      <c r="O70" s="120">
        <f t="shared" si="15"/>
        <v>0</v>
      </c>
      <c r="P70" s="72"/>
      <c r="Q70" s="69">
        <v>0</v>
      </c>
      <c r="R70" s="69">
        <v>0</v>
      </c>
      <c r="S70" s="69">
        <f>ROUND(I70*tab!E$47,2)</f>
        <v>0</v>
      </c>
      <c r="T70" s="69">
        <f>ROUND(J70*tab!$F$47,2)</f>
        <v>0</v>
      </c>
      <c r="U70" s="69">
        <f>ROUND(K70*tab!$F$47,2)</f>
        <v>0</v>
      </c>
      <c r="V70" s="69">
        <f>ROUND(L70*tab!$F$47,2)</f>
        <v>0</v>
      </c>
      <c r="W70" s="69">
        <f>ROUND(M70*tab!$F$47,2)</f>
        <v>0</v>
      </c>
      <c r="X70" s="69">
        <f>ROUND(N70*tab!$F$47,2)</f>
        <v>0</v>
      </c>
      <c r="Y70" s="69">
        <f>ROUND(O70*tab!$F$47,2)</f>
        <v>0</v>
      </c>
      <c r="Z70" s="72"/>
      <c r="AA70" s="155">
        <v>0</v>
      </c>
      <c r="AB70" s="155">
        <f t="shared" ref="AB70:AC70" si="155">+AA70</f>
        <v>0</v>
      </c>
      <c r="AC70" s="155">
        <f t="shared" si="155"/>
        <v>0</v>
      </c>
      <c r="AD70" s="155">
        <f t="shared" si="125"/>
        <v>0</v>
      </c>
      <c r="AE70" s="121">
        <f t="shared" si="125"/>
        <v>0</v>
      </c>
      <c r="AF70" s="121">
        <f t="shared" si="125"/>
        <v>0</v>
      </c>
      <c r="AG70" s="121">
        <f t="shared" si="125"/>
        <v>0</v>
      </c>
      <c r="AH70" s="121">
        <f t="shared" si="17"/>
        <v>0</v>
      </c>
      <c r="AI70" s="121">
        <f t="shared" si="18"/>
        <v>0</v>
      </c>
      <c r="AJ70" s="72"/>
      <c r="AK70" s="69">
        <f>+G70*tab!$E$52</f>
        <v>0</v>
      </c>
      <c r="AL70" s="69">
        <f>+H70*tab!$E$52</f>
        <v>0</v>
      </c>
      <c r="AM70" s="69">
        <f>+I70*tab!$E$52</f>
        <v>0</v>
      </c>
      <c r="AN70" s="69">
        <f>+J70*tab!$F$52</f>
        <v>0</v>
      </c>
      <c r="AO70" s="69">
        <f>+K70*tab!$F$52</f>
        <v>0</v>
      </c>
      <c r="AP70" s="69">
        <f>+L70*tab!$F$52</f>
        <v>0</v>
      </c>
      <c r="AQ70" s="69">
        <f>+M70*tab!$F$52</f>
        <v>0</v>
      </c>
      <c r="AR70" s="69">
        <f>+N70*tab!$F$52</f>
        <v>0</v>
      </c>
      <c r="AS70" s="69">
        <f>+O70*tab!$F$52</f>
        <v>0</v>
      </c>
      <c r="AT70" s="72"/>
      <c r="AU70" s="652">
        <v>0</v>
      </c>
      <c r="AV70" s="121">
        <f t="shared" si="43"/>
        <v>0</v>
      </c>
      <c r="AW70" s="121">
        <f t="shared" si="44"/>
        <v>0</v>
      </c>
      <c r="AX70" s="121">
        <f t="shared" si="45"/>
        <v>0</v>
      </c>
      <c r="AY70" s="121">
        <f t="shared" si="46"/>
        <v>0</v>
      </c>
      <c r="AZ70" s="121">
        <f t="shared" si="47"/>
        <v>0</v>
      </c>
      <c r="BA70" s="121">
        <f t="shared" si="48"/>
        <v>0</v>
      </c>
      <c r="BB70" s="121">
        <f t="shared" si="49"/>
        <v>0</v>
      </c>
      <c r="BC70" s="121">
        <f t="shared" si="50"/>
        <v>0</v>
      </c>
      <c r="BD70" s="135"/>
    </row>
    <row r="71" spans="2:56" s="114" customFormat="1" x14ac:dyDescent="0.2">
      <c r="B71" s="134"/>
      <c r="C71" s="152"/>
      <c r="D71" s="51">
        <v>57</v>
      </c>
      <c r="E71" s="1354" t="str">
        <f>+'Li O school'!E71</f>
        <v>school 57</v>
      </c>
      <c r="F71" s="1354" t="str">
        <f>+'Li O school'!F71</f>
        <v>11AA</v>
      </c>
      <c r="G71" s="1124">
        <v>0</v>
      </c>
      <c r="H71" s="1124">
        <f t="shared" ref="H71:I71" si="156">+G71</f>
        <v>0</v>
      </c>
      <c r="I71" s="1124">
        <f t="shared" si="156"/>
        <v>0</v>
      </c>
      <c r="J71" s="154">
        <f t="shared" si="123"/>
        <v>0</v>
      </c>
      <c r="K71" s="154">
        <f t="shared" si="123"/>
        <v>0</v>
      </c>
      <c r="L71" s="120">
        <f t="shared" si="123"/>
        <v>0</v>
      </c>
      <c r="M71" s="120">
        <f t="shared" si="123"/>
        <v>0</v>
      </c>
      <c r="N71" s="120">
        <f t="shared" si="14"/>
        <v>0</v>
      </c>
      <c r="O71" s="120">
        <f t="shared" si="15"/>
        <v>0</v>
      </c>
      <c r="P71" s="72"/>
      <c r="Q71" s="69">
        <v>0</v>
      </c>
      <c r="R71" s="69">
        <v>0</v>
      </c>
      <c r="S71" s="69">
        <f>ROUND(I71*tab!E$47,2)</f>
        <v>0</v>
      </c>
      <c r="T71" s="69">
        <f>ROUND(J71*tab!$F$47,2)</f>
        <v>0</v>
      </c>
      <c r="U71" s="69">
        <f>ROUND(K71*tab!$F$47,2)</f>
        <v>0</v>
      </c>
      <c r="V71" s="69">
        <f>ROUND(L71*tab!$F$47,2)</f>
        <v>0</v>
      </c>
      <c r="W71" s="69">
        <f>ROUND(M71*tab!$F$47,2)</f>
        <v>0</v>
      </c>
      <c r="X71" s="69">
        <f>ROUND(N71*tab!$F$47,2)</f>
        <v>0</v>
      </c>
      <c r="Y71" s="69">
        <f>ROUND(O71*tab!$F$47,2)</f>
        <v>0</v>
      </c>
      <c r="Z71" s="72"/>
      <c r="AA71" s="155">
        <v>0</v>
      </c>
      <c r="AB71" s="155">
        <f t="shared" ref="AB71:AC71" si="157">+AA71</f>
        <v>0</v>
      </c>
      <c r="AC71" s="155">
        <f t="shared" si="157"/>
        <v>0</v>
      </c>
      <c r="AD71" s="155">
        <f t="shared" si="125"/>
        <v>0</v>
      </c>
      <c r="AE71" s="121">
        <f t="shared" si="125"/>
        <v>0</v>
      </c>
      <c r="AF71" s="121">
        <f t="shared" si="125"/>
        <v>0</v>
      </c>
      <c r="AG71" s="121">
        <f t="shared" si="125"/>
        <v>0</v>
      </c>
      <c r="AH71" s="121">
        <f t="shared" si="17"/>
        <v>0</v>
      </c>
      <c r="AI71" s="121">
        <f t="shared" si="18"/>
        <v>0</v>
      </c>
      <c r="AJ71" s="72"/>
      <c r="AK71" s="69">
        <f>+G71*tab!$E$52</f>
        <v>0</v>
      </c>
      <c r="AL71" s="69">
        <f>+H71*tab!$E$52</f>
        <v>0</v>
      </c>
      <c r="AM71" s="69">
        <f>+I71*tab!$E$52</f>
        <v>0</v>
      </c>
      <c r="AN71" s="69">
        <f>+J71*tab!$F$52</f>
        <v>0</v>
      </c>
      <c r="AO71" s="69">
        <f>+K71*tab!$F$52</f>
        <v>0</v>
      </c>
      <c r="AP71" s="69">
        <f>+L71*tab!$F$52</f>
        <v>0</v>
      </c>
      <c r="AQ71" s="69">
        <f>+M71*tab!$F$52</f>
        <v>0</v>
      </c>
      <c r="AR71" s="69">
        <f>+N71*tab!$F$52</f>
        <v>0</v>
      </c>
      <c r="AS71" s="69">
        <f>+O71*tab!$F$52</f>
        <v>0</v>
      </c>
      <c r="AT71" s="72"/>
      <c r="AU71" s="652">
        <v>0</v>
      </c>
      <c r="AV71" s="121">
        <f t="shared" si="43"/>
        <v>0</v>
      </c>
      <c r="AW71" s="121">
        <f t="shared" si="44"/>
        <v>0</v>
      </c>
      <c r="AX71" s="121">
        <f t="shared" si="45"/>
        <v>0</v>
      </c>
      <c r="AY71" s="121">
        <f t="shared" si="46"/>
        <v>0</v>
      </c>
      <c r="AZ71" s="121">
        <f t="shared" si="47"/>
        <v>0</v>
      </c>
      <c r="BA71" s="121">
        <f t="shared" si="48"/>
        <v>0</v>
      </c>
      <c r="BB71" s="121">
        <f t="shared" si="49"/>
        <v>0</v>
      </c>
      <c r="BC71" s="121">
        <f t="shared" si="50"/>
        <v>0</v>
      </c>
      <c r="BD71" s="135"/>
    </row>
    <row r="72" spans="2:56" s="114" customFormat="1" x14ac:dyDescent="0.2">
      <c r="B72" s="134"/>
      <c r="C72" s="152"/>
      <c r="D72" s="51">
        <v>58</v>
      </c>
      <c r="E72" s="1354" t="str">
        <f>+'Li O school'!E72</f>
        <v>school 58</v>
      </c>
      <c r="F72" s="1354" t="str">
        <f>+'Li O school'!F72</f>
        <v>11AA</v>
      </c>
      <c r="G72" s="1124">
        <v>0</v>
      </c>
      <c r="H72" s="1124">
        <f t="shared" ref="H72:I72" si="158">+G72</f>
        <v>0</v>
      </c>
      <c r="I72" s="1124">
        <f t="shared" si="158"/>
        <v>0</v>
      </c>
      <c r="J72" s="154">
        <f t="shared" si="123"/>
        <v>0</v>
      </c>
      <c r="K72" s="154">
        <f t="shared" si="123"/>
        <v>0</v>
      </c>
      <c r="L72" s="120">
        <f t="shared" si="123"/>
        <v>0</v>
      </c>
      <c r="M72" s="120">
        <f t="shared" si="123"/>
        <v>0</v>
      </c>
      <c r="N72" s="120">
        <f t="shared" si="14"/>
        <v>0</v>
      </c>
      <c r="O72" s="120">
        <f t="shared" si="15"/>
        <v>0</v>
      </c>
      <c r="P72" s="72"/>
      <c r="Q72" s="69">
        <v>0</v>
      </c>
      <c r="R72" s="69">
        <v>0</v>
      </c>
      <c r="S72" s="69">
        <f>ROUND(I72*tab!E$47,2)</f>
        <v>0</v>
      </c>
      <c r="T72" s="69">
        <f>ROUND(J72*tab!$F$47,2)</f>
        <v>0</v>
      </c>
      <c r="U72" s="69">
        <f>ROUND(K72*tab!$F$47,2)</f>
        <v>0</v>
      </c>
      <c r="V72" s="69">
        <f>ROUND(L72*tab!$F$47,2)</f>
        <v>0</v>
      </c>
      <c r="W72" s="69">
        <f>ROUND(M72*tab!$F$47,2)</f>
        <v>0</v>
      </c>
      <c r="X72" s="69">
        <f>ROUND(N72*tab!$F$47,2)</f>
        <v>0</v>
      </c>
      <c r="Y72" s="69">
        <f>ROUND(O72*tab!$F$47,2)</f>
        <v>0</v>
      </c>
      <c r="Z72" s="72"/>
      <c r="AA72" s="155">
        <v>0</v>
      </c>
      <c r="AB72" s="155">
        <f t="shared" ref="AB72:AC72" si="159">+AA72</f>
        <v>0</v>
      </c>
      <c r="AC72" s="155">
        <f t="shared" si="159"/>
        <v>0</v>
      </c>
      <c r="AD72" s="155">
        <f t="shared" si="125"/>
        <v>0</v>
      </c>
      <c r="AE72" s="121">
        <f t="shared" si="125"/>
        <v>0</v>
      </c>
      <c r="AF72" s="121">
        <f t="shared" si="125"/>
        <v>0</v>
      </c>
      <c r="AG72" s="121">
        <f t="shared" si="125"/>
        <v>0</v>
      </c>
      <c r="AH72" s="121">
        <f t="shared" si="17"/>
        <v>0</v>
      </c>
      <c r="AI72" s="121">
        <f t="shared" si="18"/>
        <v>0</v>
      </c>
      <c r="AJ72" s="72"/>
      <c r="AK72" s="69">
        <f>+G72*tab!$E$52</f>
        <v>0</v>
      </c>
      <c r="AL72" s="69">
        <f>+H72*tab!$E$52</f>
        <v>0</v>
      </c>
      <c r="AM72" s="69">
        <f>+I72*tab!$E$52</f>
        <v>0</v>
      </c>
      <c r="AN72" s="69">
        <f>+J72*tab!$F$52</f>
        <v>0</v>
      </c>
      <c r="AO72" s="69">
        <f>+K72*tab!$F$52</f>
        <v>0</v>
      </c>
      <c r="AP72" s="69">
        <f>+L72*tab!$F$52</f>
        <v>0</v>
      </c>
      <c r="AQ72" s="69">
        <f>+M72*tab!$F$52</f>
        <v>0</v>
      </c>
      <c r="AR72" s="69">
        <f>+N72*tab!$F$52</f>
        <v>0</v>
      </c>
      <c r="AS72" s="69">
        <f>+O72*tab!$F$52</f>
        <v>0</v>
      </c>
      <c r="AT72" s="72"/>
      <c r="AU72" s="652">
        <v>0</v>
      </c>
      <c r="AV72" s="121">
        <f t="shared" si="43"/>
        <v>0</v>
      </c>
      <c r="AW72" s="121">
        <f t="shared" si="44"/>
        <v>0</v>
      </c>
      <c r="AX72" s="121">
        <f t="shared" si="45"/>
        <v>0</v>
      </c>
      <c r="AY72" s="121">
        <f t="shared" si="46"/>
        <v>0</v>
      </c>
      <c r="AZ72" s="121">
        <f t="shared" si="47"/>
        <v>0</v>
      </c>
      <c r="BA72" s="121">
        <f t="shared" si="48"/>
        <v>0</v>
      </c>
      <c r="BB72" s="121">
        <f t="shared" si="49"/>
        <v>0</v>
      </c>
      <c r="BC72" s="121">
        <f t="shared" si="50"/>
        <v>0</v>
      </c>
      <c r="BD72" s="135"/>
    </row>
    <row r="73" spans="2:56" s="114" customFormat="1" x14ac:dyDescent="0.2">
      <c r="B73" s="134"/>
      <c r="C73" s="152"/>
      <c r="D73" s="51">
        <v>59</v>
      </c>
      <c r="E73" s="1354" t="str">
        <f>+'Li O school'!E73</f>
        <v>school 59</v>
      </c>
      <c r="F73" s="1354" t="str">
        <f>+'Li O school'!F73</f>
        <v>11AA</v>
      </c>
      <c r="G73" s="1124">
        <v>0</v>
      </c>
      <c r="H73" s="1124">
        <f t="shared" ref="H73:I73" si="160">+G73</f>
        <v>0</v>
      </c>
      <c r="I73" s="1124">
        <f t="shared" si="160"/>
        <v>0</v>
      </c>
      <c r="J73" s="154">
        <f t="shared" si="123"/>
        <v>0</v>
      </c>
      <c r="K73" s="154">
        <f t="shared" si="123"/>
        <v>0</v>
      </c>
      <c r="L73" s="120">
        <f t="shared" si="123"/>
        <v>0</v>
      </c>
      <c r="M73" s="120">
        <f t="shared" si="123"/>
        <v>0</v>
      </c>
      <c r="N73" s="120">
        <f t="shared" si="14"/>
        <v>0</v>
      </c>
      <c r="O73" s="120">
        <f t="shared" si="15"/>
        <v>0</v>
      </c>
      <c r="P73" s="72"/>
      <c r="Q73" s="69">
        <v>0</v>
      </c>
      <c r="R73" s="69">
        <v>0</v>
      </c>
      <c r="S73" s="69">
        <f>ROUND(I73*tab!E$47,2)</f>
        <v>0</v>
      </c>
      <c r="T73" s="69">
        <f>ROUND(J73*tab!$F$47,2)</f>
        <v>0</v>
      </c>
      <c r="U73" s="69">
        <f>ROUND(K73*tab!$F$47,2)</f>
        <v>0</v>
      </c>
      <c r="V73" s="69">
        <f>ROUND(L73*tab!$F$47,2)</f>
        <v>0</v>
      </c>
      <c r="W73" s="69">
        <f>ROUND(M73*tab!$F$47,2)</f>
        <v>0</v>
      </c>
      <c r="X73" s="69">
        <f>ROUND(N73*tab!$F$47,2)</f>
        <v>0</v>
      </c>
      <c r="Y73" s="69">
        <f>ROUND(O73*tab!$F$47,2)</f>
        <v>0</v>
      </c>
      <c r="Z73" s="72"/>
      <c r="AA73" s="155">
        <v>0</v>
      </c>
      <c r="AB73" s="155">
        <f t="shared" ref="AB73:AC73" si="161">+AA73</f>
        <v>0</v>
      </c>
      <c r="AC73" s="155">
        <f t="shared" si="161"/>
        <v>0</v>
      </c>
      <c r="AD73" s="155">
        <f t="shared" si="125"/>
        <v>0</v>
      </c>
      <c r="AE73" s="121">
        <f t="shared" si="125"/>
        <v>0</v>
      </c>
      <c r="AF73" s="121">
        <f t="shared" si="125"/>
        <v>0</v>
      </c>
      <c r="AG73" s="121">
        <f t="shared" si="125"/>
        <v>0</v>
      </c>
      <c r="AH73" s="121">
        <f t="shared" si="17"/>
        <v>0</v>
      </c>
      <c r="AI73" s="121">
        <f t="shared" si="18"/>
        <v>0</v>
      </c>
      <c r="AJ73" s="72"/>
      <c r="AK73" s="69">
        <f>+G73*tab!$E$52</f>
        <v>0</v>
      </c>
      <c r="AL73" s="69">
        <f>+H73*tab!$E$52</f>
        <v>0</v>
      </c>
      <c r="AM73" s="69">
        <f>+I73*tab!$E$52</f>
        <v>0</v>
      </c>
      <c r="AN73" s="69">
        <f>+J73*tab!$F$52</f>
        <v>0</v>
      </c>
      <c r="AO73" s="69">
        <f>+K73*tab!$F$52</f>
        <v>0</v>
      </c>
      <c r="AP73" s="69">
        <f>+L73*tab!$F$52</f>
        <v>0</v>
      </c>
      <c r="AQ73" s="69">
        <f>+M73*tab!$F$52</f>
        <v>0</v>
      </c>
      <c r="AR73" s="69">
        <f>+N73*tab!$F$52</f>
        <v>0</v>
      </c>
      <c r="AS73" s="69">
        <f>+O73*tab!$F$52</f>
        <v>0</v>
      </c>
      <c r="AT73" s="72"/>
      <c r="AU73" s="652">
        <v>0</v>
      </c>
      <c r="AV73" s="121">
        <f t="shared" si="43"/>
        <v>0</v>
      </c>
      <c r="AW73" s="121">
        <f t="shared" si="44"/>
        <v>0</v>
      </c>
      <c r="AX73" s="121">
        <f t="shared" si="45"/>
        <v>0</v>
      </c>
      <c r="AY73" s="121">
        <f t="shared" si="46"/>
        <v>0</v>
      </c>
      <c r="AZ73" s="121">
        <f t="shared" si="47"/>
        <v>0</v>
      </c>
      <c r="BA73" s="121">
        <f t="shared" si="48"/>
        <v>0</v>
      </c>
      <c r="BB73" s="121">
        <f t="shared" si="49"/>
        <v>0</v>
      </c>
      <c r="BC73" s="121">
        <f t="shared" si="50"/>
        <v>0</v>
      </c>
      <c r="BD73" s="135"/>
    </row>
    <row r="74" spans="2:56" s="114" customFormat="1" x14ac:dyDescent="0.2">
      <c r="B74" s="134"/>
      <c r="C74" s="152"/>
      <c r="D74" s="51">
        <v>60</v>
      </c>
      <c r="E74" s="1354" t="str">
        <f>+'Li O school'!E74</f>
        <v>school 60</v>
      </c>
      <c r="F74" s="1354" t="str">
        <f>+'Li O school'!F74</f>
        <v>11AA</v>
      </c>
      <c r="G74" s="1124">
        <v>0</v>
      </c>
      <c r="H74" s="1124">
        <f t="shared" ref="H74:I74" si="162">+G74</f>
        <v>0</v>
      </c>
      <c r="I74" s="1124">
        <f t="shared" si="162"/>
        <v>0</v>
      </c>
      <c r="J74" s="154">
        <f t="shared" si="123"/>
        <v>0</v>
      </c>
      <c r="K74" s="154">
        <f t="shared" si="123"/>
        <v>0</v>
      </c>
      <c r="L74" s="120">
        <f t="shared" si="123"/>
        <v>0</v>
      </c>
      <c r="M74" s="120">
        <f t="shared" si="123"/>
        <v>0</v>
      </c>
      <c r="N74" s="120">
        <f t="shared" si="14"/>
        <v>0</v>
      </c>
      <c r="O74" s="120">
        <f t="shared" si="15"/>
        <v>0</v>
      </c>
      <c r="P74" s="72"/>
      <c r="Q74" s="69">
        <v>0</v>
      </c>
      <c r="R74" s="69">
        <v>0</v>
      </c>
      <c r="S74" s="69">
        <f>ROUND(I74*tab!E$47,2)</f>
        <v>0</v>
      </c>
      <c r="T74" s="69">
        <f>ROUND(J74*tab!$F$47,2)</f>
        <v>0</v>
      </c>
      <c r="U74" s="69">
        <f>ROUND(K74*tab!$F$47,2)</f>
        <v>0</v>
      </c>
      <c r="V74" s="69">
        <f>ROUND(L74*tab!$F$47,2)</f>
        <v>0</v>
      </c>
      <c r="W74" s="69">
        <f>ROUND(M74*tab!$F$47,2)</f>
        <v>0</v>
      </c>
      <c r="X74" s="69">
        <f>ROUND(N74*tab!$F$47,2)</f>
        <v>0</v>
      </c>
      <c r="Y74" s="69">
        <f>ROUND(O74*tab!$F$47,2)</f>
        <v>0</v>
      </c>
      <c r="Z74" s="72"/>
      <c r="AA74" s="155">
        <v>0</v>
      </c>
      <c r="AB74" s="155">
        <f t="shared" ref="AB74:AC74" si="163">+AA74</f>
        <v>0</v>
      </c>
      <c r="AC74" s="155">
        <f t="shared" si="163"/>
        <v>0</v>
      </c>
      <c r="AD74" s="155">
        <f t="shared" si="125"/>
        <v>0</v>
      </c>
      <c r="AE74" s="121">
        <f t="shared" si="125"/>
        <v>0</v>
      </c>
      <c r="AF74" s="121">
        <f t="shared" si="125"/>
        <v>0</v>
      </c>
      <c r="AG74" s="121">
        <f t="shared" si="125"/>
        <v>0</v>
      </c>
      <c r="AH74" s="121">
        <f t="shared" si="17"/>
        <v>0</v>
      </c>
      <c r="AI74" s="121">
        <f t="shared" si="18"/>
        <v>0</v>
      </c>
      <c r="AJ74" s="72"/>
      <c r="AK74" s="69">
        <f>+G74*tab!$E$52</f>
        <v>0</v>
      </c>
      <c r="AL74" s="69">
        <f>+H74*tab!$E$52</f>
        <v>0</v>
      </c>
      <c r="AM74" s="69">
        <f>+I74*tab!$E$52</f>
        <v>0</v>
      </c>
      <c r="AN74" s="69">
        <f>+J74*tab!$F$52</f>
        <v>0</v>
      </c>
      <c r="AO74" s="69">
        <f>+K74*tab!$F$52</f>
        <v>0</v>
      </c>
      <c r="AP74" s="69">
        <f>+L74*tab!$F$52</f>
        <v>0</v>
      </c>
      <c r="AQ74" s="69">
        <f>+M74*tab!$F$52</f>
        <v>0</v>
      </c>
      <c r="AR74" s="69">
        <f>+N74*tab!$F$52</f>
        <v>0</v>
      </c>
      <c r="AS74" s="69">
        <f>+O74*tab!$F$52</f>
        <v>0</v>
      </c>
      <c r="AT74" s="72"/>
      <c r="AU74" s="652">
        <v>0</v>
      </c>
      <c r="AV74" s="121">
        <f t="shared" si="43"/>
        <v>0</v>
      </c>
      <c r="AW74" s="121">
        <f t="shared" si="44"/>
        <v>0</v>
      </c>
      <c r="AX74" s="121">
        <f t="shared" si="45"/>
        <v>0</v>
      </c>
      <c r="AY74" s="121">
        <f t="shared" si="46"/>
        <v>0</v>
      </c>
      <c r="AZ74" s="121">
        <f t="shared" si="47"/>
        <v>0</v>
      </c>
      <c r="BA74" s="121">
        <f t="shared" si="48"/>
        <v>0</v>
      </c>
      <c r="BB74" s="121">
        <f t="shared" si="49"/>
        <v>0</v>
      </c>
      <c r="BC74" s="121">
        <f t="shared" si="50"/>
        <v>0</v>
      </c>
      <c r="BD74" s="135"/>
    </row>
    <row r="75" spans="2:56" s="114" customFormat="1" x14ac:dyDescent="0.2">
      <c r="B75" s="134"/>
      <c r="C75" s="152"/>
      <c r="D75" s="51">
        <v>61</v>
      </c>
      <c r="E75" s="1354" t="str">
        <f>+'Li O school'!E75</f>
        <v>school 61</v>
      </c>
      <c r="F75" s="1354" t="str">
        <f>+'Li O school'!F75</f>
        <v>11AA</v>
      </c>
      <c r="G75" s="1124">
        <v>0</v>
      </c>
      <c r="H75" s="1124">
        <f t="shared" ref="H75:I75" si="164">+G75</f>
        <v>0</v>
      </c>
      <c r="I75" s="1124">
        <f t="shared" si="164"/>
        <v>0</v>
      </c>
      <c r="J75" s="154">
        <f t="shared" ref="J75:M94" si="165">I75</f>
        <v>0</v>
      </c>
      <c r="K75" s="154">
        <f t="shared" si="165"/>
        <v>0</v>
      </c>
      <c r="L75" s="120">
        <f t="shared" si="165"/>
        <v>0</v>
      </c>
      <c r="M75" s="120">
        <f t="shared" si="165"/>
        <v>0</v>
      </c>
      <c r="N75" s="120">
        <f t="shared" si="14"/>
        <v>0</v>
      </c>
      <c r="O75" s="120">
        <f t="shared" si="15"/>
        <v>0</v>
      </c>
      <c r="P75" s="72"/>
      <c r="Q75" s="69">
        <v>0</v>
      </c>
      <c r="R75" s="69">
        <v>0</v>
      </c>
      <c r="S75" s="69">
        <f>ROUND(I75*tab!E$47,2)</f>
        <v>0</v>
      </c>
      <c r="T75" s="69">
        <f>ROUND(J75*tab!$F$47,2)</f>
        <v>0</v>
      </c>
      <c r="U75" s="69">
        <f>ROUND(K75*tab!$F$47,2)</f>
        <v>0</v>
      </c>
      <c r="V75" s="69">
        <f>ROUND(L75*tab!$F$47,2)</f>
        <v>0</v>
      </c>
      <c r="W75" s="69">
        <f>ROUND(M75*tab!$F$47,2)</f>
        <v>0</v>
      </c>
      <c r="X75" s="69">
        <f>ROUND(N75*tab!$F$47,2)</f>
        <v>0</v>
      </c>
      <c r="Y75" s="69">
        <f>ROUND(O75*tab!$F$47,2)</f>
        <v>0</v>
      </c>
      <c r="Z75" s="72"/>
      <c r="AA75" s="155">
        <v>0</v>
      </c>
      <c r="AB75" s="155">
        <f t="shared" ref="AB75:AC75" si="166">+AA75</f>
        <v>0</v>
      </c>
      <c r="AC75" s="155">
        <f t="shared" si="166"/>
        <v>0</v>
      </c>
      <c r="AD75" s="155">
        <f t="shared" ref="AD75:AG94" si="167">AC75</f>
        <v>0</v>
      </c>
      <c r="AE75" s="121">
        <f t="shared" si="167"/>
        <v>0</v>
      </c>
      <c r="AF75" s="121">
        <f t="shared" si="167"/>
        <v>0</v>
      </c>
      <c r="AG75" s="121">
        <f t="shared" si="167"/>
        <v>0</v>
      </c>
      <c r="AH75" s="121">
        <f t="shared" si="17"/>
        <v>0</v>
      </c>
      <c r="AI75" s="121">
        <f t="shared" si="18"/>
        <v>0</v>
      </c>
      <c r="AJ75" s="72"/>
      <c r="AK75" s="69">
        <f>+G75*tab!$E$52</f>
        <v>0</v>
      </c>
      <c r="AL75" s="69">
        <f>+H75*tab!$E$52</f>
        <v>0</v>
      </c>
      <c r="AM75" s="69">
        <f>+I75*tab!$E$52</f>
        <v>0</v>
      </c>
      <c r="AN75" s="69">
        <f>+J75*tab!$F$52</f>
        <v>0</v>
      </c>
      <c r="AO75" s="69">
        <f>+K75*tab!$F$52</f>
        <v>0</v>
      </c>
      <c r="AP75" s="69">
        <f>+L75*tab!$F$52</f>
        <v>0</v>
      </c>
      <c r="AQ75" s="69">
        <f>+M75*tab!$F$52</f>
        <v>0</v>
      </c>
      <c r="AR75" s="69">
        <f>+N75*tab!$F$52</f>
        <v>0</v>
      </c>
      <c r="AS75" s="69">
        <f>+O75*tab!$F$52</f>
        <v>0</v>
      </c>
      <c r="AT75" s="72"/>
      <c r="AU75" s="652">
        <v>0</v>
      </c>
      <c r="AV75" s="121">
        <f t="shared" si="43"/>
        <v>0</v>
      </c>
      <c r="AW75" s="121">
        <f t="shared" si="44"/>
        <v>0</v>
      </c>
      <c r="AX75" s="121">
        <f t="shared" si="45"/>
        <v>0</v>
      </c>
      <c r="AY75" s="121">
        <f t="shared" si="46"/>
        <v>0</v>
      </c>
      <c r="AZ75" s="121">
        <f t="shared" si="47"/>
        <v>0</v>
      </c>
      <c r="BA75" s="121">
        <f t="shared" si="48"/>
        <v>0</v>
      </c>
      <c r="BB75" s="121">
        <f t="shared" si="49"/>
        <v>0</v>
      </c>
      <c r="BC75" s="121">
        <f t="shared" si="50"/>
        <v>0</v>
      </c>
      <c r="BD75" s="135"/>
    </row>
    <row r="76" spans="2:56" s="114" customFormat="1" x14ac:dyDescent="0.2">
      <c r="B76" s="134"/>
      <c r="C76" s="152"/>
      <c r="D76" s="51">
        <v>62</v>
      </c>
      <c r="E76" s="1354" t="str">
        <f>+'Li O school'!E76</f>
        <v>school 62</v>
      </c>
      <c r="F76" s="1354" t="str">
        <f>+'Li O school'!F76</f>
        <v>11AA</v>
      </c>
      <c r="G76" s="1124">
        <v>0</v>
      </c>
      <c r="H76" s="1124">
        <f t="shared" ref="H76:I76" si="168">+G76</f>
        <v>0</v>
      </c>
      <c r="I76" s="1124">
        <f t="shared" si="168"/>
        <v>0</v>
      </c>
      <c r="J76" s="154">
        <f t="shared" si="165"/>
        <v>0</v>
      </c>
      <c r="K76" s="154">
        <f t="shared" si="165"/>
        <v>0</v>
      </c>
      <c r="L76" s="120">
        <f t="shared" si="165"/>
        <v>0</v>
      </c>
      <c r="M76" s="120">
        <f t="shared" si="165"/>
        <v>0</v>
      </c>
      <c r="N76" s="120">
        <f t="shared" si="14"/>
        <v>0</v>
      </c>
      <c r="O76" s="120">
        <f t="shared" si="15"/>
        <v>0</v>
      </c>
      <c r="P76" s="72"/>
      <c r="Q76" s="69">
        <v>0</v>
      </c>
      <c r="R76" s="69">
        <v>0</v>
      </c>
      <c r="S76" s="69">
        <f>ROUND(I76*tab!E$47,2)</f>
        <v>0</v>
      </c>
      <c r="T76" s="69">
        <f>ROUND(J76*tab!$F$47,2)</f>
        <v>0</v>
      </c>
      <c r="U76" s="69">
        <f>ROUND(K76*tab!$F$47,2)</f>
        <v>0</v>
      </c>
      <c r="V76" s="69">
        <f>ROUND(L76*tab!$F$47,2)</f>
        <v>0</v>
      </c>
      <c r="W76" s="69">
        <f>ROUND(M76*tab!$F$47,2)</f>
        <v>0</v>
      </c>
      <c r="X76" s="69">
        <f>ROUND(N76*tab!$F$47,2)</f>
        <v>0</v>
      </c>
      <c r="Y76" s="69">
        <f>ROUND(O76*tab!$F$47,2)</f>
        <v>0</v>
      </c>
      <c r="Z76" s="72"/>
      <c r="AA76" s="155">
        <v>0</v>
      </c>
      <c r="AB76" s="155">
        <f t="shared" ref="AB76:AC76" si="169">+AA76</f>
        <v>0</v>
      </c>
      <c r="AC76" s="155">
        <f t="shared" si="169"/>
        <v>0</v>
      </c>
      <c r="AD76" s="155">
        <f t="shared" si="167"/>
        <v>0</v>
      </c>
      <c r="AE76" s="121">
        <f t="shared" si="167"/>
        <v>0</v>
      </c>
      <c r="AF76" s="121">
        <f t="shared" si="167"/>
        <v>0</v>
      </c>
      <c r="AG76" s="121">
        <f t="shared" si="167"/>
        <v>0</v>
      </c>
      <c r="AH76" s="121">
        <f t="shared" si="17"/>
        <v>0</v>
      </c>
      <c r="AI76" s="121">
        <f t="shared" si="18"/>
        <v>0</v>
      </c>
      <c r="AJ76" s="72"/>
      <c r="AK76" s="69">
        <f>+G76*tab!$E$52</f>
        <v>0</v>
      </c>
      <c r="AL76" s="69">
        <f>+H76*tab!$E$52</f>
        <v>0</v>
      </c>
      <c r="AM76" s="69">
        <f>+I76*tab!$E$52</f>
        <v>0</v>
      </c>
      <c r="AN76" s="69">
        <f>+J76*tab!$F$52</f>
        <v>0</v>
      </c>
      <c r="AO76" s="69">
        <f>+K76*tab!$F$52</f>
        <v>0</v>
      </c>
      <c r="AP76" s="69">
        <f>+L76*tab!$F$52</f>
        <v>0</v>
      </c>
      <c r="AQ76" s="69">
        <f>+M76*tab!$F$52</f>
        <v>0</v>
      </c>
      <c r="AR76" s="69">
        <f>+N76*tab!$F$52</f>
        <v>0</v>
      </c>
      <c r="AS76" s="69">
        <f>+O76*tab!$F$52</f>
        <v>0</v>
      </c>
      <c r="AT76" s="72"/>
      <c r="AU76" s="652">
        <v>0</v>
      </c>
      <c r="AV76" s="121">
        <f t="shared" si="43"/>
        <v>0</v>
      </c>
      <c r="AW76" s="121">
        <f t="shared" si="44"/>
        <v>0</v>
      </c>
      <c r="AX76" s="121">
        <f t="shared" si="45"/>
        <v>0</v>
      </c>
      <c r="AY76" s="121">
        <f t="shared" si="46"/>
        <v>0</v>
      </c>
      <c r="AZ76" s="121">
        <f t="shared" si="47"/>
        <v>0</v>
      </c>
      <c r="BA76" s="121">
        <f t="shared" si="48"/>
        <v>0</v>
      </c>
      <c r="BB76" s="121">
        <f t="shared" si="49"/>
        <v>0</v>
      </c>
      <c r="BC76" s="121">
        <f t="shared" si="50"/>
        <v>0</v>
      </c>
      <c r="BD76" s="135"/>
    </row>
    <row r="77" spans="2:56" s="114" customFormat="1" x14ac:dyDescent="0.2">
      <c r="B77" s="134"/>
      <c r="C77" s="152"/>
      <c r="D77" s="51">
        <v>63</v>
      </c>
      <c r="E77" s="1354" t="str">
        <f>+'Li O school'!E77</f>
        <v>school 63</v>
      </c>
      <c r="F77" s="1354" t="str">
        <f>+'Li O school'!F77</f>
        <v>11AA</v>
      </c>
      <c r="G77" s="1124">
        <v>0</v>
      </c>
      <c r="H77" s="1124">
        <f t="shared" ref="H77:I77" si="170">+G77</f>
        <v>0</v>
      </c>
      <c r="I77" s="1124">
        <f t="shared" si="170"/>
        <v>0</v>
      </c>
      <c r="J77" s="154">
        <f t="shared" si="165"/>
        <v>0</v>
      </c>
      <c r="K77" s="154">
        <f t="shared" si="165"/>
        <v>0</v>
      </c>
      <c r="L77" s="120">
        <f t="shared" si="165"/>
        <v>0</v>
      </c>
      <c r="M77" s="120">
        <f t="shared" si="165"/>
        <v>0</v>
      </c>
      <c r="N77" s="120">
        <f t="shared" si="14"/>
        <v>0</v>
      </c>
      <c r="O77" s="120">
        <f t="shared" si="15"/>
        <v>0</v>
      </c>
      <c r="P77" s="72"/>
      <c r="Q77" s="69">
        <v>0</v>
      </c>
      <c r="R77" s="69">
        <v>0</v>
      </c>
      <c r="S77" s="69">
        <f>ROUND(I77*tab!E$47,2)</f>
        <v>0</v>
      </c>
      <c r="T77" s="69">
        <f>ROUND(J77*tab!$F$47,2)</f>
        <v>0</v>
      </c>
      <c r="U77" s="69">
        <f>ROUND(K77*tab!$F$47,2)</f>
        <v>0</v>
      </c>
      <c r="V77" s="69">
        <f>ROUND(L77*tab!$F$47,2)</f>
        <v>0</v>
      </c>
      <c r="W77" s="69">
        <f>ROUND(M77*tab!$F$47,2)</f>
        <v>0</v>
      </c>
      <c r="X77" s="69">
        <f>ROUND(N77*tab!$F$47,2)</f>
        <v>0</v>
      </c>
      <c r="Y77" s="69">
        <f>ROUND(O77*tab!$F$47,2)</f>
        <v>0</v>
      </c>
      <c r="Z77" s="72"/>
      <c r="AA77" s="155">
        <v>0</v>
      </c>
      <c r="AB77" s="155">
        <f t="shared" ref="AB77:AC77" si="171">+AA77</f>
        <v>0</v>
      </c>
      <c r="AC77" s="155">
        <f t="shared" si="171"/>
        <v>0</v>
      </c>
      <c r="AD77" s="155">
        <f t="shared" si="167"/>
        <v>0</v>
      </c>
      <c r="AE77" s="121">
        <f t="shared" si="167"/>
        <v>0</v>
      </c>
      <c r="AF77" s="121">
        <f t="shared" si="167"/>
        <v>0</v>
      </c>
      <c r="AG77" s="121">
        <f t="shared" si="167"/>
        <v>0</v>
      </c>
      <c r="AH77" s="121">
        <f t="shared" si="17"/>
        <v>0</v>
      </c>
      <c r="AI77" s="121">
        <f t="shared" si="18"/>
        <v>0</v>
      </c>
      <c r="AJ77" s="72"/>
      <c r="AK77" s="69">
        <f>+G77*tab!$E$52</f>
        <v>0</v>
      </c>
      <c r="AL77" s="69">
        <f>+H77*tab!$E$52</f>
        <v>0</v>
      </c>
      <c r="AM77" s="69">
        <f>+I77*tab!$E$52</f>
        <v>0</v>
      </c>
      <c r="AN77" s="69">
        <f>+J77*tab!$F$52</f>
        <v>0</v>
      </c>
      <c r="AO77" s="69">
        <f>+K77*tab!$F$52</f>
        <v>0</v>
      </c>
      <c r="AP77" s="69">
        <f>+L77*tab!$F$52</f>
        <v>0</v>
      </c>
      <c r="AQ77" s="69">
        <f>+M77*tab!$F$52</f>
        <v>0</v>
      </c>
      <c r="AR77" s="69">
        <f>+N77*tab!$F$52</f>
        <v>0</v>
      </c>
      <c r="AS77" s="69">
        <f>+O77*tab!$F$52</f>
        <v>0</v>
      </c>
      <c r="AT77" s="72"/>
      <c r="AU77" s="652">
        <v>0</v>
      </c>
      <c r="AV77" s="121">
        <f t="shared" si="43"/>
        <v>0</v>
      </c>
      <c r="AW77" s="121">
        <f t="shared" si="44"/>
        <v>0</v>
      </c>
      <c r="AX77" s="121">
        <f t="shared" si="45"/>
        <v>0</v>
      </c>
      <c r="AY77" s="121">
        <f t="shared" si="46"/>
        <v>0</v>
      </c>
      <c r="AZ77" s="121">
        <f t="shared" si="47"/>
        <v>0</v>
      </c>
      <c r="BA77" s="121">
        <f t="shared" si="48"/>
        <v>0</v>
      </c>
      <c r="BB77" s="121">
        <f t="shared" si="49"/>
        <v>0</v>
      </c>
      <c r="BC77" s="121">
        <f t="shared" si="50"/>
        <v>0</v>
      </c>
      <c r="BD77" s="135"/>
    </row>
    <row r="78" spans="2:56" s="114" customFormat="1" x14ac:dyDescent="0.2">
      <c r="B78" s="134"/>
      <c r="C78" s="152"/>
      <c r="D78" s="51">
        <v>64</v>
      </c>
      <c r="E78" s="1354" t="str">
        <f>+'Li O school'!E78</f>
        <v>school 64</v>
      </c>
      <c r="F78" s="1354" t="str">
        <f>+'Li O school'!F78</f>
        <v>11AA</v>
      </c>
      <c r="G78" s="1124">
        <v>0</v>
      </c>
      <c r="H78" s="1124">
        <f t="shared" ref="H78:I78" si="172">+G78</f>
        <v>0</v>
      </c>
      <c r="I78" s="1124">
        <f t="shared" si="172"/>
        <v>0</v>
      </c>
      <c r="J78" s="154">
        <f t="shared" si="165"/>
        <v>0</v>
      </c>
      <c r="K78" s="154">
        <f t="shared" si="165"/>
        <v>0</v>
      </c>
      <c r="L78" s="120">
        <f t="shared" si="165"/>
        <v>0</v>
      </c>
      <c r="M78" s="120">
        <f t="shared" si="165"/>
        <v>0</v>
      </c>
      <c r="N78" s="120">
        <f t="shared" si="14"/>
        <v>0</v>
      </c>
      <c r="O78" s="120">
        <f t="shared" si="15"/>
        <v>0</v>
      </c>
      <c r="P78" s="72"/>
      <c r="Q78" s="69">
        <v>0</v>
      </c>
      <c r="R78" s="69">
        <v>0</v>
      </c>
      <c r="S78" s="69">
        <f>ROUND(I78*tab!E$47,2)</f>
        <v>0</v>
      </c>
      <c r="T78" s="69">
        <f>ROUND(J78*tab!$F$47,2)</f>
        <v>0</v>
      </c>
      <c r="U78" s="69">
        <f>ROUND(K78*tab!$F$47,2)</f>
        <v>0</v>
      </c>
      <c r="V78" s="69">
        <f>ROUND(L78*tab!$F$47,2)</f>
        <v>0</v>
      </c>
      <c r="W78" s="69">
        <f>ROUND(M78*tab!$F$47,2)</f>
        <v>0</v>
      </c>
      <c r="X78" s="69">
        <f>ROUND(N78*tab!$F$47,2)</f>
        <v>0</v>
      </c>
      <c r="Y78" s="69">
        <f>ROUND(O78*tab!$F$47,2)</f>
        <v>0</v>
      </c>
      <c r="Z78" s="72"/>
      <c r="AA78" s="155">
        <v>0</v>
      </c>
      <c r="AB78" s="155">
        <f t="shared" ref="AB78:AC78" si="173">+AA78</f>
        <v>0</v>
      </c>
      <c r="AC78" s="155">
        <f t="shared" si="173"/>
        <v>0</v>
      </c>
      <c r="AD78" s="155">
        <f t="shared" si="167"/>
        <v>0</v>
      </c>
      <c r="AE78" s="121">
        <f t="shared" si="167"/>
        <v>0</v>
      </c>
      <c r="AF78" s="121">
        <f t="shared" si="167"/>
        <v>0</v>
      </c>
      <c r="AG78" s="121">
        <f t="shared" si="167"/>
        <v>0</v>
      </c>
      <c r="AH78" s="121">
        <f t="shared" si="17"/>
        <v>0</v>
      </c>
      <c r="AI78" s="121">
        <f t="shared" si="18"/>
        <v>0</v>
      </c>
      <c r="AJ78" s="72"/>
      <c r="AK78" s="69">
        <f>+G78*tab!$E$52</f>
        <v>0</v>
      </c>
      <c r="AL78" s="69">
        <f>+H78*tab!$E$52</f>
        <v>0</v>
      </c>
      <c r="AM78" s="69">
        <f>+I78*tab!$E$52</f>
        <v>0</v>
      </c>
      <c r="AN78" s="69">
        <f>+J78*tab!$F$52</f>
        <v>0</v>
      </c>
      <c r="AO78" s="69">
        <f>+K78*tab!$F$52</f>
        <v>0</v>
      </c>
      <c r="AP78" s="69">
        <f>+L78*tab!$F$52</f>
        <v>0</v>
      </c>
      <c r="AQ78" s="69">
        <f>+M78*tab!$F$52</f>
        <v>0</v>
      </c>
      <c r="AR78" s="69">
        <f>+N78*tab!$F$52</f>
        <v>0</v>
      </c>
      <c r="AS78" s="69">
        <f>+O78*tab!$F$52</f>
        <v>0</v>
      </c>
      <c r="AT78" s="72"/>
      <c r="AU78" s="652">
        <v>0</v>
      </c>
      <c r="AV78" s="121">
        <f t="shared" si="43"/>
        <v>0</v>
      </c>
      <c r="AW78" s="121">
        <f t="shared" si="44"/>
        <v>0</v>
      </c>
      <c r="AX78" s="121">
        <f t="shared" si="45"/>
        <v>0</v>
      </c>
      <c r="AY78" s="121">
        <f t="shared" si="46"/>
        <v>0</v>
      </c>
      <c r="AZ78" s="121">
        <f t="shared" si="47"/>
        <v>0</v>
      </c>
      <c r="BA78" s="121">
        <f t="shared" si="48"/>
        <v>0</v>
      </c>
      <c r="BB78" s="121">
        <f t="shared" si="49"/>
        <v>0</v>
      </c>
      <c r="BC78" s="121">
        <f t="shared" si="50"/>
        <v>0</v>
      </c>
      <c r="BD78" s="135"/>
    </row>
    <row r="79" spans="2:56" s="114" customFormat="1" x14ac:dyDescent="0.2">
      <c r="B79" s="134"/>
      <c r="C79" s="152"/>
      <c r="D79" s="51">
        <v>65</v>
      </c>
      <c r="E79" s="1354" t="str">
        <f>+'Li O school'!E79</f>
        <v>school 65</v>
      </c>
      <c r="F79" s="1354" t="str">
        <f>+'Li O school'!F79</f>
        <v>11AA</v>
      </c>
      <c r="G79" s="1124">
        <v>0</v>
      </c>
      <c r="H79" s="1124">
        <f t="shared" ref="H79:I79" si="174">+G79</f>
        <v>0</v>
      </c>
      <c r="I79" s="1124">
        <f t="shared" si="174"/>
        <v>0</v>
      </c>
      <c r="J79" s="154">
        <f t="shared" si="165"/>
        <v>0</v>
      </c>
      <c r="K79" s="154">
        <f t="shared" si="165"/>
        <v>0</v>
      </c>
      <c r="L79" s="120">
        <f t="shared" si="165"/>
        <v>0</v>
      </c>
      <c r="M79" s="120">
        <f t="shared" si="165"/>
        <v>0</v>
      </c>
      <c r="N79" s="120">
        <f t="shared" ref="N79:N139" si="175">M79</f>
        <v>0</v>
      </c>
      <c r="O79" s="120">
        <f t="shared" ref="O79:O139" si="176">N79</f>
        <v>0</v>
      </c>
      <c r="P79" s="72"/>
      <c r="Q79" s="69">
        <v>0</v>
      </c>
      <c r="R79" s="69">
        <v>0</v>
      </c>
      <c r="S79" s="69">
        <f>ROUND(I79*tab!E$47,2)</f>
        <v>0</v>
      </c>
      <c r="T79" s="69">
        <f>ROUND(J79*tab!$F$47,2)</f>
        <v>0</v>
      </c>
      <c r="U79" s="69">
        <f>ROUND(K79*tab!$F$47,2)</f>
        <v>0</v>
      </c>
      <c r="V79" s="69">
        <f>ROUND(L79*tab!$F$47,2)</f>
        <v>0</v>
      </c>
      <c r="W79" s="69">
        <f>ROUND(M79*tab!$F$47,2)</f>
        <v>0</v>
      </c>
      <c r="X79" s="69">
        <f>ROUND(N79*tab!$F$47,2)</f>
        <v>0</v>
      </c>
      <c r="Y79" s="69">
        <f>ROUND(O79*tab!$F$47,2)</f>
        <v>0</v>
      </c>
      <c r="Z79" s="72"/>
      <c r="AA79" s="155">
        <v>0</v>
      </c>
      <c r="AB79" s="155">
        <f t="shared" ref="AB79:AC79" si="177">+AA79</f>
        <v>0</v>
      </c>
      <c r="AC79" s="155">
        <f t="shared" si="177"/>
        <v>0</v>
      </c>
      <c r="AD79" s="155">
        <f t="shared" si="167"/>
        <v>0</v>
      </c>
      <c r="AE79" s="121">
        <f t="shared" si="167"/>
        <v>0</v>
      </c>
      <c r="AF79" s="121">
        <f t="shared" si="167"/>
        <v>0</v>
      </c>
      <c r="AG79" s="121">
        <f t="shared" si="167"/>
        <v>0</v>
      </c>
      <c r="AH79" s="121">
        <f t="shared" ref="AH79:AH139" si="178">AG79</f>
        <v>0</v>
      </c>
      <c r="AI79" s="121">
        <f t="shared" ref="AI79:AI139" si="179">AH79</f>
        <v>0</v>
      </c>
      <c r="AJ79" s="72"/>
      <c r="AK79" s="69">
        <f>+G79*tab!$E$52</f>
        <v>0</v>
      </c>
      <c r="AL79" s="69">
        <f>+H79*tab!$E$52</f>
        <v>0</v>
      </c>
      <c r="AM79" s="69">
        <f>+I79*tab!$E$52</f>
        <v>0</v>
      </c>
      <c r="AN79" s="69">
        <f>+J79*tab!$F$52</f>
        <v>0</v>
      </c>
      <c r="AO79" s="69">
        <f>+K79*tab!$F$52</f>
        <v>0</v>
      </c>
      <c r="AP79" s="69">
        <f>+L79*tab!$F$52</f>
        <v>0</v>
      </c>
      <c r="AQ79" s="69">
        <f>+M79*tab!$F$52</f>
        <v>0</v>
      </c>
      <c r="AR79" s="69">
        <f>+N79*tab!$F$52</f>
        <v>0</v>
      </c>
      <c r="AS79" s="69">
        <f>+O79*tab!$F$52</f>
        <v>0</v>
      </c>
      <c r="AT79" s="72"/>
      <c r="AU79" s="652">
        <v>0</v>
      </c>
      <c r="AV79" s="121">
        <f t="shared" si="43"/>
        <v>0</v>
      </c>
      <c r="AW79" s="121">
        <f t="shared" si="44"/>
        <v>0</v>
      </c>
      <c r="AX79" s="121">
        <f t="shared" si="45"/>
        <v>0</v>
      </c>
      <c r="AY79" s="121">
        <f t="shared" si="46"/>
        <v>0</v>
      </c>
      <c r="AZ79" s="121">
        <f t="shared" si="47"/>
        <v>0</v>
      </c>
      <c r="BA79" s="121">
        <f t="shared" si="48"/>
        <v>0</v>
      </c>
      <c r="BB79" s="121">
        <f t="shared" si="49"/>
        <v>0</v>
      </c>
      <c r="BC79" s="121">
        <f t="shared" si="50"/>
        <v>0</v>
      </c>
      <c r="BD79" s="135"/>
    </row>
    <row r="80" spans="2:56" s="114" customFormat="1" x14ac:dyDescent="0.2">
      <c r="B80" s="134"/>
      <c r="C80" s="152"/>
      <c r="D80" s="51">
        <v>66</v>
      </c>
      <c r="E80" s="1354" t="str">
        <f>+'Li O school'!E80</f>
        <v>school 66</v>
      </c>
      <c r="F80" s="1354" t="str">
        <f>+'Li O school'!F80</f>
        <v>11AA</v>
      </c>
      <c r="G80" s="1124">
        <v>0</v>
      </c>
      <c r="H80" s="1124">
        <f t="shared" ref="H80:I80" si="180">+G80</f>
        <v>0</v>
      </c>
      <c r="I80" s="1124">
        <f t="shared" si="180"/>
        <v>0</v>
      </c>
      <c r="J80" s="154">
        <f t="shared" si="165"/>
        <v>0</v>
      </c>
      <c r="K80" s="154">
        <f t="shared" si="165"/>
        <v>0</v>
      </c>
      <c r="L80" s="120">
        <f t="shared" si="165"/>
        <v>0</v>
      </c>
      <c r="M80" s="120">
        <f t="shared" si="165"/>
        <v>0</v>
      </c>
      <c r="N80" s="120">
        <f t="shared" si="175"/>
        <v>0</v>
      </c>
      <c r="O80" s="120">
        <f t="shared" si="176"/>
        <v>0</v>
      </c>
      <c r="P80" s="72"/>
      <c r="Q80" s="69">
        <v>0</v>
      </c>
      <c r="R80" s="69">
        <v>0</v>
      </c>
      <c r="S80" s="69">
        <f>ROUND(I80*tab!E$47,2)</f>
        <v>0</v>
      </c>
      <c r="T80" s="69">
        <f>ROUND(J80*tab!$F$47,2)</f>
        <v>0</v>
      </c>
      <c r="U80" s="69">
        <f>ROUND(K80*tab!$F$47,2)</f>
        <v>0</v>
      </c>
      <c r="V80" s="69">
        <f>ROUND(L80*tab!$F$47,2)</f>
        <v>0</v>
      </c>
      <c r="W80" s="69">
        <f>ROUND(M80*tab!$F$47,2)</f>
        <v>0</v>
      </c>
      <c r="X80" s="69">
        <f>ROUND(N80*tab!$F$47,2)</f>
        <v>0</v>
      </c>
      <c r="Y80" s="69">
        <f>ROUND(O80*tab!$F$47,2)</f>
        <v>0</v>
      </c>
      <c r="Z80" s="72"/>
      <c r="AA80" s="155">
        <v>0</v>
      </c>
      <c r="AB80" s="155">
        <f t="shared" ref="AB80:AC80" si="181">+AA80</f>
        <v>0</v>
      </c>
      <c r="AC80" s="155">
        <f t="shared" si="181"/>
        <v>0</v>
      </c>
      <c r="AD80" s="155">
        <f t="shared" si="167"/>
        <v>0</v>
      </c>
      <c r="AE80" s="121">
        <f t="shared" si="167"/>
        <v>0</v>
      </c>
      <c r="AF80" s="121">
        <f t="shared" si="167"/>
        <v>0</v>
      </c>
      <c r="AG80" s="121">
        <f t="shared" si="167"/>
        <v>0</v>
      </c>
      <c r="AH80" s="121">
        <f t="shared" si="178"/>
        <v>0</v>
      </c>
      <c r="AI80" s="121">
        <f t="shared" si="179"/>
        <v>0</v>
      </c>
      <c r="AJ80" s="72"/>
      <c r="AK80" s="69">
        <f>+G80*tab!$E$52</f>
        <v>0</v>
      </c>
      <c r="AL80" s="69">
        <f>+H80*tab!$E$52</f>
        <v>0</v>
      </c>
      <c r="AM80" s="69">
        <f>+I80*tab!$E$52</f>
        <v>0</v>
      </c>
      <c r="AN80" s="69">
        <f>+J80*tab!$F$52</f>
        <v>0</v>
      </c>
      <c r="AO80" s="69">
        <f>+K80*tab!$F$52</f>
        <v>0</v>
      </c>
      <c r="AP80" s="69">
        <f>+L80*tab!$F$52</f>
        <v>0</v>
      </c>
      <c r="AQ80" s="69">
        <f>+M80*tab!$F$52</f>
        <v>0</v>
      </c>
      <c r="AR80" s="69">
        <f>+N80*tab!$F$52</f>
        <v>0</v>
      </c>
      <c r="AS80" s="69">
        <f>+O80*tab!$F$52</f>
        <v>0</v>
      </c>
      <c r="AT80" s="72"/>
      <c r="AU80" s="652">
        <v>0</v>
      </c>
      <c r="AV80" s="121">
        <f t="shared" si="43"/>
        <v>0</v>
      </c>
      <c r="AW80" s="121">
        <f t="shared" si="44"/>
        <v>0</v>
      </c>
      <c r="AX80" s="121">
        <f t="shared" si="45"/>
        <v>0</v>
      </c>
      <c r="AY80" s="121">
        <f t="shared" si="46"/>
        <v>0</v>
      </c>
      <c r="AZ80" s="121">
        <f t="shared" si="47"/>
        <v>0</v>
      </c>
      <c r="BA80" s="121">
        <f t="shared" si="48"/>
        <v>0</v>
      </c>
      <c r="BB80" s="121">
        <f t="shared" si="49"/>
        <v>0</v>
      </c>
      <c r="BC80" s="121">
        <f t="shared" si="50"/>
        <v>0</v>
      </c>
      <c r="BD80" s="135"/>
    </row>
    <row r="81" spans="2:56" s="114" customFormat="1" x14ac:dyDescent="0.2">
      <c r="B81" s="134"/>
      <c r="C81" s="152"/>
      <c r="D81" s="51">
        <v>67</v>
      </c>
      <c r="E81" s="1354" t="str">
        <f>+'Li O school'!E81</f>
        <v>school 67</v>
      </c>
      <c r="F81" s="1354" t="str">
        <f>+'Li O school'!F81</f>
        <v>11AA</v>
      </c>
      <c r="G81" s="1124">
        <v>0</v>
      </c>
      <c r="H81" s="1124">
        <f t="shared" ref="H81:I81" si="182">+G81</f>
        <v>0</v>
      </c>
      <c r="I81" s="1124">
        <f t="shared" si="182"/>
        <v>0</v>
      </c>
      <c r="J81" s="154">
        <f t="shared" si="165"/>
        <v>0</v>
      </c>
      <c r="K81" s="154">
        <f t="shared" si="165"/>
        <v>0</v>
      </c>
      <c r="L81" s="120">
        <f t="shared" si="165"/>
        <v>0</v>
      </c>
      <c r="M81" s="120">
        <f t="shared" si="165"/>
        <v>0</v>
      </c>
      <c r="N81" s="120">
        <f t="shared" si="175"/>
        <v>0</v>
      </c>
      <c r="O81" s="120">
        <f t="shared" si="176"/>
        <v>0</v>
      </c>
      <c r="P81" s="72"/>
      <c r="Q81" s="69">
        <v>0</v>
      </c>
      <c r="R81" s="69">
        <v>0</v>
      </c>
      <c r="S81" s="69">
        <f>ROUND(I81*tab!E$47,2)</f>
        <v>0</v>
      </c>
      <c r="T81" s="69">
        <f>ROUND(J81*tab!$F$47,2)</f>
        <v>0</v>
      </c>
      <c r="U81" s="69">
        <f>ROUND(K81*tab!$F$47,2)</f>
        <v>0</v>
      </c>
      <c r="V81" s="69">
        <f>ROUND(L81*tab!$F$47,2)</f>
        <v>0</v>
      </c>
      <c r="W81" s="69">
        <f>ROUND(M81*tab!$F$47,2)</f>
        <v>0</v>
      </c>
      <c r="X81" s="69">
        <f>ROUND(N81*tab!$F$47,2)</f>
        <v>0</v>
      </c>
      <c r="Y81" s="69">
        <f>ROUND(O81*tab!$F$47,2)</f>
        <v>0</v>
      </c>
      <c r="Z81" s="72"/>
      <c r="AA81" s="155">
        <v>0</v>
      </c>
      <c r="AB81" s="155">
        <f t="shared" ref="AB81:AC81" si="183">+AA81</f>
        <v>0</v>
      </c>
      <c r="AC81" s="155">
        <f t="shared" si="183"/>
        <v>0</v>
      </c>
      <c r="AD81" s="155">
        <f t="shared" si="167"/>
        <v>0</v>
      </c>
      <c r="AE81" s="121">
        <f t="shared" si="167"/>
        <v>0</v>
      </c>
      <c r="AF81" s="121">
        <f t="shared" si="167"/>
        <v>0</v>
      </c>
      <c r="AG81" s="121">
        <f t="shared" si="167"/>
        <v>0</v>
      </c>
      <c r="AH81" s="121">
        <f t="shared" si="178"/>
        <v>0</v>
      </c>
      <c r="AI81" s="121">
        <f t="shared" si="179"/>
        <v>0</v>
      </c>
      <c r="AJ81" s="72"/>
      <c r="AK81" s="69">
        <f>+G81*tab!$E$52</f>
        <v>0</v>
      </c>
      <c r="AL81" s="69">
        <f>+H81*tab!$E$52</f>
        <v>0</v>
      </c>
      <c r="AM81" s="69">
        <f>+I81*tab!$E$52</f>
        <v>0</v>
      </c>
      <c r="AN81" s="69">
        <f>+J81*tab!$F$52</f>
        <v>0</v>
      </c>
      <c r="AO81" s="69">
        <f>+K81*tab!$F$52</f>
        <v>0</v>
      </c>
      <c r="AP81" s="69">
        <f>+L81*tab!$F$52</f>
        <v>0</v>
      </c>
      <c r="AQ81" s="69">
        <f>+M81*tab!$F$52</f>
        <v>0</v>
      </c>
      <c r="AR81" s="69">
        <f>+N81*tab!$F$52</f>
        <v>0</v>
      </c>
      <c r="AS81" s="69">
        <f>+O81*tab!$F$52</f>
        <v>0</v>
      </c>
      <c r="AT81" s="72"/>
      <c r="AU81" s="652">
        <v>0</v>
      </c>
      <c r="AV81" s="121">
        <f t="shared" si="43"/>
        <v>0</v>
      </c>
      <c r="AW81" s="121">
        <f t="shared" si="44"/>
        <v>0</v>
      </c>
      <c r="AX81" s="121">
        <f t="shared" si="45"/>
        <v>0</v>
      </c>
      <c r="AY81" s="121">
        <f t="shared" si="46"/>
        <v>0</v>
      </c>
      <c r="AZ81" s="121">
        <f t="shared" si="47"/>
        <v>0</v>
      </c>
      <c r="BA81" s="121">
        <f t="shared" si="48"/>
        <v>0</v>
      </c>
      <c r="BB81" s="121">
        <f t="shared" si="49"/>
        <v>0</v>
      </c>
      <c r="BC81" s="121">
        <f t="shared" si="50"/>
        <v>0</v>
      </c>
      <c r="BD81" s="135"/>
    </row>
    <row r="82" spans="2:56" s="114" customFormat="1" x14ac:dyDescent="0.2">
      <c r="B82" s="134"/>
      <c r="C82" s="152"/>
      <c r="D82" s="51">
        <v>68</v>
      </c>
      <c r="E82" s="1354" t="str">
        <f>+'Li O school'!E82</f>
        <v>school 68</v>
      </c>
      <c r="F82" s="1354" t="str">
        <f>+'Li O school'!F82</f>
        <v>11AA</v>
      </c>
      <c r="G82" s="1124">
        <v>0</v>
      </c>
      <c r="H82" s="1124">
        <f t="shared" ref="H82:I82" si="184">+G82</f>
        <v>0</v>
      </c>
      <c r="I82" s="1124">
        <f t="shared" si="184"/>
        <v>0</v>
      </c>
      <c r="J82" s="154">
        <f t="shared" si="165"/>
        <v>0</v>
      </c>
      <c r="K82" s="154">
        <f t="shared" si="165"/>
        <v>0</v>
      </c>
      <c r="L82" s="120">
        <f t="shared" si="165"/>
        <v>0</v>
      </c>
      <c r="M82" s="120">
        <f t="shared" si="165"/>
        <v>0</v>
      </c>
      <c r="N82" s="120">
        <f t="shared" si="175"/>
        <v>0</v>
      </c>
      <c r="O82" s="120">
        <f t="shared" si="176"/>
        <v>0</v>
      </c>
      <c r="P82" s="72"/>
      <c r="Q82" s="69">
        <v>0</v>
      </c>
      <c r="R82" s="69">
        <v>0</v>
      </c>
      <c r="S82" s="69">
        <f>ROUND(I82*tab!E$47,2)</f>
        <v>0</v>
      </c>
      <c r="T82" s="69">
        <f>ROUND(J82*tab!$F$47,2)</f>
        <v>0</v>
      </c>
      <c r="U82" s="69">
        <f>ROUND(K82*tab!$F$47,2)</f>
        <v>0</v>
      </c>
      <c r="V82" s="69">
        <f>ROUND(L82*tab!$F$47,2)</f>
        <v>0</v>
      </c>
      <c r="W82" s="69">
        <f>ROUND(M82*tab!$F$47,2)</f>
        <v>0</v>
      </c>
      <c r="X82" s="69">
        <f>ROUND(N82*tab!$F$47,2)</f>
        <v>0</v>
      </c>
      <c r="Y82" s="69">
        <f>ROUND(O82*tab!$F$47,2)</f>
        <v>0</v>
      </c>
      <c r="Z82" s="72"/>
      <c r="AA82" s="155">
        <v>0</v>
      </c>
      <c r="AB82" s="155">
        <f t="shared" ref="AB82:AC82" si="185">+AA82</f>
        <v>0</v>
      </c>
      <c r="AC82" s="155">
        <f t="shared" si="185"/>
        <v>0</v>
      </c>
      <c r="AD82" s="155">
        <f t="shared" si="167"/>
        <v>0</v>
      </c>
      <c r="AE82" s="121">
        <f t="shared" si="167"/>
        <v>0</v>
      </c>
      <c r="AF82" s="121">
        <f t="shared" si="167"/>
        <v>0</v>
      </c>
      <c r="AG82" s="121">
        <f t="shared" si="167"/>
        <v>0</v>
      </c>
      <c r="AH82" s="121">
        <f t="shared" si="178"/>
        <v>0</v>
      </c>
      <c r="AI82" s="121">
        <f t="shared" si="179"/>
        <v>0</v>
      </c>
      <c r="AJ82" s="72"/>
      <c r="AK82" s="69">
        <f>+G82*tab!$E$52</f>
        <v>0</v>
      </c>
      <c r="AL82" s="69">
        <f>+H82*tab!$E$52</f>
        <v>0</v>
      </c>
      <c r="AM82" s="69">
        <f>+I82*tab!$E$52</f>
        <v>0</v>
      </c>
      <c r="AN82" s="69">
        <f>+J82*tab!$F$52</f>
        <v>0</v>
      </c>
      <c r="AO82" s="69">
        <f>+K82*tab!$F$52</f>
        <v>0</v>
      </c>
      <c r="AP82" s="69">
        <f>+L82*tab!$F$52</f>
        <v>0</v>
      </c>
      <c r="AQ82" s="69">
        <f>+M82*tab!$F$52</f>
        <v>0</v>
      </c>
      <c r="AR82" s="69">
        <f>+N82*tab!$F$52</f>
        <v>0</v>
      </c>
      <c r="AS82" s="69">
        <f>+O82*tab!$F$52</f>
        <v>0</v>
      </c>
      <c r="AT82" s="72"/>
      <c r="AU82" s="652">
        <v>0</v>
      </c>
      <c r="AV82" s="121">
        <f t="shared" si="43"/>
        <v>0</v>
      </c>
      <c r="AW82" s="121">
        <f t="shared" si="44"/>
        <v>0</v>
      </c>
      <c r="AX82" s="121">
        <f t="shared" si="45"/>
        <v>0</v>
      </c>
      <c r="AY82" s="121">
        <f t="shared" si="46"/>
        <v>0</v>
      </c>
      <c r="AZ82" s="121">
        <f t="shared" si="47"/>
        <v>0</v>
      </c>
      <c r="BA82" s="121">
        <f t="shared" si="48"/>
        <v>0</v>
      </c>
      <c r="BB82" s="121">
        <f t="shared" si="49"/>
        <v>0</v>
      </c>
      <c r="BC82" s="121">
        <f t="shared" si="50"/>
        <v>0</v>
      </c>
      <c r="BD82" s="135"/>
    </row>
    <row r="83" spans="2:56" s="114" customFormat="1" x14ac:dyDescent="0.2">
      <c r="B83" s="134"/>
      <c r="C83" s="152"/>
      <c r="D83" s="51">
        <v>69</v>
      </c>
      <c r="E83" s="1354" t="str">
        <f>+'Li O school'!E83</f>
        <v>school 69</v>
      </c>
      <c r="F83" s="1354" t="str">
        <f>+'Li O school'!F83</f>
        <v>11AA</v>
      </c>
      <c r="G83" s="1124">
        <v>0</v>
      </c>
      <c r="H83" s="1124">
        <f t="shared" ref="H83:I83" si="186">+G83</f>
        <v>0</v>
      </c>
      <c r="I83" s="1124">
        <f t="shared" si="186"/>
        <v>0</v>
      </c>
      <c r="J83" s="154">
        <f t="shared" si="165"/>
        <v>0</v>
      </c>
      <c r="K83" s="154">
        <f t="shared" si="165"/>
        <v>0</v>
      </c>
      <c r="L83" s="120">
        <f t="shared" si="165"/>
        <v>0</v>
      </c>
      <c r="M83" s="120">
        <f t="shared" si="165"/>
        <v>0</v>
      </c>
      <c r="N83" s="120">
        <f t="shared" si="175"/>
        <v>0</v>
      </c>
      <c r="O83" s="120">
        <f t="shared" si="176"/>
        <v>0</v>
      </c>
      <c r="P83" s="72"/>
      <c r="Q83" s="69">
        <v>0</v>
      </c>
      <c r="R83" s="69">
        <v>0</v>
      </c>
      <c r="S83" s="69">
        <f>ROUND(I83*tab!E$47,2)</f>
        <v>0</v>
      </c>
      <c r="T83" s="69">
        <f>ROUND(J83*tab!$F$47,2)</f>
        <v>0</v>
      </c>
      <c r="U83" s="69">
        <f>ROUND(K83*tab!$F$47,2)</f>
        <v>0</v>
      </c>
      <c r="V83" s="69">
        <f>ROUND(L83*tab!$F$47,2)</f>
        <v>0</v>
      </c>
      <c r="W83" s="69">
        <f>ROUND(M83*tab!$F$47,2)</f>
        <v>0</v>
      </c>
      <c r="X83" s="69">
        <f>ROUND(N83*tab!$F$47,2)</f>
        <v>0</v>
      </c>
      <c r="Y83" s="69">
        <f>ROUND(O83*tab!$F$47,2)</f>
        <v>0</v>
      </c>
      <c r="Z83" s="72"/>
      <c r="AA83" s="155">
        <v>0</v>
      </c>
      <c r="AB83" s="155">
        <f t="shared" ref="AB83:AC83" si="187">+AA83</f>
        <v>0</v>
      </c>
      <c r="AC83" s="155">
        <f t="shared" si="187"/>
        <v>0</v>
      </c>
      <c r="AD83" s="155">
        <f t="shared" si="167"/>
        <v>0</v>
      </c>
      <c r="AE83" s="121">
        <f t="shared" si="167"/>
        <v>0</v>
      </c>
      <c r="AF83" s="121">
        <f t="shared" si="167"/>
        <v>0</v>
      </c>
      <c r="AG83" s="121">
        <f t="shared" si="167"/>
        <v>0</v>
      </c>
      <c r="AH83" s="121">
        <f t="shared" si="178"/>
        <v>0</v>
      </c>
      <c r="AI83" s="121">
        <f t="shared" si="179"/>
        <v>0</v>
      </c>
      <c r="AJ83" s="72"/>
      <c r="AK83" s="69">
        <f>+G83*tab!$E$52</f>
        <v>0</v>
      </c>
      <c r="AL83" s="69">
        <f>+H83*tab!$E$52</f>
        <v>0</v>
      </c>
      <c r="AM83" s="69">
        <f>+I83*tab!$E$52</f>
        <v>0</v>
      </c>
      <c r="AN83" s="69">
        <f>+J83*tab!$F$52</f>
        <v>0</v>
      </c>
      <c r="AO83" s="69">
        <f>+K83*tab!$F$52</f>
        <v>0</v>
      </c>
      <c r="AP83" s="69">
        <f>+L83*tab!$F$52</f>
        <v>0</v>
      </c>
      <c r="AQ83" s="69">
        <f>+M83*tab!$F$52</f>
        <v>0</v>
      </c>
      <c r="AR83" s="69">
        <f>+N83*tab!$F$52</f>
        <v>0</v>
      </c>
      <c r="AS83" s="69">
        <f>+O83*tab!$F$52</f>
        <v>0</v>
      </c>
      <c r="AT83" s="72"/>
      <c r="AU83" s="652">
        <v>0</v>
      </c>
      <c r="AV83" s="121">
        <f t="shared" ref="AV83:AV139" si="188">AU83</f>
        <v>0</v>
      </c>
      <c r="AW83" s="121">
        <f t="shared" ref="AW83:AW139" si="189">AV83</f>
        <v>0</v>
      </c>
      <c r="AX83" s="121">
        <f t="shared" ref="AX83:AX139" si="190">AW83</f>
        <v>0</v>
      </c>
      <c r="AY83" s="121">
        <f t="shared" ref="AY83:AY139" si="191">AX83</f>
        <v>0</v>
      </c>
      <c r="AZ83" s="121">
        <f t="shared" ref="AZ83:AZ139" si="192">AY83</f>
        <v>0</v>
      </c>
      <c r="BA83" s="121">
        <f t="shared" ref="BA83:BA139" si="193">AZ83</f>
        <v>0</v>
      </c>
      <c r="BB83" s="121">
        <f t="shared" ref="BB83:BB139" si="194">BA83</f>
        <v>0</v>
      </c>
      <c r="BC83" s="121">
        <f t="shared" ref="BC83:BC139" si="195">BB83</f>
        <v>0</v>
      </c>
      <c r="BD83" s="135"/>
    </row>
    <row r="84" spans="2:56" s="114" customFormat="1" x14ac:dyDescent="0.2">
      <c r="B84" s="134"/>
      <c r="C84" s="152"/>
      <c r="D84" s="51">
        <v>70</v>
      </c>
      <c r="E84" s="1354" t="str">
        <f>+'Li O school'!E84</f>
        <v>school 70</v>
      </c>
      <c r="F84" s="1354" t="str">
        <f>+'Li O school'!F84</f>
        <v>11AA</v>
      </c>
      <c r="G84" s="1124">
        <v>0</v>
      </c>
      <c r="H84" s="1124">
        <f t="shared" ref="H84:I84" si="196">+G84</f>
        <v>0</v>
      </c>
      <c r="I84" s="1124">
        <f t="shared" si="196"/>
        <v>0</v>
      </c>
      <c r="J84" s="154">
        <f t="shared" si="165"/>
        <v>0</v>
      </c>
      <c r="K84" s="154">
        <f t="shared" si="165"/>
        <v>0</v>
      </c>
      <c r="L84" s="120">
        <f t="shared" si="165"/>
        <v>0</v>
      </c>
      <c r="M84" s="120">
        <f t="shared" si="165"/>
        <v>0</v>
      </c>
      <c r="N84" s="120">
        <f t="shared" si="175"/>
        <v>0</v>
      </c>
      <c r="O84" s="120">
        <f t="shared" si="176"/>
        <v>0</v>
      </c>
      <c r="P84" s="72"/>
      <c r="Q84" s="69">
        <v>0</v>
      </c>
      <c r="R84" s="69">
        <v>0</v>
      </c>
      <c r="S84" s="69">
        <f>ROUND(I84*tab!E$47,2)</f>
        <v>0</v>
      </c>
      <c r="T84" s="69">
        <f>ROUND(J84*tab!$F$47,2)</f>
        <v>0</v>
      </c>
      <c r="U84" s="69">
        <f>ROUND(K84*tab!$F$47,2)</f>
        <v>0</v>
      </c>
      <c r="V84" s="69">
        <f>ROUND(L84*tab!$F$47,2)</f>
        <v>0</v>
      </c>
      <c r="W84" s="69">
        <f>ROUND(M84*tab!$F$47,2)</f>
        <v>0</v>
      </c>
      <c r="X84" s="69">
        <f>ROUND(N84*tab!$F$47,2)</f>
        <v>0</v>
      </c>
      <c r="Y84" s="69">
        <f>ROUND(O84*tab!$F$47,2)</f>
        <v>0</v>
      </c>
      <c r="Z84" s="72"/>
      <c r="AA84" s="155">
        <v>0</v>
      </c>
      <c r="AB84" s="155">
        <f t="shared" ref="AB84:AC84" si="197">+AA84</f>
        <v>0</v>
      </c>
      <c r="AC84" s="155">
        <f t="shared" si="197"/>
        <v>0</v>
      </c>
      <c r="AD84" s="155">
        <f t="shared" si="167"/>
        <v>0</v>
      </c>
      <c r="AE84" s="121">
        <f t="shared" si="167"/>
        <v>0</v>
      </c>
      <c r="AF84" s="121">
        <f t="shared" si="167"/>
        <v>0</v>
      </c>
      <c r="AG84" s="121">
        <f t="shared" si="167"/>
        <v>0</v>
      </c>
      <c r="AH84" s="121">
        <f t="shared" si="178"/>
        <v>0</v>
      </c>
      <c r="AI84" s="121">
        <f t="shared" si="179"/>
        <v>0</v>
      </c>
      <c r="AJ84" s="72"/>
      <c r="AK84" s="69">
        <f>+G84*tab!$E$52</f>
        <v>0</v>
      </c>
      <c r="AL84" s="69">
        <f>+H84*tab!$E$52</f>
        <v>0</v>
      </c>
      <c r="AM84" s="69">
        <f>+I84*tab!$E$52</f>
        <v>0</v>
      </c>
      <c r="AN84" s="69">
        <f>+J84*tab!$F$52</f>
        <v>0</v>
      </c>
      <c r="AO84" s="69">
        <f>+K84*tab!$F$52</f>
        <v>0</v>
      </c>
      <c r="AP84" s="69">
        <f>+L84*tab!$F$52</f>
        <v>0</v>
      </c>
      <c r="AQ84" s="69">
        <f>+M84*tab!$F$52</f>
        <v>0</v>
      </c>
      <c r="AR84" s="69">
        <f>+N84*tab!$F$52</f>
        <v>0</v>
      </c>
      <c r="AS84" s="69">
        <f>+O84*tab!$F$52</f>
        <v>0</v>
      </c>
      <c r="AT84" s="72"/>
      <c r="AU84" s="652">
        <v>0</v>
      </c>
      <c r="AV84" s="121">
        <f t="shared" si="188"/>
        <v>0</v>
      </c>
      <c r="AW84" s="121">
        <f t="shared" si="189"/>
        <v>0</v>
      </c>
      <c r="AX84" s="121">
        <f t="shared" si="190"/>
        <v>0</v>
      </c>
      <c r="AY84" s="121">
        <f t="shared" si="191"/>
        <v>0</v>
      </c>
      <c r="AZ84" s="121">
        <f t="shared" si="192"/>
        <v>0</v>
      </c>
      <c r="BA84" s="121">
        <f t="shared" si="193"/>
        <v>0</v>
      </c>
      <c r="BB84" s="121">
        <f t="shared" si="194"/>
        <v>0</v>
      </c>
      <c r="BC84" s="121">
        <f t="shared" si="195"/>
        <v>0</v>
      </c>
      <c r="BD84" s="135"/>
    </row>
    <row r="85" spans="2:56" s="114" customFormat="1" x14ac:dyDescent="0.2">
      <c r="B85" s="134"/>
      <c r="C85" s="152"/>
      <c r="D85" s="51">
        <v>71</v>
      </c>
      <c r="E85" s="1354" t="str">
        <f>+'Li O school'!E85</f>
        <v>school 71</v>
      </c>
      <c r="F85" s="1354" t="str">
        <f>+'Li O school'!F85</f>
        <v>11AA</v>
      </c>
      <c r="G85" s="1124">
        <v>0</v>
      </c>
      <c r="H85" s="1124">
        <f t="shared" ref="H85:I85" si="198">+G85</f>
        <v>0</v>
      </c>
      <c r="I85" s="1124">
        <f t="shared" si="198"/>
        <v>0</v>
      </c>
      <c r="J85" s="154">
        <f t="shared" si="165"/>
        <v>0</v>
      </c>
      <c r="K85" s="154">
        <f t="shared" si="165"/>
        <v>0</v>
      </c>
      <c r="L85" s="120">
        <f t="shared" si="165"/>
        <v>0</v>
      </c>
      <c r="M85" s="120">
        <f t="shared" si="165"/>
        <v>0</v>
      </c>
      <c r="N85" s="120">
        <f t="shared" si="175"/>
        <v>0</v>
      </c>
      <c r="O85" s="120">
        <f t="shared" si="176"/>
        <v>0</v>
      </c>
      <c r="P85" s="72"/>
      <c r="Q85" s="69">
        <v>0</v>
      </c>
      <c r="R85" s="69">
        <v>0</v>
      </c>
      <c r="S85" s="69">
        <f>ROUND(I85*tab!E$47,2)</f>
        <v>0</v>
      </c>
      <c r="T85" s="69">
        <f>ROUND(J85*tab!$F$47,2)</f>
        <v>0</v>
      </c>
      <c r="U85" s="69">
        <f>ROUND(K85*tab!$F$47,2)</f>
        <v>0</v>
      </c>
      <c r="V85" s="69">
        <f>ROUND(L85*tab!$F$47,2)</f>
        <v>0</v>
      </c>
      <c r="W85" s="69">
        <f>ROUND(M85*tab!$F$47,2)</f>
        <v>0</v>
      </c>
      <c r="X85" s="69">
        <f>ROUND(N85*tab!$F$47,2)</f>
        <v>0</v>
      </c>
      <c r="Y85" s="69">
        <f>ROUND(O85*tab!$F$47,2)</f>
        <v>0</v>
      </c>
      <c r="Z85" s="72"/>
      <c r="AA85" s="155">
        <v>0</v>
      </c>
      <c r="AB85" s="155">
        <f t="shared" ref="AB85:AC85" si="199">+AA85</f>
        <v>0</v>
      </c>
      <c r="AC85" s="155">
        <f t="shared" si="199"/>
        <v>0</v>
      </c>
      <c r="AD85" s="155">
        <f t="shared" si="167"/>
        <v>0</v>
      </c>
      <c r="AE85" s="121">
        <f t="shared" si="167"/>
        <v>0</v>
      </c>
      <c r="AF85" s="121">
        <f t="shared" si="167"/>
        <v>0</v>
      </c>
      <c r="AG85" s="121">
        <f t="shared" si="167"/>
        <v>0</v>
      </c>
      <c r="AH85" s="121">
        <f t="shared" si="178"/>
        <v>0</v>
      </c>
      <c r="AI85" s="121">
        <f t="shared" si="179"/>
        <v>0</v>
      </c>
      <c r="AJ85" s="72"/>
      <c r="AK85" s="69">
        <f>+G85*tab!$E$52</f>
        <v>0</v>
      </c>
      <c r="AL85" s="69">
        <f>+H85*tab!$E$52</f>
        <v>0</v>
      </c>
      <c r="AM85" s="69">
        <f>+I85*tab!$E$52</f>
        <v>0</v>
      </c>
      <c r="AN85" s="69">
        <f>+J85*tab!$F$52</f>
        <v>0</v>
      </c>
      <c r="AO85" s="69">
        <f>+K85*tab!$F$52</f>
        <v>0</v>
      </c>
      <c r="AP85" s="69">
        <f>+L85*tab!$F$52</f>
        <v>0</v>
      </c>
      <c r="AQ85" s="69">
        <f>+M85*tab!$F$52</f>
        <v>0</v>
      </c>
      <c r="AR85" s="69">
        <f>+N85*tab!$F$52</f>
        <v>0</v>
      </c>
      <c r="AS85" s="69">
        <f>+O85*tab!$F$52</f>
        <v>0</v>
      </c>
      <c r="AT85" s="72"/>
      <c r="AU85" s="652">
        <v>0</v>
      </c>
      <c r="AV85" s="121">
        <f t="shared" si="188"/>
        <v>0</v>
      </c>
      <c r="AW85" s="121">
        <f t="shared" si="189"/>
        <v>0</v>
      </c>
      <c r="AX85" s="121">
        <f t="shared" si="190"/>
        <v>0</v>
      </c>
      <c r="AY85" s="121">
        <f t="shared" si="191"/>
        <v>0</v>
      </c>
      <c r="AZ85" s="121">
        <f t="shared" si="192"/>
        <v>0</v>
      </c>
      <c r="BA85" s="121">
        <f t="shared" si="193"/>
        <v>0</v>
      </c>
      <c r="BB85" s="121">
        <f t="shared" si="194"/>
        <v>0</v>
      </c>
      <c r="BC85" s="121">
        <f t="shared" si="195"/>
        <v>0</v>
      </c>
      <c r="BD85" s="135"/>
    </row>
    <row r="86" spans="2:56" s="114" customFormat="1" x14ac:dyDescent="0.2">
      <c r="B86" s="134"/>
      <c r="C86" s="152"/>
      <c r="D86" s="51">
        <v>72</v>
      </c>
      <c r="E86" s="1354" t="str">
        <f>+'Li O school'!E86</f>
        <v>school 72</v>
      </c>
      <c r="F86" s="1354" t="str">
        <f>+'Li O school'!F86</f>
        <v>11AA</v>
      </c>
      <c r="G86" s="1124">
        <v>0</v>
      </c>
      <c r="H86" s="1124">
        <f t="shared" ref="H86:I86" si="200">+G86</f>
        <v>0</v>
      </c>
      <c r="I86" s="1124">
        <f t="shared" si="200"/>
        <v>0</v>
      </c>
      <c r="J86" s="154">
        <f t="shared" si="165"/>
        <v>0</v>
      </c>
      <c r="K86" s="154">
        <f t="shared" si="165"/>
        <v>0</v>
      </c>
      <c r="L86" s="120">
        <f t="shared" si="165"/>
        <v>0</v>
      </c>
      <c r="M86" s="120">
        <f t="shared" si="165"/>
        <v>0</v>
      </c>
      <c r="N86" s="120">
        <f t="shared" si="175"/>
        <v>0</v>
      </c>
      <c r="O86" s="120">
        <f t="shared" si="176"/>
        <v>0</v>
      </c>
      <c r="P86" s="72"/>
      <c r="Q86" s="69">
        <v>0</v>
      </c>
      <c r="R86" s="69">
        <v>0</v>
      </c>
      <c r="S86" s="69">
        <f>ROUND(I86*tab!E$47,2)</f>
        <v>0</v>
      </c>
      <c r="T86" s="69">
        <f>ROUND(J86*tab!$F$47,2)</f>
        <v>0</v>
      </c>
      <c r="U86" s="69">
        <f>ROUND(K86*tab!$F$47,2)</f>
        <v>0</v>
      </c>
      <c r="V86" s="69">
        <f>ROUND(L86*tab!$F$47,2)</f>
        <v>0</v>
      </c>
      <c r="W86" s="69">
        <f>ROUND(M86*tab!$F$47,2)</f>
        <v>0</v>
      </c>
      <c r="X86" s="69">
        <f>ROUND(N86*tab!$F$47,2)</f>
        <v>0</v>
      </c>
      <c r="Y86" s="69">
        <f>ROUND(O86*tab!$F$47,2)</f>
        <v>0</v>
      </c>
      <c r="Z86" s="72"/>
      <c r="AA86" s="155">
        <v>0</v>
      </c>
      <c r="AB86" s="155">
        <f t="shared" ref="AB86:AC86" si="201">+AA86</f>
        <v>0</v>
      </c>
      <c r="AC86" s="155">
        <f t="shared" si="201"/>
        <v>0</v>
      </c>
      <c r="AD86" s="155">
        <f t="shared" si="167"/>
        <v>0</v>
      </c>
      <c r="AE86" s="121">
        <f t="shared" si="167"/>
        <v>0</v>
      </c>
      <c r="AF86" s="121">
        <f t="shared" si="167"/>
        <v>0</v>
      </c>
      <c r="AG86" s="121">
        <f t="shared" si="167"/>
        <v>0</v>
      </c>
      <c r="AH86" s="121">
        <f t="shared" si="178"/>
        <v>0</v>
      </c>
      <c r="AI86" s="121">
        <f t="shared" si="179"/>
        <v>0</v>
      </c>
      <c r="AJ86" s="72"/>
      <c r="AK86" s="69">
        <f>+G86*tab!$E$52</f>
        <v>0</v>
      </c>
      <c r="AL86" s="69">
        <f>+H86*tab!$E$52</f>
        <v>0</v>
      </c>
      <c r="AM86" s="69">
        <f>+I86*tab!$E$52</f>
        <v>0</v>
      </c>
      <c r="AN86" s="69">
        <f>+J86*tab!$F$52</f>
        <v>0</v>
      </c>
      <c r="AO86" s="69">
        <f>+K86*tab!$F$52</f>
        <v>0</v>
      </c>
      <c r="AP86" s="69">
        <f>+L86*tab!$F$52</f>
        <v>0</v>
      </c>
      <c r="AQ86" s="69">
        <f>+M86*tab!$F$52</f>
        <v>0</v>
      </c>
      <c r="AR86" s="69">
        <f>+N86*tab!$F$52</f>
        <v>0</v>
      </c>
      <c r="AS86" s="69">
        <f>+O86*tab!$F$52</f>
        <v>0</v>
      </c>
      <c r="AT86" s="72"/>
      <c r="AU86" s="652">
        <v>0</v>
      </c>
      <c r="AV86" s="121">
        <f t="shared" si="188"/>
        <v>0</v>
      </c>
      <c r="AW86" s="121">
        <f t="shared" si="189"/>
        <v>0</v>
      </c>
      <c r="AX86" s="121">
        <f t="shared" si="190"/>
        <v>0</v>
      </c>
      <c r="AY86" s="121">
        <f t="shared" si="191"/>
        <v>0</v>
      </c>
      <c r="AZ86" s="121">
        <f t="shared" si="192"/>
        <v>0</v>
      </c>
      <c r="BA86" s="121">
        <f t="shared" si="193"/>
        <v>0</v>
      </c>
      <c r="BB86" s="121">
        <f t="shared" si="194"/>
        <v>0</v>
      </c>
      <c r="BC86" s="121">
        <f t="shared" si="195"/>
        <v>0</v>
      </c>
      <c r="BD86" s="135"/>
    </row>
    <row r="87" spans="2:56" s="114" customFormat="1" x14ac:dyDescent="0.2">
      <c r="B87" s="134"/>
      <c r="C87" s="152"/>
      <c r="D87" s="51">
        <v>73</v>
      </c>
      <c r="E87" s="1354" t="str">
        <f>+'Li O school'!E87</f>
        <v>school 73</v>
      </c>
      <c r="F87" s="1354" t="str">
        <f>+'Li O school'!F87</f>
        <v>11AA</v>
      </c>
      <c r="G87" s="1124">
        <v>0</v>
      </c>
      <c r="H87" s="1124">
        <f t="shared" ref="H87:I87" si="202">+G87</f>
        <v>0</v>
      </c>
      <c r="I87" s="1124">
        <f t="shared" si="202"/>
        <v>0</v>
      </c>
      <c r="J87" s="154">
        <f t="shared" si="165"/>
        <v>0</v>
      </c>
      <c r="K87" s="154">
        <f t="shared" si="165"/>
        <v>0</v>
      </c>
      <c r="L87" s="120">
        <f t="shared" si="165"/>
        <v>0</v>
      </c>
      <c r="M87" s="120">
        <f t="shared" si="165"/>
        <v>0</v>
      </c>
      <c r="N87" s="120">
        <f t="shared" si="175"/>
        <v>0</v>
      </c>
      <c r="O87" s="120">
        <f t="shared" si="176"/>
        <v>0</v>
      </c>
      <c r="P87" s="72"/>
      <c r="Q87" s="69">
        <v>0</v>
      </c>
      <c r="R87" s="69">
        <v>0</v>
      </c>
      <c r="S87" s="69">
        <f>ROUND(I87*tab!E$47,2)</f>
        <v>0</v>
      </c>
      <c r="T87" s="69">
        <f>ROUND(J87*tab!$F$47,2)</f>
        <v>0</v>
      </c>
      <c r="U87" s="69">
        <f>ROUND(K87*tab!$F$47,2)</f>
        <v>0</v>
      </c>
      <c r="V87" s="69">
        <f>ROUND(L87*tab!$F$47,2)</f>
        <v>0</v>
      </c>
      <c r="W87" s="69">
        <f>ROUND(M87*tab!$F$47,2)</f>
        <v>0</v>
      </c>
      <c r="X87" s="69">
        <f>ROUND(N87*tab!$F$47,2)</f>
        <v>0</v>
      </c>
      <c r="Y87" s="69">
        <f>ROUND(O87*tab!$F$47,2)</f>
        <v>0</v>
      </c>
      <c r="Z87" s="72"/>
      <c r="AA87" s="155">
        <v>0</v>
      </c>
      <c r="AB87" s="155">
        <f t="shared" ref="AB87:AC87" si="203">+AA87</f>
        <v>0</v>
      </c>
      <c r="AC87" s="155">
        <f t="shared" si="203"/>
        <v>0</v>
      </c>
      <c r="AD87" s="155">
        <f t="shared" si="167"/>
        <v>0</v>
      </c>
      <c r="AE87" s="121">
        <f t="shared" si="167"/>
        <v>0</v>
      </c>
      <c r="AF87" s="121">
        <f t="shared" si="167"/>
        <v>0</v>
      </c>
      <c r="AG87" s="121">
        <f t="shared" si="167"/>
        <v>0</v>
      </c>
      <c r="AH87" s="121">
        <f t="shared" si="178"/>
        <v>0</v>
      </c>
      <c r="AI87" s="121">
        <f t="shared" si="179"/>
        <v>0</v>
      </c>
      <c r="AJ87" s="72"/>
      <c r="AK87" s="69">
        <f>+G87*tab!$E$52</f>
        <v>0</v>
      </c>
      <c r="AL87" s="69">
        <f>+H87*tab!$E$52</f>
        <v>0</v>
      </c>
      <c r="AM87" s="69">
        <f>+I87*tab!$E$52</f>
        <v>0</v>
      </c>
      <c r="AN87" s="69">
        <f>+J87*tab!$F$52</f>
        <v>0</v>
      </c>
      <c r="AO87" s="69">
        <f>+K87*tab!$F$52</f>
        <v>0</v>
      </c>
      <c r="AP87" s="69">
        <f>+L87*tab!$F$52</f>
        <v>0</v>
      </c>
      <c r="AQ87" s="69">
        <f>+M87*tab!$F$52</f>
        <v>0</v>
      </c>
      <c r="AR87" s="69">
        <f>+N87*tab!$F$52</f>
        <v>0</v>
      </c>
      <c r="AS87" s="69">
        <f>+O87*tab!$F$52</f>
        <v>0</v>
      </c>
      <c r="AT87" s="72"/>
      <c r="AU87" s="652">
        <v>0</v>
      </c>
      <c r="AV87" s="121">
        <f t="shared" si="188"/>
        <v>0</v>
      </c>
      <c r="AW87" s="121">
        <f t="shared" si="189"/>
        <v>0</v>
      </c>
      <c r="AX87" s="121">
        <f t="shared" si="190"/>
        <v>0</v>
      </c>
      <c r="AY87" s="121">
        <f t="shared" si="191"/>
        <v>0</v>
      </c>
      <c r="AZ87" s="121">
        <f t="shared" si="192"/>
        <v>0</v>
      </c>
      <c r="BA87" s="121">
        <f t="shared" si="193"/>
        <v>0</v>
      </c>
      <c r="BB87" s="121">
        <f t="shared" si="194"/>
        <v>0</v>
      </c>
      <c r="BC87" s="121">
        <f t="shared" si="195"/>
        <v>0</v>
      </c>
      <c r="BD87" s="135"/>
    </row>
    <row r="88" spans="2:56" s="114" customFormat="1" x14ac:dyDescent="0.2">
      <c r="B88" s="134"/>
      <c r="C88" s="152"/>
      <c r="D88" s="51">
        <v>74</v>
      </c>
      <c r="E88" s="1354" t="str">
        <f>+'Li O school'!E88</f>
        <v>school 74</v>
      </c>
      <c r="F88" s="1354" t="str">
        <f>+'Li O school'!F88</f>
        <v>11AA</v>
      </c>
      <c r="G88" s="1124">
        <v>0</v>
      </c>
      <c r="H88" s="1124">
        <f t="shared" ref="H88:I88" si="204">+G88</f>
        <v>0</v>
      </c>
      <c r="I88" s="1124">
        <f t="shared" si="204"/>
        <v>0</v>
      </c>
      <c r="J88" s="154">
        <f t="shared" si="165"/>
        <v>0</v>
      </c>
      <c r="K88" s="154">
        <f t="shared" si="165"/>
        <v>0</v>
      </c>
      <c r="L88" s="120">
        <f t="shared" si="165"/>
        <v>0</v>
      </c>
      <c r="M88" s="120">
        <f t="shared" si="165"/>
        <v>0</v>
      </c>
      <c r="N88" s="120">
        <f t="shared" si="175"/>
        <v>0</v>
      </c>
      <c r="O88" s="120">
        <f t="shared" si="176"/>
        <v>0</v>
      </c>
      <c r="P88" s="72"/>
      <c r="Q88" s="69">
        <v>0</v>
      </c>
      <c r="R88" s="69">
        <v>0</v>
      </c>
      <c r="S88" s="69">
        <f>ROUND(I88*tab!E$47,2)</f>
        <v>0</v>
      </c>
      <c r="T88" s="69">
        <f>ROUND(J88*tab!$F$47,2)</f>
        <v>0</v>
      </c>
      <c r="U88" s="69">
        <f>ROUND(K88*tab!$F$47,2)</f>
        <v>0</v>
      </c>
      <c r="V88" s="69">
        <f>ROUND(L88*tab!$F$47,2)</f>
        <v>0</v>
      </c>
      <c r="W88" s="69">
        <f>ROUND(M88*tab!$F$47,2)</f>
        <v>0</v>
      </c>
      <c r="X88" s="69">
        <f>ROUND(N88*tab!$F$47,2)</f>
        <v>0</v>
      </c>
      <c r="Y88" s="69">
        <f>ROUND(O88*tab!$F$47,2)</f>
        <v>0</v>
      </c>
      <c r="Z88" s="72"/>
      <c r="AA88" s="155">
        <v>0</v>
      </c>
      <c r="AB88" s="155">
        <f t="shared" ref="AB88:AC88" si="205">+AA88</f>
        <v>0</v>
      </c>
      <c r="AC88" s="155">
        <f t="shared" si="205"/>
        <v>0</v>
      </c>
      <c r="AD88" s="155">
        <f t="shared" si="167"/>
        <v>0</v>
      </c>
      <c r="AE88" s="121">
        <f t="shared" si="167"/>
        <v>0</v>
      </c>
      <c r="AF88" s="121">
        <f t="shared" si="167"/>
        <v>0</v>
      </c>
      <c r="AG88" s="121">
        <f t="shared" si="167"/>
        <v>0</v>
      </c>
      <c r="AH88" s="121">
        <f t="shared" si="178"/>
        <v>0</v>
      </c>
      <c r="AI88" s="121">
        <f t="shared" si="179"/>
        <v>0</v>
      </c>
      <c r="AJ88" s="72"/>
      <c r="AK88" s="69">
        <f>+G88*tab!$E$52</f>
        <v>0</v>
      </c>
      <c r="AL88" s="69">
        <f>+H88*tab!$E$52</f>
        <v>0</v>
      </c>
      <c r="AM88" s="69">
        <f>+I88*tab!$E$52</f>
        <v>0</v>
      </c>
      <c r="AN88" s="69">
        <f>+J88*tab!$F$52</f>
        <v>0</v>
      </c>
      <c r="AO88" s="69">
        <f>+K88*tab!$F$52</f>
        <v>0</v>
      </c>
      <c r="AP88" s="69">
        <f>+L88*tab!$F$52</f>
        <v>0</v>
      </c>
      <c r="AQ88" s="69">
        <f>+M88*tab!$F$52</f>
        <v>0</v>
      </c>
      <c r="AR88" s="69">
        <f>+N88*tab!$F$52</f>
        <v>0</v>
      </c>
      <c r="AS88" s="69">
        <f>+O88*tab!$F$52</f>
        <v>0</v>
      </c>
      <c r="AT88" s="72"/>
      <c r="AU88" s="652">
        <v>0</v>
      </c>
      <c r="AV88" s="121">
        <f t="shared" si="188"/>
        <v>0</v>
      </c>
      <c r="AW88" s="121">
        <f t="shared" si="189"/>
        <v>0</v>
      </c>
      <c r="AX88" s="121">
        <f t="shared" si="190"/>
        <v>0</v>
      </c>
      <c r="AY88" s="121">
        <f t="shared" si="191"/>
        <v>0</v>
      </c>
      <c r="AZ88" s="121">
        <f t="shared" si="192"/>
        <v>0</v>
      </c>
      <c r="BA88" s="121">
        <f t="shared" si="193"/>
        <v>0</v>
      </c>
      <c r="BB88" s="121">
        <f t="shared" si="194"/>
        <v>0</v>
      </c>
      <c r="BC88" s="121">
        <f t="shared" si="195"/>
        <v>0</v>
      </c>
      <c r="BD88" s="135"/>
    </row>
    <row r="89" spans="2:56" s="114" customFormat="1" x14ac:dyDescent="0.2">
      <c r="B89" s="134"/>
      <c r="C89" s="152"/>
      <c r="D89" s="51">
        <v>75</v>
      </c>
      <c r="E89" s="1354" t="str">
        <f>+'Li O school'!E89</f>
        <v>school 75</v>
      </c>
      <c r="F89" s="1354" t="str">
        <f>+'Li O school'!F89</f>
        <v>11AA</v>
      </c>
      <c r="G89" s="1124">
        <v>0</v>
      </c>
      <c r="H89" s="1124">
        <f t="shared" ref="H89:I89" si="206">+G89</f>
        <v>0</v>
      </c>
      <c r="I89" s="1124">
        <f t="shared" si="206"/>
        <v>0</v>
      </c>
      <c r="J89" s="154">
        <f t="shared" si="165"/>
        <v>0</v>
      </c>
      <c r="K89" s="154">
        <f t="shared" si="165"/>
        <v>0</v>
      </c>
      <c r="L89" s="120">
        <f t="shared" si="165"/>
        <v>0</v>
      </c>
      <c r="M89" s="120">
        <f t="shared" si="165"/>
        <v>0</v>
      </c>
      <c r="N89" s="120">
        <f t="shared" si="175"/>
        <v>0</v>
      </c>
      <c r="O89" s="120">
        <f t="shared" si="176"/>
        <v>0</v>
      </c>
      <c r="P89" s="72"/>
      <c r="Q89" s="69">
        <v>0</v>
      </c>
      <c r="R89" s="69">
        <v>0</v>
      </c>
      <c r="S89" s="69">
        <f>ROUND(I89*tab!E$47,2)</f>
        <v>0</v>
      </c>
      <c r="T89" s="69">
        <f>ROUND(J89*tab!$F$47,2)</f>
        <v>0</v>
      </c>
      <c r="U89" s="69">
        <f>ROUND(K89*tab!$F$47,2)</f>
        <v>0</v>
      </c>
      <c r="V89" s="69">
        <f>ROUND(L89*tab!$F$47,2)</f>
        <v>0</v>
      </c>
      <c r="W89" s="69">
        <f>ROUND(M89*tab!$F$47,2)</f>
        <v>0</v>
      </c>
      <c r="X89" s="69">
        <f>ROUND(N89*tab!$F$47,2)</f>
        <v>0</v>
      </c>
      <c r="Y89" s="69">
        <f>ROUND(O89*tab!$F$47,2)</f>
        <v>0</v>
      </c>
      <c r="Z89" s="72"/>
      <c r="AA89" s="155">
        <v>0</v>
      </c>
      <c r="AB89" s="155">
        <f t="shared" ref="AB89:AC89" si="207">+AA89</f>
        <v>0</v>
      </c>
      <c r="AC89" s="155">
        <f t="shared" si="207"/>
        <v>0</v>
      </c>
      <c r="AD89" s="155">
        <f t="shared" si="167"/>
        <v>0</v>
      </c>
      <c r="AE89" s="121">
        <f t="shared" si="167"/>
        <v>0</v>
      </c>
      <c r="AF89" s="121">
        <f t="shared" si="167"/>
        <v>0</v>
      </c>
      <c r="AG89" s="121">
        <f t="shared" si="167"/>
        <v>0</v>
      </c>
      <c r="AH89" s="121">
        <f t="shared" si="178"/>
        <v>0</v>
      </c>
      <c r="AI89" s="121">
        <f t="shared" si="179"/>
        <v>0</v>
      </c>
      <c r="AJ89" s="72"/>
      <c r="AK89" s="69">
        <f>+G89*tab!$E$52</f>
        <v>0</v>
      </c>
      <c r="AL89" s="69">
        <f>+H89*tab!$E$52</f>
        <v>0</v>
      </c>
      <c r="AM89" s="69">
        <f>+I89*tab!$E$52</f>
        <v>0</v>
      </c>
      <c r="AN89" s="69">
        <f>+J89*tab!$F$52</f>
        <v>0</v>
      </c>
      <c r="AO89" s="69">
        <f>+K89*tab!$F$52</f>
        <v>0</v>
      </c>
      <c r="AP89" s="69">
        <f>+L89*tab!$F$52</f>
        <v>0</v>
      </c>
      <c r="AQ89" s="69">
        <f>+M89*tab!$F$52</f>
        <v>0</v>
      </c>
      <c r="AR89" s="69">
        <f>+N89*tab!$F$52</f>
        <v>0</v>
      </c>
      <c r="AS89" s="69">
        <f>+O89*tab!$F$52</f>
        <v>0</v>
      </c>
      <c r="AT89" s="72"/>
      <c r="AU89" s="652">
        <v>0</v>
      </c>
      <c r="AV89" s="121">
        <f t="shared" si="188"/>
        <v>0</v>
      </c>
      <c r="AW89" s="121">
        <f t="shared" si="189"/>
        <v>0</v>
      </c>
      <c r="AX89" s="121">
        <f t="shared" si="190"/>
        <v>0</v>
      </c>
      <c r="AY89" s="121">
        <f t="shared" si="191"/>
        <v>0</v>
      </c>
      <c r="AZ89" s="121">
        <f t="shared" si="192"/>
        <v>0</v>
      </c>
      <c r="BA89" s="121">
        <f t="shared" si="193"/>
        <v>0</v>
      </c>
      <c r="BB89" s="121">
        <f t="shared" si="194"/>
        <v>0</v>
      </c>
      <c r="BC89" s="121">
        <f t="shared" si="195"/>
        <v>0</v>
      </c>
      <c r="BD89" s="135"/>
    </row>
    <row r="90" spans="2:56" s="114" customFormat="1" x14ac:dyDescent="0.2">
      <c r="B90" s="134"/>
      <c r="C90" s="152"/>
      <c r="D90" s="51">
        <v>76</v>
      </c>
      <c r="E90" s="1354" t="str">
        <f>+'Li O school'!E90</f>
        <v>school 76</v>
      </c>
      <c r="F90" s="1354" t="str">
        <f>+'Li O school'!F90</f>
        <v>11AA</v>
      </c>
      <c r="G90" s="1124">
        <v>0</v>
      </c>
      <c r="H90" s="1124">
        <f t="shared" ref="H90:I90" si="208">+G90</f>
        <v>0</v>
      </c>
      <c r="I90" s="1124">
        <f t="shared" si="208"/>
        <v>0</v>
      </c>
      <c r="J90" s="154">
        <f t="shared" si="165"/>
        <v>0</v>
      </c>
      <c r="K90" s="154">
        <f t="shared" si="165"/>
        <v>0</v>
      </c>
      <c r="L90" s="120">
        <f t="shared" si="165"/>
        <v>0</v>
      </c>
      <c r="M90" s="120">
        <f t="shared" si="165"/>
        <v>0</v>
      </c>
      <c r="N90" s="120">
        <f t="shared" si="175"/>
        <v>0</v>
      </c>
      <c r="O90" s="120">
        <f t="shared" si="176"/>
        <v>0</v>
      </c>
      <c r="P90" s="72"/>
      <c r="Q90" s="69">
        <v>0</v>
      </c>
      <c r="R90" s="69">
        <v>0</v>
      </c>
      <c r="S90" s="69">
        <f>ROUND(I90*tab!E$47,2)</f>
        <v>0</v>
      </c>
      <c r="T90" s="69">
        <f>ROUND(J90*tab!$F$47,2)</f>
        <v>0</v>
      </c>
      <c r="U90" s="69">
        <f>ROUND(K90*tab!$F$47,2)</f>
        <v>0</v>
      </c>
      <c r="V90" s="69">
        <f>ROUND(L90*tab!$F$47,2)</f>
        <v>0</v>
      </c>
      <c r="W90" s="69">
        <f>ROUND(M90*tab!$F$47,2)</f>
        <v>0</v>
      </c>
      <c r="X90" s="69">
        <f>ROUND(N90*tab!$F$47,2)</f>
        <v>0</v>
      </c>
      <c r="Y90" s="69">
        <f>ROUND(O90*tab!$F$47,2)</f>
        <v>0</v>
      </c>
      <c r="Z90" s="72"/>
      <c r="AA90" s="155">
        <v>0</v>
      </c>
      <c r="AB90" s="155">
        <f t="shared" ref="AB90:AC90" si="209">+AA90</f>
        <v>0</v>
      </c>
      <c r="AC90" s="155">
        <f t="shared" si="209"/>
        <v>0</v>
      </c>
      <c r="AD90" s="155">
        <f t="shared" si="167"/>
        <v>0</v>
      </c>
      <c r="AE90" s="121">
        <f t="shared" si="167"/>
        <v>0</v>
      </c>
      <c r="AF90" s="121">
        <f t="shared" si="167"/>
        <v>0</v>
      </c>
      <c r="AG90" s="121">
        <f t="shared" si="167"/>
        <v>0</v>
      </c>
      <c r="AH90" s="121">
        <f t="shared" si="178"/>
        <v>0</v>
      </c>
      <c r="AI90" s="121">
        <f t="shared" si="179"/>
        <v>0</v>
      </c>
      <c r="AJ90" s="72"/>
      <c r="AK90" s="69">
        <f>+G90*tab!$E$52</f>
        <v>0</v>
      </c>
      <c r="AL90" s="69">
        <f>+H90*tab!$E$52</f>
        <v>0</v>
      </c>
      <c r="AM90" s="69">
        <f>+I90*tab!$E$52</f>
        <v>0</v>
      </c>
      <c r="AN90" s="69">
        <f>+J90*tab!$F$52</f>
        <v>0</v>
      </c>
      <c r="AO90" s="69">
        <f>+K90*tab!$F$52</f>
        <v>0</v>
      </c>
      <c r="AP90" s="69">
        <f>+L90*tab!$F$52</f>
        <v>0</v>
      </c>
      <c r="AQ90" s="69">
        <f>+M90*tab!$F$52</f>
        <v>0</v>
      </c>
      <c r="AR90" s="69">
        <f>+N90*tab!$F$52</f>
        <v>0</v>
      </c>
      <c r="AS90" s="69">
        <f>+O90*tab!$F$52</f>
        <v>0</v>
      </c>
      <c r="AT90" s="72"/>
      <c r="AU90" s="652">
        <v>0</v>
      </c>
      <c r="AV90" s="121">
        <f t="shared" si="188"/>
        <v>0</v>
      </c>
      <c r="AW90" s="121">
        <f t="shared" si="189"/>
        <v>0</v>
      </c>
      <c r="AX90" s="121">
        <f t="shared" si="190"/>
        <v>0</v>
      </c>
      <c r="AY90" s="121">
        <f t="shared" si="191"/>
        <v>0</v>
      </c>
      <c r="AZ90" s="121">
        <f t="shared" si="192"/>
        <v>0</v>
      </c>
      <c r="BA90" s="121">
        <f t="shared" si="193"/>
        <v>0</v>
      </c>
      <c r="BB90" s="121">
        <f t="shared" si="194"/>
        <v>0</v>
      </c>
      <c r="BC90" s="121">
        <f t="shared" si="195"/>
        <v>0</v>
      </c>
      <c r="BD90" s="135"/>
    </row>
    <row r="91" spans="2:56" s="114" customFormat="1" x14ac:dyDescent="0.2">
      <c r="B91" s="134"/>
      <c r="C91" s="152"/>
      <c r="D91" s="51">
        <v>77</v>
      </c>
      <c r="E91" s="1354" t="str">
        <f>+'Li O school'!E91</f>
        <v>school 77</v>
      </c>
      <c r="F91" s="1354" t="str">
        <f>+'Li O school'!F91</f>
        <v>11AA</v>
      </c>
      <c r="G91" s="1124">
        <v>0</v>
      </c>
      <c r="H91" s="1124">
        <f t="shared" ref="H91:I91" si="210">+G91</f>
        <v>0</v>
      </c>
      <c r="I91" s="1124">
        <f t="shared" si="210"/>
        <v>0</v>
      </c>
      <c r="J91" s="154">
        <f t="shared" si="165"/>
        <v>0</v>
      </c>
      <c r="K91" s="154">
        <f t="shared" si="165"/>
        <v>0</v>
      </c>
      <c r="L91" s="120">
        <f t="shared" si="165"/>
        <v>0</v>
      </c>
      <c r="M91" s="120">
        <f t="shared" si="165"/>
        <v>0</v>
      </c>
      <c r="N91" s="120">
        <f t="shared" si="175"/>
        <v>0</v>
      </c>
      <c r="O91" s="120">
        <f t="shared" si="176"/>
        <v>0</v>
      </c>
      <c r="P91" s="72"/>
      <c r="Q91" s="69">
        <v>0</v>
      </c>
      <c r="R91" s="69">
        <v>0</v>
      </c>
      <c r="S91" s="69">
        <f>ROUND(I91*tab!E$47,2)</f>
        <v>0</v>
      </c>
      <c r="T91" s="69">
        <f>ROUND(J91*tab!$F$47,2)</f>
        <v>0</v>
      </c>
      <c r="U91" s="69">
        <f>ROUND(K91*tab!$F$47,2)</f>
        <v>0</v>
      </c>
      <c r="V91" s="69">
        <f>ROUND(L91*tab!$F$47,2)</f>
        <v>0</v>
      </c>
      <c r="W91" s="69">
        <f>ROUND(M91*tab!$F$47,2)</f>
        <v>0</v>
      </c>
      <c r="X91" s="69">
        <f>ROUND(N91*tab!$F$47,2)</f>
        <v>0</v>
      </c>
      <c r="Y91" s="69">
        <f>ROUND(O91*tab!$F$47,2)</f>
        <v>0</v>
      </c>
      <c r="Z91" s="72"/>
      <c r="AA91" s="155">
        <v>0</v>
      </c>
      <c r="AB91" s="155">
        <f t="shared" ref="AB91:AC91" si="211">+AA91</f>
        <v>0</v>
      </c>
      <c r="AC91" s="155">
        <f t="shared" si="211"/>
        <v>0</v>
      </c>
      <c r="AD91" s="155">
        <f t="shared" si="167"/>
        <v>0</v>
      </c>
      <c r="AE91" s="121">
        <f t="shared" si="167"/>
        <v>0</v>
      </c>
      <c r="AF91" s="121">
        <f t="shared" si="167"/>
        <v>0</v>
      </c>
      <c r="AG91" s="121">
        <f t="shared" si="167"/>
        <v>0</v>
      </c>
      <c r="AH91" s="121">
        <f t="shared" si="178"/>
        <v>0</v>
      </c>
      <c r="AI91" s="121">
        <f t="shared" si="179"/>
        <v>0</v>
      </c>
      <c r="AJ91" s="72"/>
      <c r="AK91" s="69">
        <f>+G91*tab!$E$52</f>
        <v>0</v>
      </c>
      <c r="AL91" s="69">
        <f>+H91*tab!$E$52</f>
        <v>0</v>
      </c>
      <c r="AM91" s="69">
        <f>+I91*tab!$E$52</f>
        <v>0</v>
      </c>
      <c r="AN91" s="69">
        <f>+J91*tab!$F$52</f>
        <v>0</v>
      </c>
      <c r="AO91" s="69">
        <f>+K91*tab!$F$52</f>
        <v>0</v>
      </c>
      <c r="AP91" s="69">
        <f>+L91*tab!$F$52</f>
        <v>0</v>
      </c>
      <c r="AQ91" s="69">
        <f>+M91*tab!$F$52</f>
        <v>0</v>
      </c>
      <c r="AR91" s="69">
        <f>+N91*tab!$F$52</f>
        <v>0</v>
      </c>
      <c r="AS91" s="69">
        <f>+O91*tab!$F$52</f>
        <v>0</v>
      </c>
      <c r="AT91" s="72"/>
      <c r="AU91" s="652">
        <v>0</v>
      </c>
      <c r="AV91" s="121">
        <f t="shared" si="188"/>
        <v>0</v>
      </c>
      <c r="AW91" s="121">
        <f t="shared" si="189"/>
        <v>0</v>
      </c>
      <c r="AX91" s="121">
        <f t="shared" si="190"/>
        <v>0</v>
      </c>
      <c r="AY91" s="121">
        <f t="shared" si="191"/>
        <v>0</v>
      </c>
      <c r="AZ91" s="121">
        <f t="shared" si="192"/>
        <v>0</v>
      </c>
      <c r="BA91" s="121">
        <f t="shared" si="193"/>
        <v>0</v>
      </c>
      <c r="BB91" s="121">
        <f t="shared" si="194"/>
        <v>0</v>
      </c>
      <c r="BC91" s="121">
        <f t="shared" si="195"/>
        <v>0</v>
      </c>
      <c r="BD91" s="135"/>
    </row>
    <row r="92" spans="2:56" s="114" customFormat="1" x14ac:dyDescent="0.2">
      <c r="B92" s="134"/>
      <c r="C92" s="152"/>
      <c r="D92" s="51">
        <v>78</v>
      </c>
      <c r="E92" s="1354" t="str">
        <f>+'Li O school'!E92</f>
        <v>school 78</v>
      </c>
      <c r="F92" s="1354" t="str">
        <f>+'Li O school'!F92</f>
        <v>11AA</v>
      </c>
      <c r="G92" s="1124">
        <v>0</v>
      </c>
      <c r="H92" s="1124">
        <f t="shared" ref="H92:I92" si="212">+G92</f>
        <v>0</v>
      </c>
      <c r="I92" s="1124">
        <f t="shared" si="212"/>
        <v>0</v>
      </c>
      <c r="J92" s="154">
        <f t="shared" si="165"/>
        <v>0</v>
      </c>
      <c r="K92" s="154">
        <f t="shared" si="165"/>
        <v>0</v>
      </c>
      <c r="L92" s="120">
        <f t="shared" si="165"/>
        <v>0</v>
      </c>
      <c r="M92" s="120">
        <f t="shared" si="165"/>
        <v>0</v>
      </c>
      <c r="N92" s="120">
        <f t="shared" si="175"/>
        <v>0</v>
      </c>
      <c r="O92" s="120">
        <f t="shared" si="176"/>
        <v>0</v>
      </c>
      <c r="P92" s="72"/>
      <c r="Q92" s="69">
        <v>0</v>
      </c>
      <c r="R92" s="69">
        <v>0</v>
      </c>
      <c r="S92" s="69">
        <f>ROUND(I92*tab!E$47,2)</f>
        <v>0</v>
      </c>
      <c r="T92" s="69">
        <f>ROUND(J92*tab!$F$47,2)</f>
        <v>0</v>
      </c>
      <c r="U92" s="69">
        <f>ROUND(K92*tab!$F$47,2)</f>
        <v>0</v>
      </c>
      <c r="V92" s="69">
        <f>ROUND(L92*tab!$F$47,2)</f>
        <v>0</v>
      </c>
      <c r="W92" s="69">
        <f>ROUND(M92*tab!$F$47,2)</f>
        <v>0</v>
      </c>
      <c r="X92" s="69">
        <f>ROUND(N92*tab!$F$47,2)</f>
        <v>0</v>
      </c>
      <c r="Y92" s="69">
        <f>ROUND(O92*tab!$F$47,2)</f>
        <v>0</v>
      </c>
      <c r="Z92" s="72"/>
      <c r="AA92" s="155">
        <v>0</v>
      </c>
      <c r="AB92" s="155">
        <f t="shared" ref="AB92:AC92" si="213">+AA92</f>
        <v>0</v>
      </c>
      <c r="AC92" s="155">
        <f t="shared" si="213"/>
        <v>0</v>
      </c>
      <c r="AD92" s="155">
        <f t="shared" si="167"/>
        <v>0</v>
      </c>
      <c r="AE92" s="121">
        <f t="shared" si="167"/>
        <v>0</v>
      </c>
      <c r="AF92" s="121">
        <f t="shared" si="167"/>
        <v>0</v>
      </c>
      <c r="AG92" s="121">
        <f t="shared" si="167"/>
        <v>0</v>
      </c>
      <c r="AH92" s="121">
        <f t="shared" si="178"/>
        <v>0</v>
      </c>
      <c r="AI92" s="121">
        <f t="shared" si="179"/>
        <v>0</v>
      </c>
      <c r="AJ92" s="72"/>
      <c r="AK92" s="69">
        <f>+G92*tab!$E$52</f>
        <v>0</v>
      </c>
      <c r="AL92" s="69">
        <f>+H92*tab!$E$52</f>
        <v>0</v>
      </c>
      <c r="AM92" s="69">
        <f>+I92*tab!$E$52</f>
        <v>0</v>
      </c>
      <c r="AN92" s="69">
        <f>+J92*tab!$F$52</f>
        <v>0</v>
      </c>
      <c r="AO92" s="69">
        <f>+K92*tab!$F$52</f>
        <v>0</v>
      </c>
      <c r="AP92" s="69">
        <f>+L92*tab!$F$52</f>
        <v>0</v>
      </c>
      <c r="AQ92" s="69">
        <f>+M92*tab!$F$52</f>
        <v>0</v>
      </c>
      <c r="AR92" s="69">
        <f>+N92*tab!$F$52</f>
        <v>0</v>
      </c>
      <c r="AS92" s="69">
        <f>+O92*tab!$F$52</f>
        <v>0</v>
      </c>
      <c r="AT92" s="72"/>
      <c r="AU92" s="652">
        <v>0</v>
      </c>
      <c r="AV92" s="121">
        <f t="shared" si="188"/>
        <v>0</v>
      </c>
      <c r="AW92" s="121">
        <f t="shared" si="189"/>
        <v>0</v>
      </c>
      <c r="AX92" s="121">
        <f t="shared" si="190"/>
        <v>0</v>
      </c>
      <c r="AY92" s="121">
        <f t="shared" si="191"/>
        <v>0</v>
      </c>
      <c r="AZ92" s="121">
        <f t="shared" si="192"/>
        <v>0</v>
      </c>
      <c r="BA92" s="121">
        <f t="shared" si="193"/>
        <v>0</v>
      </c>
      <c r="BB92" s="121">
        <f t="shared" si="194"/>
        <v>0</v>
      </c>
      <c r="BC92" s="121">
        <f t="shared" si="195"/>
        <v>0</v>
      </c>
      <c r="BD92" s="135"/>
    </row>
    <row r="93" spans="2:56" s="114" customFormat="1" x14ac:dyDescent="0.2">
      <c r="B93" s="134"/>
      <c r="C93" s="152"/>
      <c r="D93" s="51">
        <v>79</v>
      </c>
      <c r="E93" s="1354" t="str">
        <f>+'Li O school'!E93</f>
        <v>school 79</v>
      </c>
      <c r="F93" s="1354" t="str">
        <f>+'Li O school'!F93</f>
        <v>11AA</v>
      </c>
      <c r="G93" s="1124">
        <v>0</v>
      </c>
      <c r="H93" s="1124">
        <f t="shared" ref="H93:I93" si="214">+G93</f>
        <v>0</v>
      </c>
      <c r="I93" s="1124">
        <f t="shared" si="214"/>
        <v>0</v>
      </c>
      <c r="J93" s="154">
        <f t="shared" si="165"/>
        <v>0</v>
      </c>
      <c r="K93" s="154">
        <f t="shared" si="165"/>
        <v>0</v>
      </c>
      <c r="L93" s="120">
        <f t="shared" si="165"/>
        <v>0</v>
      </c>
      <c r="M93" s="120">
        <f t="shared" si="165"/>
        <v>0</v>
      </c>
      <c r="N93" s="120">
        <f t="shared" si="175"/>
        <v>0</v>
      </c>
      <c r="O93" s="120">
        <f t="shared" si="176"/>
        <v>0</v>
      </c>
      <c r="P93" s="72"/>
      <c r="Q93" s="69">
        <v>0</v>
      </c>
      <c r="R93" s="69">
        <v>0</v>
      </c>
      <c r="S93" s="69">
        <f>ROUND(I93*tab!E$47,2)</f>
        <v>0</v>
      </c>
      <c r="T93" s="69">
        <f>ROUND(J93*tab!$F$47,2)</f>
        <v>0</v>
      </c>
      <c r="U93" s="69">
        <f>ROUND(K93*tab!$F$47,2)</f>
        <v>0</v>
      </c>
      <c r="V93" s="69">
        <f>ROUND(L93*tab!$F$47,2)</f>
        <v>0</v>
      </c>
      <c r="W93" s="69">
        <f>ROUND(M93*tab!$F$47,2)</f>
        <v>0</v>
      </c>
      <c r="X93" s="69">
        <f>ROUND(N93*tab!$F$47,2)</f>
        <v>0</v>
      </c>
      <c r="Y93" s="69">
        <f>ROUND(O93*tab!$F$47,2)</f>
        <v>0</v>
      </c>
      <c r="Z93" s="72"/>
      <c r="AA93" s="155">
        <v>0</v>
      </c>
      <c r="AB93" s="155">
        <f t="shared" ref="AB93:AC93" si="215">+AA93</f>
        <v>0</v>
      </c>
      <c r="AC93" s="155">
        <f t="shared" si="215"/>
        <v>0</v>
      </c>
      <c r="AD93" s="155">
        <f t="shared" si="167"/>
        <v>0</v>
      </c>
      <c r="AE93" s="121">
        <f t="shared" si="167"/>
        <v>0</v>
      </c>
      <c r="AF93" s="121">
        <f t="shared" si="167"/>
        <v>0</v>
      </c>
      <c r="AG93" s="121">
        <f t="shared" si="167"/>
        <v>0</v>
      </c>
      <c r="AH93" s="121">
        <f t="shared" si="178"/>
        <v>0</v>
      </c>
      <c r="AI93" s="121">
        <f t="shared" si="179"/>
        <v>0</v>
      </c>
      <c r="AJ93" s="72"/>
      <c r="AK93" s="69">
        <f>+G93*tab!$E$52</f>
        <v>0</v>
      </c>
      <c r="AL93" s="69">
        <f>+H93*tab!$E$52</f>
        <v>0</v>
      </c>
      <c r="AM93" s="69">
        <f>+I93*tab!$E$52</f>
        <v>0</v>
      </c>
      <c r="AN93" s="69">
        <f>+J93*tab!$F$52</f>
        <v>0</v>
      </c>
      <c r="AO93" s="69">
        <f>+K93*tab!$F$52</f>
        <v>0</v>
      </c>
      <c r="AP93" s="69">
        <f>+L93*tab!$F$52</f>
        <v>0</v>
      </c>
      <c r="AQ93" s="69">
        <f>+M93*tab!$F$52</f>
        <v>0</v>
      </c>
      <c r="AR93" s="69">
        <f>+N93*tab!$F$52</f>
        <v>0</v>
      </c>
      <c r="AS93" s="69">
        <f>+O93*tab!$F$52</f>
        <v>0</v>
      </c>
      <c r="AT93" s="72"/>
      <c r="AU93" s="652">
        <v>0</v>
      </c>
      <c r="AV93" s="121">
        <f t="shared" si="188"/>
        <v>0</v>
      </c>
      <c r="AW93" s="121">
        <f t="shared" si="189"/>
        <v>0</v>
      </c>
      <c r="AX93" s="121">
        <f t="shared" si="190"/>
        <v>0</v>
      </c>
      <c r="AY93" s="121">
        <f t="shared" si="191"/>
        <v>0</v>
      </c>
      <c r="AZ93" s="121">
        <f t="shared" si="192"/>
        <v>0</v>
      </c>
      <c r="BA93" s="121">
        <f t="shared" si="193"/>
        <v>0</v>
      </c>
      <c r="BB93" s="121">
        <f t="shared" si="194"/>
        <v>0</v>
      </c>
      <c r="BC93" s="121">
        <f t="shared" si="195"/>
        <v>0</v>
      </c>
      <c r="BD93" s="135"/>
    </row>
    <row r="94" spans="2:56" s="114" customFormat="1" x14ac:dyDescent="0.2">
      <c r="B94" s="134"/>
      <c r="C94" s="152"/>
      <c r="D94" s="51">
        <v>80</v>
      </c>
      <c r="E94" s="1354" t="str">
        <f>+'Li O school'!E94</f>
        <v>school 80</v>
      </c>
      <c r="F94" s="1354" t="str">
        <f>+'Li O school'!F94</f>
        <v>11AA</v>
      </c>
      <c r="G94" s="1124">
        <v>0</v>
      </c>
      <c r="H94" s="1124">
        <f t="shared" ref="H94:I94" si="216">+G94</f>
        <v>0</v>
      </c>
      <c r="I94" s="1124">
        <f t="shared" si="216"/>
        <v>0</v>
      </c>
      <c r="J94" s="154">
        <f t="shared" si="165"/>
        <v>0</v>
      </c>
      <c r="K94" s="154">
        <f t="shared" si="165"/>
        <v>0</v>
      </c>
      <c r="L94" s="120">
        <f t="shared" si="165"/>
        <v>0</v>
      </c>
      <c r="M94" s="120">
        <f t="shared" si="165"/>
        <v>0</v>
      </c>
      <c r="N94" s="120">
        <f t="shared" si="175"/>
        <v>0</v>
      </c>
      <c r="O94" s="120">
        <f t="shared" si="176"/>
        <v>0</v>
      </c>
      <c r="P94" s="72"/>
      <c r="Q94" s="69">
        <v>0</v>
      </c>
      <c r="R94" s="69">
        <v>0</v>
      </c>
      <c r="S94" s="69">
        <f>ROUND(I94*tab!E$47,2)</f>
        <v>0</v>
      </c>
      <c r="T94" s="69">
        <f>ROUND(J94*tab!$F$47,2)</f>
        <v>0</v>
      </c>
      <c r="U94" s="69">
        <f>ROUND(K94*tab!$F$47,2)</f>
        <v>0</v>
      </c>
      <c r="V94" s="69">
        <f>ROUND(L94*tab!$F$47,2)</f>
        <v>0</v>
      </c>
      <c r="W94" s="69">
        <f>ROUND(M94*tab!$F$47,2)</f>
        <v>0</v>
      </c>
      <c r="X94" s="69">
        <f>ROUND(N94*tab!$F$47,2)</f>
        <v>0</v>
      </c>
      <c r="Y94" s="69">
        <f>ROUND(O94*tab!$F$47,2)</f>
        <v>0</v>
      </c>
      <c r="Z94" s="72"/>
      <c r="AA94" s="155">
        <v>0</v>
      </c>
      <c r="AB94" s="155">
        <f t="shared" ref="AB94:AC94" si="217">+AA94</f>
        <v>0</v>
      </c>
      <c r="AC94" s="155">
        <f t="shared" si="217"/>
        <v>0</v>
      </c>
      <c r="AD94" s="155">
        <f t="shared" si="167"/>
        <v>0</v>
      </c>
      <c r="AE94" s="121">
        <f t="shared" si="167"/>
        <v>0</v>
      </c>
      <c r="AF94" s="121">
        <f t="shared" si="167"/>
        <v>0</v>
      </c>
      <c r="AG94" s="121">
        <f t="shared" si="167"/>
        <v>0</v>
      </c>
      <c r="AH94" s="121">
        <f t="shared" si="178"/>
        <v>0</v>
      </c>
      <c r="AI94" s="121">
        <f t="shared" si="179"/>
        <v>0</v>
      </c>
      <c r="AJ94" s="72"/>
      <c r="AK94" s="69">
        <f>+G94*tab!$E$52</f>
        <v>0</v>
      </c>
      <c r="AL94" s="69">
        <f>+H94*tab!$E$52</f>
        <v>0</v>
      </c>
      <c r="AM94" s="69">
        <f>+I94*tab!$E$52</f>
        <v>0</v>
      </c>
      <c r="AN94" s="69">
        <f>+J94*tab!$F$52</f>
        <v>0</v>
      </c>
      <c r="AO94" s="69">
        <f>+K94*tab!$F$52</f>
        <v>0</v>
      </c>
      <c r="AP94" s="69">
        <f>+L94*tab!$F$52</f>
        <v>0</v>
      </c>
      <c r="AQ94" s="69">
        <f>+M94*tab!$F$52</f>
        <v>0</v>
      </c>
      <c r="AR94" s="69">
        <f>+N94*tab!$F$52</f>
        <v>0</v>
      </c>
      <c r="AS94" s="69">
        <f>+O94*tab!$F$52</f>
        <v>0</v>
      </c>
      <c r="AT94" s="72"/>
      <c r="AU94" s="652">
        <v>0</v>
      </c>
      <c r="AV94" s="121">
        <f t="shared" si="188"/>
        <v>0</v>
      </c>
      <c r="AW94" s="121">
        <f t="shared" si="189"/>
        <v>0</v>
      </c>
      <c r="AX94" s="121">
        <f t="shared" si="190"/>
        <v>0</v>
      </c>
      <c r="AY94" s="121">
        <f t="shared" si="191"/>
        <v>0</v>
      </c>
      <c r="AZ94" s="121">
        <f t="shared" si="192"/>
        <v>0</v>
      </c>
      <c r="BA94" s="121">
        <f t="shared" si="193"/>
        <v>0</v>
      </c>
      <c r="BB94" s="121">
        <f t="shared" si="194"/>
        <v>0</v>
      </c>
      <c r="BC94" s="121">
        <f t="shared" si="195"/>
        <v>0</v>
      </c>
      <c r="BD94" s="135"/>
    </row>
    <row r="95" spans="2:56" s="114" customFormat="1" x14ac:dyDescent="0.2">
      <c r="B95" s="134"/>
      <c r="C95" s="152"/>
      <c r="D95" s="51">
        <v>81</v>
      </c>
      <c r="E95" s="1354" t="str">
        <f>+'Li O school'!E95</f>
        <v>school 81</v>
      </c>
      <c r="F95" s="1354" t="str">
        <f>+'Li O school'!F95</f>
        <v>11AA</v>
      </c>
      <c r="G95" s="1124">
        <v>0</v>
      </c>
      <c r="H95" s="1124">
        <f t="shared" ref="H95:I95" si="218">+G95</f>
        <v>0</v>
      </c>
      <c r="I95" s="1124">
        <f t="shared" si="218"/>
        <v>0</v>
      </c>
      <c r="J95" s="154">
        <f t="shared" ref="J95:M114" si="219">I95</f>
        <v>0</v>
      </c>
      <c r="K95" s="154">
        <f t="shared" si="219"/>
        <v>0</v>
      </c>
      <c r="L95" s="120">
        <f t="shared" si="219"/>
        <v>0</v>
      </c>
      <c r="M95" s="120">
        <f t="shared" si="219"/>
        <v>0</v>
      </c>
      <c r="N95" s="120">
        <f t="shared" si="175"/>
        <v>0</v>
      </c>
      <c r="O95" s="120">
        <f t="shared" si="176"/>
        <v>0</v>
      </c>
      <c r="P95" s="72"/>
      <c r="Q95" s="69">
        <v>0</v>
      </c>
      <c r="R95" s="69">
        <v>0</v>
      </c>
      <c r="S95" s="69">
        <f>ROUND(I95*tab!E$47,2)</f>
        <v>0</v>
      </c>
      <c r="T95" s="69">
        <f>ROUND(J95*tab!$F$47,2)</f>
        <v>0</v>
      </c>
      <c r="U95" s="69">
        <f>ROUND(K95*tab!$F$47,2)</f>
        <v>0</v>
      </c>
      <c r="V95" s="69">
        <f>ROUND(L95*tab!$F$47,2)</f>
        <v>0</v>
      </c>
      <c r="W95" s="69">
        <f>ROUND(M95*tab!$F$47,2)</f>
        <v>0</v>
      </c>
      <c r="X95" s="69">
        <f>ROUND(N95*tab!$F$47,2)</f>
        <v>0</v>
      </c>
      <c r="Y95" s="69">
        <f>ROUND(O95*tab!$F$47,2)</f>
        <v>0</v>
      </c>
      <c r="Z95" s="72"/>
      <c r="AA95" s="155">
        <v>0</v>
      </c>
      <c r="AB95" s="155">
        <f t="shared" ref="AB95:AC95" si="220">+AA95</f>
        <v>0</v>
      </c>
      <c r="AC95" s="155">
        <f t="shared" si="220"/>
        <v>0</v>
      </c>
      <c r="AD95" s="155">
        <f t="shared" ref="AD95:AG114" si="221">AC95</f>
        <v>0</v>
      </c>
      <c r="AE95" s="121">
        <f t="shared" si="221"/>
        <v>0</v>
      </c>
      <c r="AF95" s="121">
        <f t="shared" si="221"/>
        <v>0</v>
      </c>
      <c r="AG95" s="121">
        <f t="shared" si="221"/>
        <v>0</v>
      </c>
      <c r="AH95" s="121">
        <f t="shared" si="178"/>
        <v>0</v>
      </c>
      <c r="AI95" s="121">
        <f t="shared" si="179"/>
        <v>0</v>
      </c>
      <c r="AJ95" s="72"/>
      <c r="AK95" s="69">
        <f>+G95*tab!$E$52</f>
        <v>0</v>
      </c>
      <c r="AL95" s="69">
        <f>+H95*tab!$E$52</f>
        <v>0</v>
      </c>
      <c r="AM95" s="69">
        <f>+I95*tab!$E$52</f>
        <v>0</v>
      </c>
      <c r="AN95" s="69">
        <f>+J95*tab!$F$52</f>
        <v>0</v>
      </c>
      <c r="AO95" s="69">
        <f>+K95*tab!$F$52</f>
        <v>0</v>
      </c>
      <c r="AP95" s="69">
        <f>+L95*tab!$F$52</f>
        <v>0</v>
      </c>
      <c r="AQ95" s="69">
        <f>+M95*tab!$F$52</f>
        <v>0</v>
      </c>
      <c r="AR95" s="69">
        <f>+N95*tab!$F$52</f>
        <v>0</v>
      </c>
      <c r="AS95" s="69">
        <f>+O95*tab!$F$52</f>
        <v>0</v>
      </c>
      <c r="AT95" s="72"/>
      <c r="AU95" s="652">
        <v>0</v>
      </c>
      <c r="AV95" s="121">
        <f t="shared" si="188"/>
        <v>0</v>
      </c>
      <c r="AW95" s="121">
        <f t="shared" si="189"/>
        <v>0</v>
      </c>
      <c r="AX95" s="121">
        <f t="shared" si="190"/>
        <v>0</v>
      </c>
      <c r="AY95" s="121">
        <f t="shared" si="191"/>
        <v>0</v>
      </c>
      <c r="AZ95" s="121">
        <f t="shared" si="192"/>
        <v>0</v>
      </c>
      <c r="BA95" s="121">
        <f t="shared" si="193"/>
        <v>0</v>
      </c>
      <c r="BB95" s="121">
        <f t="shared" si="194"/>
        <v>0</v>
      </c>
      <c r="BC95" s="121">
        <f t="shared" si="195"/>
        <v>0</v>
      </c>
      <c r="BD95" s="135"/>
    </row>
    <row r="96" spans="2:56" s="114" customFormat="1" x14ac:dyDescent="0.2">
      <c r="B96" s="134"/>
      <c r="C96" s="152"/>
      <c r="D96" s="51">
        <v>82</v>
      </c>
      <c r="E96" s="1354" t="str">
        <f>+'Li O school'!E96</f>
        <v>school 82</v>
      </c>
      <c r="F96" s="1354" t="str">
        <f>+'Li O school'!F96</f>
        <v>11AA</v>
      </c>
      <c r="G96" s="1124">
        <v>0</v>
      </c>
      <c r="H96" s="1124">
        <f t="shared" ref="H96:I96" si="222">+G96</f>
        <v>0</v>
      </c>
      <c r="I96" s="1124">
        <f t="shared" si="222"/>
        <v>0</v>
      </c>
      <c r="J96" s="154">
        <f t="shared" si="219"/>
        <v>0</v>
      </c>
      <c r="K96" s="154">
        <f t="shared" si="219"/>
        <v>0</v>
      </c>
      <c r="L96" s="120">
        <f t="shared" si="219"/>
        <v>0</v>
      </c>
      <c r="M96" s="120">
        <f t="shared" si="219"/>
        <v>0</v>
      </c>
      <c r="N96" s="120">
        <f t="shared" si="175"/>
        <v>0</v>
      </c>
      <c r="O96" s="120">
        <f t="shared" si="176"/>
        <v>0</v>
      </c>
      <c r="P96" s="72"/>
      <c r="Q96" s="69">
        <v>0</v>
      </c>
      <c r="R96" s="69">
        <v>0</v>
      </c>
      <c r="S96" s="69">
        <f>ROUND(I96*tab!E$47,2)</f>
        <v>0</v>
      </c>
      <c r="T96" s="69">
        <f>ROUND(J96*tab!$F$47,2)</f>
        <v>0</v>
      </c>
      <c r="U96" s="69">
        <f>ROUND(K96*tab!$F$47,2)</f>
        <v>0</v>
      </c>
      <c r="V96" s="69">
        <f>ROUND(L96*tab!$F$47,2)</f>
        <v>0</v>
      </c>
      <c r="W96" s="69">
        <f>ROUND(M96*tab!$F$47,2)</f>
        <v>0</v>
      </c>
      <c r="X96" s="69">
        <f>ROUND(N96*tab!$F$47,2)</f>
        <v>0</v>
      </c>
      <c r="Y96" s="69">
        <f>ROUND(O96*tab!$F$47,2)</f>
        <v>0</v>
      </c>
      <c r="Z96" s="72"/>
      <c r="AA96" s="155">
        <v>0</v>
      </c>
      <c r="AB96" s="155">
        <f t="shared" ref="AB96:AC96" si="223">+AA96</f>
        <v>0</v>
      </c>
      <c r="AC96" s="155">
        <f t="shared" si="223"/>
        <v>0</v>
      </c>
      <c r="AD96" s="155">
        <f t="shared" si="221"/>
        <v>0</v>
      </c>
      <c r="AE96" s="121">
        <f t="shared" si="221"/>
        <v>0</v>
      </c>
      <c r="AF96" s="121">
        <f t="shared" si="221"/>
        <v>0</v>
      </c>
      <c r="AG96" s="121">
        <f t="shared" si="221"/>
        <v>0</v>
      </c>
      <c r="AH96" s="121">
        <f t="shared" si="178"/>
        <v>0</v>
      </c>
      <c r="AI96" s="121">
        <f t="shared" si="179"/>
        <v>0</v>
      </c>
      <c r="AJ96" s="72"/>
      <c r="AK96" s="69">
        <f>+G96*tab!$E$52</f>
        <v>0</v>
      </c>
      <c r="AL96" s="69">
        <f>+H96*tab!$E$52</f>
        <v>0</v>
      </c>
      <c r="AM96" s="69">
        <f>+I96*tab!$E$52</f>
        <v>0</v>
      </c>
      <c r="AN96" s="69">
        <f>+J96*tab!$F$52</f>
        <v>0</v>
      </c>
      <c r="AO96" s="69">
        <f>+K96*tab!$F$52</f>
        <v>0</v>
      </c>
      <c r="AP96" s="69">
        <f>+L96*tab!$F$52</f>
        <v>0</v>
      </c>
      <c r="AQ96" s="69">
        <f>+M96*tab!$F$52</f>
        <v>0</v>
      </c>
      <c r="AR96" s="69">
        <f>+N96*tab!$F$52</f>
        <v>0</v>
      </c>
      <c r="AS96" s="69">
        <f>+O96*tab!$F$52</f>
        <v>0</v>
      </c>
      <c r="AT96" s="72"/>
      <c r="AU96" s="652">
        <v>0</v>
      </c>
      <c r="AV96" s="121">
        <f t="shared" si="188"/>
        <v>0</v>
      </c>
      <c r="AW96" s="121">
        <f t="shared" si="189"/>
        <v>0</v>
      </c>
      <c r="AX96" s="121">
        <f t="shared" si="190"/>
        <v>0</v>
      </c>
      <c r="AY96" s="121">
        <f t="shared" si="191"/>
        <v>0</v>
      </c>
      <c r="AZ96" s="121">
        <f t="shared" si="192"/>
        <v>0</v>
      </c>
      <c r="BA96" s="121">
        <f t="shared" si="193"/>
        <v>0</v>
      </c>
      <c r="BB96" s="121">
        <f t="shared" si="194"/>
        <v>0</v>
      </c>
      <c r="BC96" s="121">
        <f t="shared" si="195"/>
        <v>0</v>
      </c>
      <c r="BD96" s="135"/>
    </row>
    <row r="97" spans="2:56" s="114" customFormat="1" x14ac:dyDescent="0.2">
      <c r="B97" s="134"/>
      <c r="C97" s="152"/>
      <c r="D97" s="51">
        <v>83</v>
      </c>
      <c r="E97" s="1354" t="str">
        <f>+'Li O school'!E97</f>
        <v>school 83</v>
      </c>
      <c r="F97" s="1354" t="str">
        <f>+'Li O school'!F97</f>
        <v>11AA</v>
      </c>
      <c r="G97" s="1124">
        <v>0</v>
      </c>
      <c r="H97" s="1124">
        <f t="shared" ref="H97:I97" si="224">+G97</f>
        <v>0</v>
      </c>
      <c r="I97" s="1124">
        <f t="shared" si="224"/>
        <v>0</v>
      </c>
      <c r="J97" s="154">
        <f t="shared" si="219"/>
        <v>0</v>
      </c>
      <c r="K97" s="154">
        <f t="shared" si="219"/>
        <v>0</v>
      </c>
      <c r="L97" s="120">
        <f t="shared" si="219"/>
        <v>0</v>
      </c>
      <c r="M97" s="120">
        <f t="shared" si="219"/>
        <v>0</v>
      </c>
      <c r="N97" s="120">
        <f t="shared" si="175"/>
        <v>0</v>
      </c>
      <c r="O97" s="120">
        <f t="shared" si="176"/>
        <v>0</v>
      </c>
      <c r="P97" s="72"/>
      <c r="Q97" s="69">
        <v>0</v>
      </c>
      <c r="R97" s="69">
        <v>0</v>
      </c>
      <c r="S97" s="69">
        <f>ROUND(I97*tab!E$47,2)</f>
        <v>0</v>
      </c>
      <c r="T97" s="69">
        <f>ROUND(J97*tab!$F$47,2)</f>
        <v>0</v>
      </c>
      <c r="U97" s="69">
        <f>ROUND(K97*tab!$F$47,2)</f>
        <v>0</v>
      </c>
      <c r="V97" s="69">
        <f>ROUND(L97*tab!$F$47,2)</f>
        <v>0</v>
      </c>
      <c r="W97" s="69">
        <f>ROUND(M97*tab!$F$47,2)</f>
        <v>0</v>
      </c>
      <c r="X97" s="69">
        <f>ROUND(N97*tab!$F$47,2)</f>
        <v>0</v>
      </c>
      <c r="Y97" s="69">
        <f>ROUND(O97*tab!$F$47,2)</f>
        <v>0</v>
      </c>
      <c r="Z97" s="72"/>
      <c r="AA97" s="155">
        <v>0</v>
      </c>
      <c r="AB97" s="155">
        <f t="shared" ref="AB97:AC97" si="225">+AA97</f>
        <v>0</v>
      </c>
      <c r="AC97" s="155">
        <f t="shared" si="225"/>
        <v>0</v>
      </c>
      <c r="AD97" s="155">
        <f t="shared" si="221"/>
        <v>0</v>
      </c>
      <c r="AE97" s="121">
        <f t="shared" si="221"/>
        <v>0</v>
      </c>
      <c r="AF97" s="121">
        <f t="shared" si="221"/>
        <v>0</v>
      </c>
      <c r="AG97" s="121">
        <f t="shared" si="221"/>
        <v>0</v>
      </c>
      <c r="AH97" s="121">
        <f t="shared" si="178"/>
        <v>0</v>
      </c>
      <c r="AI97" s="121">
        <f t="shared" si="179"/>
        <v>0</v>
      </c>
      <c r="AJ97" s="72"/>
      <c r="AK97" s="69">
        <f>+G97*tab!$E$52</f>
        <v>0</v>
      </c>
      <c r="AL97" s="69">
        <f>+H97*tab!$E$52</f>
        <v>0</v>
      </c>
      <c r="AM97" s="69">
        <f>+I97*tab!$E$52</f>
        <v>0</v>
      </c>
      <c r="AN97" s="69">
        <f>+J97*tab!$F$52</f>
        <v>0</v>
      </c>
      <c r="AO97" s="69">
        <f>+K97*tab!$F$52</f>
        <v>0</v>
      </c>
      <c r="AP97" s="69">
        <f>+L97*tab!$F$52</f>
        <v>0</v>
      </c>
      <c r="AQ97" s="69">
        <f>+M97*tab!$F$52</f>
        <v>0</v>
      </c>
      <c r="AR97" s="69">
        <f>+N97*tab!$F$52</f>
        <v>0</v>
      </c>
      <c r="AS97" s="69">
        <f>+O97*tab!$F$52</f>
        <v>0</v>
      </c>
      <c r="AT97" s="72"/>
      <c r="AU97" s="652">
        <v>0</v>
      </c>
      <c r="AV97" s="121">
        <f t="shared" si="188"/>
        <v>0</v>
      </c>
      <c r="AW97" s="121">
        <f t="shared" si="189"/>
        <v>0</v>
      </c>
      <c r="AX97" s="121">
        <f t="shared" si="190"/>
        <v>0</v>
      </c>
      <c r="AY97" s="121">
        <f t="shared" si="191"/>
        <v>0</v>
      </c>
      <c r="AZ97" s="121">
        <f t="shared" si="192"/>
        <v>0</v>
      </c>
      <c r="BA97" s="121">
        <f t="shared" si="193"/>
        <v>0</v>
      </c>
      <c r="BB97" s="121">
        <f t="shared" si="194"/>
        <v>0</v>
      </c>
      <c r="BC97" s="121">
        <f t="shared" si="195"/>
        <v>0</v>
      </c>
      <c r="BD97" s="135"/>
    </row>
    <row r="98" spans="2:56" s="114" customFormat="1" x14ac:dyDescent="0.2">
      <c r="B98" s="134"/>
      <c r="C98" s="152"/>
      <c r="D98" s="51">
        <v>84</v>
      </c>
      <c r="E98" s="1354" t="str">
        <f>+'Li O school'!E98</f>
        <v>school 84</v>
      </c>
      <c r="F98" s="1354" t="str">
        <f>+'Li O school'!F98</f>
        <v>11AA</v>
      </c>
      <c r="G98" s="1124">
        <v>0</v>
      </c>
      <c r="H98" s="1124">
        <f t="shared" ref="H98:I98" si="226">+G98</f>
        <v>0</v>
      </c>
      <c r="I98" s="1124">
        <f t="shared" si="226"/>
        <v>0</v>
      </c>
      <c r="J98" s="154">
        <f t="shared" si="219"/>
        <v>0</v>
      </c>
      <c r="K98" s="154">
        <f t="shared" si="219"/>
        <v>0</v>
      </c>
      <c r="L98" s="120">
        <f t="shared" si="219"/>
        <v>0</v>
      </c>
      <c r="M98" s="120">
        <f t="shared" si="219"/>
        <v>0</v>
      </c>
      <c r="N98" s="120">
        <f t="shared" si="175"/>
        <v>0</v>
      </c>
      <c r="O98" s="120">
        <f t="shared" si="176"/>
        <v>0</v>
      </c>
      <c r="P98" s="72"/>
      <c r="Q98" s="69">
        <v>0</v>
      </c>
      <c r="R98" s="69">
        <v>0</v>
      </c>
      <c r="S98" s="69">
        <f>ROUND(I98*tab!E$47,2)</f>
        <v>0</v>
      </c>
      <c r="T98" s="69">
        <f>ROUND(J98*tab!$F$47,2)</f>
        <v>0</v>
      </c>
      <c r="U98" s="69">
        <f>ROUND(K98*tab!$F$47,2)</f>
        <v>0</v>
      </c>
      <c r="V98" s="69">
        <f>ROUND(L98*tab!$F$47,2)</f>
        <v>0</v>
      </c>
      <c r="W98" s="69">
        <f>ROUND(M98*tab!$F$47,2)</f>
        <v>0</v>
      </c>
      <c r="X98" s="69">
        <f>ROUND(N98*tab!$F$47,2)</f>
        <v>0</v>
      </c>
      <c r="Y98" s="69">
        <f>ROUND(O98*tab!$F$47,2)</f>
        <v>0</v>
      </c>
      <c r="Z98" s="72"/>
      <c r="AA98" s="155">
        <v>0</v>
      </c>
      <c r="AB98" s="155">
        <f t="shared" ref="AB98:AC98" si="227">+AA98</f>
        <v>0</v>
      </c>
      <c r="AC98" s="155">
        <f t="shared" si="227"/>
        <v>0</v>
      </c>
      <c r="AD98" s="155">
        <f t="shared" si="221"/>
        <v>0</v>
      </c>
      <c r="AE98" s="121">
        <f t="shared" si="221"/>
        <v>0</v>
      </c>
      <c r="AF98" s="121">
        <f t="shared" si="221"/>
        <v>0</v>
      </c>
      <c r="AG98" s="121">
        <f t="shared" si="221"/>
        <v>0</v>
      </c>
      <c r="AH98" s="121">
        <f t="shared" si="178"/>
        <v>0</v>
      </c>
      <c r="AI98" s="121">
        <f t="shared" si="179"/>
        <v>0</v>
      </c>
      <c r="AJ98" s="72"/>
      <c r="AK98" s="69">
        <f>+G98*tab!$E$52</f>
        <v>0</v>
      </c>
      <c r="AL98" s="69">
        <f>+H98*tab!$E$52</f>
        <v>0</v>
      </c>
      <c r="AM98" s="69">
        <f>+I98*tab!$E$52</f>
        <v>0</v>
      </c>
      <c r="AN98" s="69">
        <f>+J98*tab!$F$52</f>
        <v>0</v>
      </c>
      <c r="AO98" s="69">
        <f>+K98*tab!$F$52</f>
        <v>0</v>
      </c>
      <c r="AP98" s="69">
        <f>+L98*tab!$F$52</f>
        <v>0</v>
      </c>
      <c r="AQ98" s="69">
        <f>+M98*tab!$F$52</f>
        <v>0</v>
      </c>
      <c r="AR98" s="69">
        <f>+N98*tab!$F$52</f>
        <v>0</v>
      </c>
      <c r="AS98" s="69">
        <f>+O98*tab!$F$52</f>
        <v>0</v>
      </c>
      <c r="AT98" s="72"/>
      <c r="AU98" s="652">
        <v>0</v>
      </c>
      <c r="AV98" s="121">
        <f t="shared" si="188"/>
        <v>0</v>
      </c>
      <c r="AW98" s="121">
        <f t="shared" si="189"/>
        <v>0</v>
      </c>
      <c r="AX98" s="121">
        <f t="shared" si="190"/>
        <v>0</v>
      </c>
      <c r="AY98" s="121">
        <f t="shared" si="191"/>
        <v>0</v>
      </c>
      <c r="AZ98" s="121">
        <f t="shared" si="192"/>
        <v>0</v>
      </c>
      <c r="BA98" s="121">
        <f t="shared" si="193"/>
        <v>0</v>
      </c>
      <c r="BB98" s="121">
        <f t="shared" si="194"/>
        <v>0</v>
      </c>
      <c r="BC98" s="121">
        <f t="shared" si="195"/>
        <v>0</v>
      </c>
      <c r="BD98" s="135"/>
    </row>
    <row r="99" spans="2:56" s="114" customFormat="1" x14ac:dyDescent="0.2">
      <c r="B99" s="134"/>
      <c r="C99" s="152"/>
      <c r="D99" s="51">
        <v>85</v>
      </c>
      <c r="E99" s="1354" t="str">
        <f>+'Li O school'!E99</f>
        <v>school 85</v>
      </c>
      <c r="F99" s="1354" t="str">
        <f>+'Li O school'!F99</f>
        <v>11AA</v>
      </c>
      <c r="G99" s="1124">
        <v>0</v>
      </c>
      <c r="H99" s="1124">
        <f t="shared" ref="H99:I99" si="228">+G99</f>
        <v>0</v>
      </c>
      <c r="I99" s="1124">
        <f t="shared" si="228"/>
        <v>0</v>
      </c>
      <c r="J99" s="154">
        <f t="shared" si="219"/>
        <v>0</v>
      </c>
      <c r="K99" s="154">
        <f t="shared" si="219"/>
        <v>0</v>
      </c>
      <c r="L99" s="120">
        <f t="shared" si="219"/>
        <v>0</v>
      </c>
      <c r="M99" s="120">
        <f t="shared" si="219"/>
        <v>0</v>
      </c>
      <c r="N99" s="120">
        <f t="shared" si="175"/>
        <v>0</v>
      </c>
      <c r="O99" s="120">
        <f t="shared" si="176"/>
        <v>0</v>
      </c>
      <c r="P99" s="72"/>
      <c r="Q99" s="69">
        <v>0</v>
      </c>
      <c r="R99" s="69">
        <v>0</v>
      </c>
      <c r="S99" s="69">
        <f>ROUND(I99*tab!E$47,2)</f>
        <v>0</v>
      </c>
      <c r="T99" s="69">
        <f>ROUND(J99*tab!$F$47,2)</f>
        <v>0</v>
      </c>
      <c r="U99" s="69">
        <f>ROUND(K99*tab!$F$47,2)</f>
        <v>0</v>
      </c>
      <c r="V99" s="69">
        <f>ROUND(L99*tab!$F$47,2)</f>
        <v>0</v>
      </c>
      <c r="W99" s="69">
        <f>ROUND(M99*tab!$F$47,2)</f>
        <v>0</v>
      </c>
      <c r="X99" s="69">
        <f>ROUND(N99*tab!$F$47,2)</f>
        <v>0</v>
      </c>
      <c r="Y99" s="69">
        <f>ROUND(O99*tab!$F$47,2)</f>
        <v>0</v>
      </c>
      <c r="Z99" s="72"/>
      <c r="AA99" s="155">
        <v>0</v>
      </c>
      <c r="AB99" s="155">
        <f t="shared" ref="AB99:AC99" si="229">+AA99</f>
        <v>0</v>
      </c>
      <c r="AC99" s="155">
        <f t="shared" si="229"/>
        <v>0</v>
      </c>
      <c r="AD99" s="155">
        <f t="shared" si="221"/>
        <v>0</v>
      </c>
      <c r="AE99" s="121">
        <f t="shared" si="221"/>
        <v>0</v>
      </c>
      <c r="AF99" s="121">
        <f t="shared" si="221"/>
        <v>0</v>
      </c>
      <c r="AG99" s="121">
        <f t="shared" si="221"/>
        <v>0</v>
      </c>
      <c r="AH99" s="121">
        <f t="shared" si="178"/>
        <v>0</v>
      </c>
      <c r="AI99" s="121">
        <f t="shared" si="179"/>
        <v>0</v>
      </c>
      <c r="AJ99" s="72"/>
      <c r="AK99" s="69">
        <f>+G99*tab!$E$52</f>
        <v>0</v>
      </c>
      <c r="AL99" s="69">
        <f>+H99*tab!$E$52</f>
        <v>0</v>
      </c>
      <c r="AM99" s="69">
        <f>+I99*tab!$E$52</f>
        <v>0</v>
      </c>
      <c r="AN99" s="69">
        <f>+J99*tab!$F$52</f>
        <v>0</v>
      </c>
      <c r="AO99" s="69">
        <f>+K99*tab!$F$52</f>
        <v>0</v>
      </c>
      <c r="AP99" s="69">
        <f>+L99*tab!$F$52</f>
        <v>0</v>
      </c>
      <c r="AQ99" s="69">
        <f>+M99*tab!$F$52</f>
        <v>0</v>
      </c>
      <c r="AR99" s="69">
        <f>+N99*tab!$F$52</f>
        <v>0</v>
      </c>
      <c r="AS99" s="69">
        <f>+O99*tab!$F$52</f>
        <v>0</v>
      </c>
      <c r="AT99" s="72"/>
      <c r="AU99" s="652">
        <v>0</v>
      </c>
      <c r="AV99" s="121">
        <f t="shared" si="188"/>
        <v>0</v>
      </c>
      <c r="AW99" s="121">
        <f t="shared" si="189"/>
        <v>0</v>
      </c>
      <c r="AX99" s="121">
        <f t="shared" si="190"/>
        <v>0</v>
      </c>
      <c r="AY99" s="121">
        <f t="shared" si="191"/>
        <v>0</v>
      </c>
      <c r="AZ99" s="121">
        <f t="shared" si="192"/>
        <v>0</v>
      </c>
      <c r="BA99" s="121">
        <f t="shared" si="193"/>
        <v>0</v>
      </c>
      <c r="BB99" s="121">
        <f t="shared" si="194"/>
        <v>0</v>
      </c>
      <c r="BC99" s="121">
        <f t="shared" si="195"/>
        <v>0</v>
      </c>
      <c r="BD99" s="135"/>
    </row>
    <row r="100" spans="2:56" s="114" customFormat="1" x14ac:dyDescent="0.2">
      <c r="B100" s="134"/>
      <c r="C100" s="152"/>
      <c r="D100" s="51">
        <v>86</v>
      </c>
      <c r="E100" s="1354" t="str">
        <f>+'Li O school'!E100</f>
        <v>school 86</v>
      </c>
      <c r="F100" s="1354" t="str">
        <f>+'Li O school'!F100</f>
        <v>11AA</v>
      </c>
      <c r="G100" s="1124">
        <v>0</v>
      </c>
      <c r="H100" s="1124">
        <f t="shared" ref="H100:I100" si="230">+G100</f>
        <v>0</v>
      </c>
      <c r="I100" s="1124">
        <f t="shared" si="230"/>
        <v>0</v>
      </c>
      <c r="J100" s="154">
        <f t="shared" si="219"/>
        <v>0</v>
      </c>
      <c r="K100" s="154">
        <f t="shared" si="219"/>
        <v>0</v>
      </c>
      <c r="L100" s="120">
        <f t="shared" si="219"/>
        <v>0</v>
      </c>
      <c r="M100" s="120">
        <f t="shared" si="219"/>
        <v>0</v>
      </c>
      <c r="N100" s="120">
        <f t="shared" si="175"/>
        <v>0</v>
      </c>
      <c r="O100" s="120">
        <f t="shared" si="176"/>
        <v>0</v>
      </c>
      <c r="P100" s="72"/>
      <c r="Q100" s="69">
        <v>0</v>
      </c>
      <c r="R100" s="69">
        <v>0</v>
      </c>
      <c r="S100" s="69">
        <f>ROUND(I100*tab!E$47,2)</f>
        <v>0</v>
      </c>
      <c r="T100" s="69">
        <f>ROUND(J100*tab!$F$47,2)</f>
        <v>0</v>
      </c>
      <c r="U100" s="69">
        <f>ROUND(K100*tab!$F$47,2)</f>
        <v>0</v>
      </c>
      <c r="V100" s="69">
        <f>ROUND(L100*tab!$F$47,2)</f>
        <v>0</v>
      </c>
      <c r="W100" s="69">
        <f>ROUND(M100*tab!$F$47,2)</f>
        <v>0</v>
      </c>
      <c r="X100" s="69">
        <f>ROUND(N100*tab!$F$47,2)</f>
        <v>0</v>
      </c>
      <c r="Y100" s="69">
        <f>ROUND(O100*tab!$F$47,2)</f>
        <v>0</v>
      </c>
      <c r="Z100" s="72"/>
      <c r="AA100" s="155">
        <v>0</v>
      </c>
      <c r="AB100" s="155">
        <f t="shared" ref="AB100:AC100" si="231">+AA100</f>
        <v>0</v>
      </c>
      <c r="AC100" s="155">
        <f t="shared" si="231"/>
        <v>0</v>
      </c>
      <c r="AD100" s="155">
        <f t="shared" si="221"/>
        <v>0</v>
      </c>
      <c r="AE100" s="121">
        <f t="shared" si="221"/>
        <v>0</v>
      </c>
      <c r="AF100" s="121">
        <f t="shared" si="221"/>
        <v>0</v>
      </c>
      <c r="AG100" s="121">
        <f t="shared" si="221"/>
        <v>0</v>
      </c>
      <c r="AH100" s="121">
        <f t="shared" si="178"/>
        <v>0</v>
      </c>
      <c r="AI100" s="121">
        <f t="shared" si="179"/>
        <v>0</v>
      </c>
      <c r="AJ100" s="72"/>
      <c r="AK100" s="69">
        <f>+G100*tab!$E$52</f>
        <v>0</v>
      </c>
      <c r="AL100" s="69">
        <f>+H100*tab!$E$52</f>
        <v>0</v>
      </c>
      <c r="AM100" s="69">
        <f>+I100*tab!$E$52</f>
        <v>0</v>
      </c>
      <c r="AN100" s="69">
        <f>+J100*tab!$F$52</f>
        <v>0</v>
      </c>
      <c r="AO100" s="69">
        <f>+K100*tab!$F$52</f>
        <v>0</v>
      </c>
      <c r="AP100" s="69">
        <f>+L100*tab!$F$52</f>
        <v>0</v>
      </c>
      <c r="AQ100" s="69">
        <f>+M100*tab!$F$52</f>
        <v>0</v>
      </c>
      <c r="AR100" s="69">
        <f>+N100*tab!$F$52</f>
        <v>0</v>
      </c>
      <c r="AS100" s="69">
        <f>+O100*tab!$F$52</f>
        <v>0</v>
      </c>
      <c r="AT100" s="72"/>
      <c r="AU100" s="652">
        <v>0</v>
      </c>
      <c r="AV100" s="121">
        <f t="shared" si="188"/>
        <v>0</v>
      </c>
      <c r="AW100" s="121">
        <f t="shared" si="189"/>
        <v>0</v>
      </c>
      <c r="AX100" s="121">
        <f t="shared" si="190"/>
        <v>0</v>
      </c>
      <c r="AY100" s="121">
        <f t="shared" si="191"/>
        <v>0</v>
      </c>
      <c r="AZ100" s="121">
        <f t="shared" si="192"/>
        <v>0</v>
      </c>
      <c r="BA100" s="121">
        <f t="shared" si="193"/>
        <v>0</v>
      </c>
      <c r="BB100" s="121">
        <f t="shared" si="194"/>
        <v>0</v>
      </c>
      <c r="BC100" s="121">
        <f t="shared" si="195"/>
        <v>0</v>
      </c>
      <c r="BD100" s="135"/>
    </row>
    <row r="101" spans="2:56" s="114" customFormat="1" x14ac:dyDescent="0.2">
      <c r="B101" s="134"/>
      <c r="C101" s="152"/>
      <c r="D101" s="51">
        <v>87</v>
      </c>
      <c r="E101" s="1354" t="str">
        <f>+'Li O school'!E101</f>
        <v>school 87</v>
      </c>
      <c r="F101" s="1354" t="str">
        <f>+'Li O school'!F101</f>
        <v>11AA</v>
      </c>
      <c r="G101" s="1124">
        <v>0</v>
      </c>
      <c r="H101" s="1124">
        <f t="shared" ref="H101:I101" si="232">+G101</f>
        <v>0</v>
      </c>
      <c r="I101" s="1124">
        <f t="shared" si="232"/>
        <v>0</v>
      </c>
      <c r="J101" s="154">
        <f t="shared" si="219"/>
        <v>0</v>
      </c>
      <c r="K101" s="154">
        <f t="shared" si="219"/>
        <v>0</v>
      </c>
      <c r="L101" s="120">
        <f t="shared" si="219"/>
        <v>0</v>
      </c>
      <c r="M101" s="120">
        <f t="shared" si="219"/>
        <v>0</v>
      </c>
      <c r="N101" s="120">
        <f t="shared" si="175"/>
        <v>0</v>
      </c>
      <c r="O101" s="120">
        <f t="shared" si="176"/>
        <v>0</v>
      </c>
      <c r="P101" s="72"/>
      <c r="Q101" s="69">
        <v>0</v>
      </c>
      <c r="R101" s="69">
        <v>0</v>
      </c>
      <c r="S101" s="69">
        <f>ROUND(I101*tab!E$47,2)</f>
        <v>0</v>
      </c>
      <c r="T101" s="69">
        <f>ROUND(J101*tab!$F$47,2)</f>
        <v>0</v>
      </c>
      <c r="U101" s="69">
        <f>ROUND(K101*tab!$F$47,2)</f>
        <v>0</v>
      </c>
      <c r="V101" s="69">
        <f>ROUND(L101*tab!$F$47,2)</f>
        <v>0</v>
      </c>
      <c r="W101" s="69">
        <f>ROUND(M101*tab!$F$47,2)</f>
        <v>0</v>
      </c>
      <c r="X101" s="69">
        <f>ROUND(N101*tab!$F$47,2)</f>
        <v>0</v>
      </c>
      <c r="Y101" s="69">
        <f>ROUND(O101*tab!$F$47,2)</f>
        <v>0</v>
      </c>
      <c r="Z101" s="72"/>
      <c r="AA101" s="155">
        <v>0</v>
      </c>
      <c r="AB101" s="155">
        <f t="shared" ref="AB101:AC101" si="233">+AA101</f>
        <v>0</v>
      </c>
      <c r="AC101" s="155">
        <f t="shared" si="233"/>
        <v>0</v>
      </c>
      <c r="AD101" s="155">
        <f t="shared" si="221"/>
        <v>0</v>
      </c>
      <c r="AE101" s="121">
        <f t="shared" si="221"/>
        <v>0</v>
      </c>
      <c r="AF101" s="121">
        <f t="shared" si="221"/>
        <v>0</v>
      </c>
      <c r="AG101" s="121">
        <f t="shared" si="221"/>
        <v>0</v>
      </c>
      <c r="AH101" s="121">
        <f t="shared" si="178"/>
        <v>0</v>
      </c>
      <c r="AI101" s="121">
        <f t="shared" si="179"/>
        <v>0</v>
      </c>
      <c r="AJ101" s="72"/>
      <c r="AK101" s="69">
        <f>+G101*tab!$E$52</f>
        <v>0</v>
      </c>
      <c r="AL101" s="69">
        <f>+H101*tab!$E$52</f>
        <v>0</v>
      </c>
      <c r="AM101" s="69">
        <f>+I101*tab!$E$52</f>
        <v>0</v>
      </c>
      <c r="AN101" s="69">
        <f>+J101*tab!$F$52</f>
        <v>0</v>
      </c>
      <c r="AO101" s="69">
        <f>+K101*tab!$F$52</f>
        <v>0</v>
      </c>
      <c r="AP101" s="69">
        <f>+L101*tab!$F$52</f>
        <v>0</v>
      </c>
      <c r="AQ101" s="69">
        <f>+M101*tab!$F$52</f>
        <v>0</v>
      </c>
      <c r="AR101" s="69">
        <f>+N101*tab!$F$52</f>
        <v>0</v>
      </c>
      <c r="AS101" s="69">
        <f>+O101*tab!$F$52</f>
        <v>0</v>
      </c>
      <c r="AT101" s="72"/>
      <c r="AU101" s="652">
        <v>0</v>
      </c>
      <c r="AV101" s="121">
        <f t="shared" si="188"/>
        <v>0</v>
      </c>
      <c r="AW101" s="121">
        <f t="shared" si="189"/>
        <v>0</v>
      </c>
      <c r="AX101" s="121">
        <f t="shared" si="190"/>
        <v>0</v>
      </c>
      <c r="AY101" s="121">
        <f t="shared" si="191"/>
        <v>0</v>
      </c>
      <c r="AZ101" s="121">
        <f t="shared" si="192"/>
        <v>0</v>
      </c>
      <c r="BA101" s="121">
        <f t="shared" si="193"/>
        <v>0</v>
      </c>
      <c r="BB101" s="121">
        <f t="shared" si="194"/>
        <v>0</v>
      </c>
      <c r="BC101" s="121">
        <f t="shared" si="195"/>
        <v>0</v>
      </c>
      <c r="BD101" s="135"/>
    </row>
    <row r="102" spans="2:56" s="114" customFormat="1" x14ac:dyDescent="0.2">
      <c r="B102" s="134"/>
      <c r="C102" s="152"/>
      <c r="D102" s="51">
        <v>88</v>
      </c>
      <c r="E102" s="1354" t="str">
        <f>+'Li O school'!E102</f>
        <v>school 88</v>
      </c>
      <c r="F102" s="1354" t="str">
        <f>+'Li O school'!F102</f>
        <v>11AA</v>
      </c>
      <c r="G102" s="1124">
        <v>0</v>
      </c>
      <c r="H102" s="1124">
        <f t="shared" ref="H102:I102" si="234">+G102</f>
        <v>0</v>
      </c>
      <c r="I102" s="1124">
        <f t="shared" si="234"/>
        <v>0</v>
      </c>
      <c r="J102" s="154">
        <f t="shared" si="219"/>
        <v>0</v>
      </c>
      <c r="K102" s="154">
        <f t="shared" si="219"/>
        <v>0</v>
      </c>
      <c r="L102" s="120">
        <f t="shared" si="219"/>
        <v>0</v>
      </c>
      <c r="M102" s="120">
        <f t="shared" si="219"/>
        <v>0</v>
      </c>
      <c r="N102" s="120">
        <f t="shared" si="175"/>
        <v>0</v>
      </c>
      <c r="O102" s="120">
        <f t="shared" si="176"/>
        <v>0</v>
      </c>
      <c r="P102" s="72"/>
      <c r="Q102" s="69">
        <v>0</v>
      </c>
      <c r="R102" s="69">
        <v>0</v>
      </c>
      <c r="S102" s="69">
        <f>ROUND(I102*tab!E$47,2)</f>
        <v>0</v>
      </c>
      <c r="T102" s="69">
        <f>ROUND(J102*tab!$F$47,2)</f>
        <v>0</v>
      </c>
      <c r="U102" s="69">
        <f>ROUND(K102*tab!$F$47,2)</f>
        <v>0</v>
      </c>
      <c r="V102" s="69">
        <f>ROUND(L102*tab!$F$47,2)</f>
        <v>0</v>
      </c>
      <c r="W102" s="69">
        <f>ROUND(M102*tab!$F$47,2)</f>
        <v>0</v>
      </c>
      <c r="X102" s="69">
        <f>ROUND(N102*tab!$F$47,2)</f>
        <v>0</v>
      </c>
      <c r="Y102" s="69">
        <f>ROUND(O102*tab!$F$47,2)</f>
        <v>0</v>
      </c>
      <c r="Z102" s="72"/>
      <c r="AA102" s="155">
        <v>0</v>
      </c>
      <c r="AB102" s="155">
        <f t="shared" ref="AB102:AC102" si="235">+AA102</f>
        <v>0</v>
      </c>
      <c r="AC102" s="155">
        <f t="shared" si="235"/>
        <v>0</v>
      </c>
      <c r="AD102" s="155">
        <f t="shared" si="221"/>
        <v>0</v>
      </c>
      <c r="AE102" s="121">
        <f t="shared" si="221"/>
        <v>0</v>
      </c>
      <c r="AF102" s="121">
        <f t="shared" si="221"/>
        <v>0</v>
      </c>
      <c r="AG102" s="121">
        <f t="shared" si="221"/>
        <v>0</v>
      </c>
      <c r="AH102" s="121">
        <f t="shared" si="178"/>
        <v>0</v>
      </c>
      <c r="AI102" s="121">
        <f t="shared" si="179"/>
        <v>0</v>
      </c>
      <c r="AJ102" s="72"/>
      <c r="AK102" s="69">
        <f>+G102*tab!$E$52</f>
        <v>0</v>
      </c>
      <c r="AL102" s="69">
        <f>+H102*tab!$E$52</f>
        <v>0</v>
      </c>
      <c r="AM102" s="69">
        <f>+I102*tab!$E$52</f>
        <v>0</v>
      </c>
      <c r="AN102" s="69">
        <f>+J102*tab!$F$52</f>
        <v>0</v>
      </c>
      <c r="AO102" s="69">
        <f>+K102*tab!$F$52</f>
        <v>0</v>
      </c>
      <c r="AP102" s="69">
        <f>+L102*tab!$F$52</f>
        <v>0</v>
      </c>
      <c r="AQ102" s="69">
        <f>+M102*tab!$F$52</f>
        <v>0</v>
      </c>
      <c r="AR102" s="69">
        <f>+N102*tab!$F$52</f>
        <v>0</v>
      </c>
      <c r="AS102" s="69">
        <f>+O102*tab!$F$52</f>
        <v>0</v>
      </c>
      <c r="AT102" s="72"/>
      <c r="AU102" s="652">
        <v>0</v>
      </c>
      <c r="AV102" s="121">
        <f t="shared" si="188"/>
        <v>0</v>
      </c>
      <c r="AW102" s="121">
        <f t="shared" si="189"/>
        <v>0</v>
      </c>
      <c r="AX102" s="121">
        <f t="shared" si="190"/>
        <v>0</v>
      </c>
      <c r="AY102" s="121">
        <f t="shared" si="191"/>
        <v>0</v>
      </c>
      <c r="AZ102" s="121">
        <f t="shared" si="192"/>
        <v>0</v>
      </c>
      <c r="BA102" s="121">
        <f t="shared" si="193"/>
        <v>0</v>
      </c>
      <c r="BB102" s="121">
        <f t="shared" si="194"/>
        <v>0</v>
      </c>
      <c r="BC102" s="121">
        <f t="shared" si="195"/>
        <v>0</v>
      </c>
      <c r="BD102" s="135"/>
    </row>
    <row r="103" spans="2:56" s="114" customFormat="1" x14ac:dyDescent="0.2">
      <c r="B103" s="134"/>
      <c r="C103" s="152"/>
      <c r="D103" s="51">
        <v>89</v>
      </c>
      <c r="E103" s="1354" t="str">
        <f>+'Li O school'!E103</f>
        <v>school 89</v>
      </c>
      <c r="F103" s="1354" t="str">
        <f>+'Li O school'!F103</f>
        <v>11AA</v>
      </c>
      <c r="G103" s="1124">
        <v>0</v>
      </c>
      <c r="H103" s="1124">
        <f t="shared" ref="H103:I103" si="236">+G103</f>
        <v>0</v>
      </c>
      <c r="I103" s="1124">
        <f t="shared" si="236"/>
        <v>0</v>
      </c>
      <c r="J103" s="154">
        <f t="shared" si="219"/>
        <v>0</v>
      </c>
      <c r="K103" s="154">
        <f t="shared" si="219"/>
        <v>0</v>
      </c>
      <c r="L103" s="120">
        <f t="shared" si="219"/>
        <v>0</v>
      </c>
      <c r="M103" s="120">
        <f t="shared" si="219"/>
        <v>0</v>
      </c>
      <c r="N103" s="120">
        <f t="shared" si="175"/>
        <v>0</v>
      </c>
      <c r="O103" s="120">
        <f t="shared" si="176"/>
        <v>0</v>
      </c>
      <c r="P103" s="72"/>
      <c r="Q103" s="69">
        <v>0</v>
      </c>
      <c r="R103" s="69">
        <v>0</v>
      </c>
      <c r="S103" s="69">
        <f>ROUND(I103*tab!E$47,2)</f>
        <v>0</v>
      </c>
      <c r="T103" s="69">
        <f>ROUND(J103*tab!$F$47,2)</f>
        <v>0</v>
      </c>
      <c r="U103" s="69">
        <f>ROUND(K103*tab!$F$47,2)</f>
        <v>0</v>
      </c>
      <c r="V103" s="69">
        <f>ROUND(L103*tab!$F$47,2)</f>
        <v>0</v>
      </c>
      <c r="W103" s="69">
        <f>ROUND(M103*tab!$F$47,2)</f>
        <v>0</v>
      </c>
      <c r="X103" s="69">
        <f>ROUND(N103*tab!$F$47,2)</f>
        <v>0</v>
      </c>
      <c r="Y103" s="69">
        <f>ROUND(O103*tab!$F$47,2)</f>
        <v>0</v>
      </c>
      <c r="Z103" s="72"/>
      <c r="AA103" s="155">
        <v>0</v>
      </c>
      <c r="AB103" s="155">
        <f t="shared" ref="AB103:AC103" si="237">+AA103</f>
        <v>0</v>
      </c>
      <c r="AC103" s="155">
        <f t="shared" si="237"/>
        <v>0</v>
      </c>
      <c r="AD103" s="155">
        <f t="shared" si="221"/>
        <v>0</v>
      </c>
      <c r="AE103" s="121">
        <f t="shared" si="221"/>
        <v>0</v>
      </c>
      <c r="AF103" s="121">
        <f t="shared" si="221"/>
        <v>0</v>
      </c>
      <c r="AG103" s="121">
        <f t="shared" si="221"/>
        <v>0</v>
      </c>
      <c r="AH103" s="121">
        <f t="shared" si="178"/>
        <v>0</v>
      </c>
      <c r="AI103" s="121">
        <f t="shared" si="179"/>
        <v>0</v>
      </c>
      <c r="AJ103" s="72"/>
      <c r="AK103" s="69">
        <f>+G103*tab!$E$52</f>
        <v>0</v>
      </c>
      <c r="AL103" s="69">
        <f>+H103*tab!$E$52</f>
        <v>0</v>
      </c>
      <c r="AM103" s="69">
        <f>+I103*tab!$E$52</f>
        <v>0</v>
      </c>
      <c r="AN103" s="69">
        <f>+J103*tab!$F$52</f>
        <v>0</v>
      </c>
      <c r="AO103" s="69">
        <f>+K103*tab!$F$52</f>
        <v>0</v>
      </c>
      <c r="AP103" s="69">
        <f>+L103*tab!$F$52</f>
        <v>0</v>
      </c>
      <c r="AQ103" s="69">
        <f>+M103*tab!$F$52</f>
        <v>0</v>
      </c>
      <c r="AR103" s="69">
        <f>+N103*tab!$F$52</f>
        <v>0</v>
      </c>
      <c r="AS103" s="69">
        <f>+O103*tab!$F$52</f>
        <v>0</v>
      </c>
      <c r="AT103" s="72"/>
      <c r="AU103" s="652">
        <v>0</v>
      </c>
      <c r="AV103" s="121">
        <f t="shared" si="188"/>
        <v>0</v>
      </c>
      <c r="AW103" s="121">
        <f t="shared" si="189"/>
        <v>0</v>
      </c>
      <c r="AX103" s="121">
        <f t="shared" si="190"/>
        <v>0</v>
      </c>
      <c r="AY103" s="121">
        <f t="shared" si="191"/>
        <v>0</v>
      </c>
      <c r="AZ103" s="121">
        <f t="shared" si="192"/>
        <v>0</v>
      </c>
      <c r="BA103" s="121">
        <f t="shared" si="193"/>
        <v>0</v>
      </c>
      <c r="BB103" s="121">
        <f t="shared" si="194"/>
        <v>0</v>
      </c>
      <c r="BC103" s="121">
        <f t="shared" si="195"/>
        <v>0</v>
      </c>
      <c r="BD103" s="135"/>
    </row>
    <row r="104" spans="2:56" s="114" customFormat="1" x14ac:dyDescent="0.2">
      <c r="B104" s="134"/>
      <c r="C104" s="152"/>
      <c r="D104" s="51">
        <v>90</v>
      </c>
      <c r="E104" s="1354" t="str">
        <f>+'Li O school'!E104</f>
        <v>school 90</v>
      </c>
      <c r="F104" s="1354" t="str">
        <f>+'Li O school'!F104</f>
        <v>11AA</v>
      </c>
      <c r="G104" s="1124">
        <v>0</v>
      </c>
      <c r="H104" s="1124">
        <f t="shared" ref="H104:I104" si="238">+G104</f>
        <v>0</v>
      </c>
      <c r="I104" s="1124">
        <f t="shared" si="238"/>
        <v>0</v>
      </c>
      <c r="J104" s="154">
        <f t="shared" si="219"/>
        <v>0</v>
      </c>
      <c r="K104" s="154">
        <f t="shared" si="219"/>
        <v>0</v>
      </c>
      <c r="L104" s="120">
        <f t="shared" si="219"/>
        <v>0</v>
      </c>
      <c r="M104" s="120">
        <f t="shared" si="219"/>
        <v>0</v>
      </c>
      <c r="N104" s="120">
        <f t="shared" si="175"/>
        <v>0</v>
      </c>
      <c r="O104" s="120">
        <f t="shared" si="176"/>
        <v>0</v>
      </c>
      <c r="P104" s="72"/>
      <c r="Q104" s="69">
        <v>0</v>
      </c>
      <c r="R104" s="69">
        <v>0</v>
      </c>
      <c r="S104" s="69">
        <f>ROUND(I104*tab!E$47,2)</f>
        <v>0</v>
      </c>
      <c r="T104" s="69">
        <f>ROUND(J104*tab!$F$47,2)</f>
        <v>0</v>
      </c>
      <c r="U104" s="69">
        <f>ROUND(K104*tab!$F$47,2)</f>
        <v>0</v>
      </c>
      <c r="V104" s="69">
        <f>ROUND(L104*tab!$F$47,2)</f>
        <v>0</v>
      </c>
      <c r="W104" s="69">
        <f>ROUND(M104*tab!$F$47,2)</f>
        <v>0</v>
      </c>
      <c r="X104" s="69">
        <f>ROUND(N104*tab!$F$47,2)</f>
        <v>0</v>
      </c>
      <c r="Y104" s="69">
        <f>ROUND(O104*tab!$F$47,2)</f>
        <v>0</v>
      </c>
      <c r="Z104" s="72"/>
      <c r="AA104" s="155">
        <v>0</v>
      </c>
      <c r="AB104" s="155">
        <f t="shared" ref="AB104:AC104" si="239">+AA104</f>
        <v>0</v>
      </c>
      <c r="AC104" s="155">
        <f t="shared" si="239"/>
        <v>0</v>
      </c>
      <c r="AD104" s="155">
        <f t="shared" si="221"/>
        <v>0</v>
      </c>
      <c r="AE104" s="121">
        <f t="shared" si="221"/>
        <v>0</v>
      </c>
      <c r="AF104" s="121">
        <f t="shared" si="221"/>
        <v>0</v>
      </c>
      <c r="AG104" s="121">
        <f t="shared" si="221"/>
        <v>0</v>
      </c>
      <c r="AH104" s="121">
        <f t="shared" si="178"/>
        <v>0</v>
      </c>
      <c r="AI104" s="121">
        <f t="shared" si="179"/>
        <v>0</v>
      </c>
      <c r="AJ104" s="72"/>
      <c r="AK104" s="69">
        <f>+G104*tab!$E$52</f>
        <v>0</v>
      </c>
      <c r="AL104" s="69">
        <f>+H104*tab!$E$52</f>
        <v>0</v>
      </c>
      <c r="AM104" s="69">
        <f>+I104*tab!$E$52</f>
        <v>0</v>
      </c>
      <c r="AN104" s="69">
        <f>+J104*tab!$F$52</f>
        <v>0</v>
      </c>
      <c r="AO104" s="69">
        <f>+K104*tab!$F$52</f>
        <v>0</v>
      </c>
      <c r="AP104" s="69">
        <f>+L104*tab!$F$52</f>
        <v>0</v>
      </c>
      <c r="AQ104" s="69">
        <f>+M104*tab!$F$52</f>
        <v>0</v>
      </c>
      <c r="AR104" s="69">
        <f>+N104*tab!$F$52</f>
        <v>0</v>
      </c>
      <c r="AS104" s="69">
        <f>+O104*tab!$F$52</f>
        <v>0</v>
      </c>
      <c r="AT104" s="72"/>
      <c r="AU104" s="652">
        <v>0</v>
      </c>
      <c r="AV104" s="121">
        <f t="shared" si="188"/>
        <v>0</v>
      </c>
      <c r="AW104" s="121">
        <f t="shared" si="189"/>
        <v>0</v>
      </c>
      <c r="AX104" s="121">
        <f t="shared" si="190"/>
        <v>0</v>
      </c>
      <c r="AY104" s="121">
        <f t="shared" si="191"/>
        <v>0</v>
      </c>
      <c r="AZ104" s="121">
        <f t="shared" si="192"/>
        <v>0</v>
      </c>
      <c r="BA104" s="121">
        <f t="shared" si="193"/>
        <v>0</v>
      </c>
      <c r="BB104" s="121">
        <f t="shared" si="194"/>
        <v>0</v>
      </c>
      <c r="BC104" s="121">
        <f t="shared" si="195"/>
        <v>0</v>
      </c>
      <c r="BD104" s="135"/>
    </row>
    <row r="105" spans="2:56" s="114" customFormat="1" x14ac:dyDescent="0.2">
      <c r="B105" s="134"/>
      <c r="C105" s="152"/>
      <c r="D105" s="51">
        <v>91</v>
      </c>
      <c r="E105" s="1354" t="str">
        <f>+'Li O school'!E105</f>
        <v>school 91</v>
      </c>
      <c r="F105" s="1354" t="str">
        <f>+'Li O school'!F105</f>
        <v>11AA</v>
      </c>
      <c r="G105" s="1124">
        <v>0</v>
      </c>
      <c r="H105" s="1124">
        <f t="shared" ref="H105:I105" si="240">+G105</f>
        <v>0</v>
      </c>
      <c r="I105" s="1124">
        <f t="shared" si="240"/>
        <v>0</v>
      </c>
      <c r="J105" s="154">
        <f t="shared" si="219"/>
        <v>0</v>
      </c>
      <c r="K105" s="154">
        <f t="shared" si="219"/>
        <v>0</v>
      </c>
      <c r="L105" s="120">
        <f t="shared" si="219"/>
        <v>0</v>
      </c>
      <c r="M105" s="120">
        <f t="shared" si="219"/>
        <v>0</v>
      </c>
      <c r="N105" s="120">
        <f t="shared" si="175"/>
        <v>0</v>
      </c>
      <c r="O105" s="120">
        <f t="shared" si="176"/>
        <v>0</v>
      </c>
      <c r="P105" s="72"/>
      <c r="Q105" s="69">
        <v>0</v>
      </c>
      <c r="R105" s="69">
        <v>0</v>
      </c>
      <c r="S105" s="69">
        <f>ROUND(I105*tab!E$47,2)</f>
        <v>0</v>
      </c>
      <c r="T105" s="69">
        <f>ROUND(J105*tab!$F$47,2)</f>
        <v>0</v>
      </c>
      <c r="U105" s="69">
        <f>ROUND(K105*tab!$F$47,2)</f>
        <v>0</v>
      </c>
      <c r="V105" s="69">
        <f>ROUND(L105*tab!$F$47,2)</f>
        <v>0</v>
      </c>
      <c r="W105" s="69">
        <f>ROUND(M105*tab!$F$47,2)</f>
        <v>0</v>
      </c>
      <c r="X105" s="69">
        <f>ROUND(N105*tab!$F$47,2)</f>
        <v>0</v>
      </c>
      <c r="Y105" s="69">
        <f>ROUND(O105*tab!$F$47,2)</f>
        <v>0</v>
      </c>
      <c r="Z105" s="72"/>
      <c r="AA105" s="155">
        <v>0</v>
      </c>
      <c r="AB105" s="155">
        <f t="shared" ref="AB105:AC105" si="241">+AA105</f>
        <v>0</v>
      </c>
      <c r="AC105" s="155">
        <f t="shared" si="241"/>
        <v>0</v>
      </c>
      <c r="AD105" s="155">
        <f t="shared" si="221"/>
        <v>0</v>
      </c>
      <c r="AE105" s="121">
        <f t="shared" si="221"/>
        <v>0</v>
      </c>
      <c r="AF105" s="121">
        <f t="shared" si="221"/>
        <v>0</v>
      </c>
      <c r="AG105" s="121">
        <f t="shared" si="221"/>
        <v>0</v>
      </c>
      <c r="AH105" s="121">
        <f t="shared" si="178"/>
        <v>0</v>
      </c>
      <c r="AI105" s="121">
        <f t="shared" si="179"/>
        <v>0</v>
      </c>
      <c r="AJ105" s="72"/>
      <c r="AK105" s="69">
        <f>+G105*tab!$E$52</f>
        <v>0</v>
      </c>
      <c r="AL105" s="69">
        <f>+H105*tab!$E$52</f>
        <v>0</v>
      </c>
      <c r="AM105" s="69">
        <f>+I105*tab!$E$52</f>
        <v>0</v>
      </c>
      <c r="AN105" s="69">
        <f>+J105*tab!$F$52</f>
        <v>0</v>
      </c>
      <c r="AO105" s="69">
        <f>+K105*tab!$F$52</f>
        <v>0</v>
      </c>
      <c r="AP105" s="69">
        <f>+L105*tab!$F$52</f>
        <v>0</v>
      </c>
      <c r="AQ105" s="69">
        <f>+M105*tab!$F$52</f>
        <v>0</v>
      </c>
      <c r="AR105" s="69">
        <f>+N105*tab!$F$52</f>
        <v>0</v>
      </c>
      <c r="AS105" s="69">
        <f>+O105*tab!$F$52</f>
        <v>0</v>
      </c>
      <c r="AT105" s="72"/>
      <c r="AU105" s="652">
        <v>0</v>
      </c>
      <c r="AV105" s="121">
        <f t="shared" si="188"/>
        <v>0</v>
      </c>
      <c r="AW105" s="121">
        <f t="shared" si="189"/>
        <v>0</v>
      </c>
      <c r="AX105" s="121">
        <f t="shared" si="190"/>
        <v>0</v>
      </c>
      <c r="AY105" s="121">
        <f t="shared" si="191"/>
        <v>0</v>
      </c>
      <c r="AZ105" s="121">
        <f t="shared" si="192"/>
        <v>0</v>
      </c>
      <c r="BA105" s="121">
        <f t="shared" si="193"/>
        <v>0</v>
      </c>
      <c r="BB105" s="121">
        <f t="shared" si="194"/>
        <v>0</v>
      </c>
      <c r="BC105" s="121">
        <f t="shared" si="195"/>
        <v>0</v>
      </c>
      <c r="BD105" s="135"/>
    </row>
    <row r="106" spans="2:56" s="114" customFormat="1" x14ac:dyDescent="0.2">
      <c r="B106" s="134"/>
      <c r="C106" s="152"/>
      <c r="D106" s="51">
        <v>92</v>
      </c>
      <c r="E106" s="1354" t="str">
        <f>+'Li O school'!E106</f>
        <v>school 92</v>
      </c>
      <c r="F106" s="1354" t="str">
        <f>+'Li O school'!F106</f>
        <v>11AA</v>
      </c>
      <c r="G106" s="1124">
        <v>0</v>
      </c>
      <c r="H106" s="1124">
        <f t="shared" ref="H106:I106" si="242">+G106</f>
        <v>0</v>
      </c>
      <c r="I106" s="1124">
        <f t="shared" si="242"/>
        <v>0</v>
      </c>
      <c r="J106" s="154">
        <f t="shared" si="219"/>
        <v>0</v>
      </c>
      <c r="K106" s="154">
        <f t="shared" si="219"/>
        <v>0</v>
      </c>
      <c r="L106" s="120">
        <f t="shared" si="219"/>
        <v>0</v>
      </c>
      <c r="M106" s="120">
        <f t="shared" si="219"/>
        <v>0</v>
      </c>
      <c r="N106" s="120">
        <f t="shared" si="175"/>
        <v>0</v>
      </c>
      <c r="O106" s="120">
        <f t="shared" si="176"/>
        <v>0</v>
      </c>
      <c r="P106" s="72"/>
      <c r="Q106" s="69">
        <v>0</v>
      </c>
      <c r="R106" s="69">
        <v>0</v>
      </c>
      <c r="S106" s="69">
        <f>ROUND(I106*tab!E$47,2)</f>
        <v>0</v>
      </c>
      <c r="T106" s="69">
        <f>ROUND(J106*tab!$F$47,2)</f>
        <v>0</v>
      </c>
      <c r="U106" s="69">
        <f>ROUND(K106*tab!$F$47,2)</f>
        <v>0</v>
      </c>
      <c r="V106" s="69">
        <f>ROUND(L106*tab!$F$47,2)</f>
        <v>0</v>
      </c>
      <c r="W106" s="69">
        <f>ROUND(M106*tab!$F$47,2)</f>
        <v>0</v>
      </c>
      <c r="X106" s="69">
        <f>ROUND(N106*tab!$F$47,2)</f>
        <v>0</v>
      </c>
      <c r="Y106" s="69">
        <f>ROUND(O106*tab!$F$47,2)</f>
        <v>0</v>
      </c>
      <c r="Z106" s="72"/>
      <c r="AA106" s="155">
        <v>0</v>
      </c>
      <c r="AB106" s="155">
        <f t="shared" ref="AB106:AC106" si="243">+AA106</f>
        <v>0</v>
      </c>
      <c r="AC106" s="155">
        <f t="shared" si="243"/>
        <v>0</v>
      </c>
      <c r="AD106" s="155">
        <f t="shared" si="221"/>
        <v>0</v>
      </c>
      <c r="AE106" s="121">
        <f t="shared" si="221"/>
        <v>0</v>
      </c>
      <c r="AF106" s="121">
        <f t="shared" si="221"/>
        <v>0</v>
      </c>
      <c r="AG106" s="121">
        <f t="shared" si="221"/>
        <v>0</v>
      </c>
      <c r="AH106" s="121">
        <f t="shared" si="178"/>
        <v>0</v>
      </c>
      <c r="AI106" s="121">
        <f t="shared" si="179"/>
        <v>0</v>
      </c>
      <c r="AJ106" s="72"/>
      <c r="AK106" s="69">
        <f>+G106*tab!$E$52</f>
        <v>0</v>
      </c>
      <c r="AL106" s="69">
        <f>+H106*tab!$E$52</f>
        <v>0</v>
      </c>
      <c r="AM106" s="69">
        <f>+I106*tab!$E$52</f>
        <v>0</v>
      </c>
      <c r="AN106" s="69">
        <f>+J106*tab!$F$52</f>
        <v>0</v>
      </c>
      <c r="AO106" s="69">
        <f>+K106*tab!$F$52</f>
        <v>0</v>
      </c>
      <c r="AP106" s="69">
        <f>+L106*tab!$F$52</f>
        <v>0</v>
      </c>
      <c r="AQ106" s="69">
        <f>+M106*tab!$F$52</f>
        <v>0</v>
      </c>
      <c r="AR106" s="69">
        <f>+N106*tab!$F$52</f>
        <v>0</v>
      </c>
      <c r="AS106" s="69">
        <f>+O106*tab!$F$52</f>
        <v>0</v>
      </c>
      <c r="AT106" s="72"/>
      <c r="AU106" s="652">
        <v>0</v>
      </c>
      <c r="AV106" s="121">
        <f t="shared" si="188"/>
        <v>0</v>
      </c>
      <c r="AW106" s="121">
        <f t="shared" si="189"/>
        <v>0</v>
      </c>
      <c r="AX106" s="121">
        <f t="shared" si="190"/>
        <v>0</v>
      </c>
      <c r="AY106" s="121">
        <f t="shared" si="191"/>
        <v>0</v>
      </c>
      <c r="AZ106" s="121">
        <f t="shared" si="192"/>
        <v>0</v>
      </c>
      <c r="BA106" s="121">
        <f t="shared" si="193"/>
        <v>0</v>
      </c>
      <c r="BB106" s="121">
        <f t="shared" si="194"/>
        <v>0</v>
      </c>
      <c r="BC106" s="121">
        <f t="shared" si="195"/>
        <v>0</v>
      </c>
      <c r="BD106" s="135"/>
    </row>
    <row r="107" spans="2:56" s="114" customFormat="1" x14ac:dyDescent="0.2">
      <c r="B107" s="134"/>
      <c r="C107" s="152"/>
      <c r="D107" s="51">
        <v>93</v>
      </c>
      <c r="E107" s="1354" t="str">
        <f>+'Li O school'!E107</f>
        <v>school 93</v>
      </c>
      <c r="F107" s="1354" t="str">
        <f>+'Li O school'!F107</f>
        <v>11AA</v>
      </c>
      <c r="G107" s="1124">
        <v>0</v>
      </c>
      <c r="H107" s="1124">
        <f t="shared" ref="H107:I107" si="244">+G107</f>
        <v>0</v>
      </c>
      <c r="I107" s="1124">
        <f t="shared" si="244"/>
        <v>0</v>
      </c>
      <c r="J107" s="154">
        <f t="shared" si="219"/>
        <v>0</v>
      </c>
      <c r="K107" s="154">
        <f t="shared" si="219"/>
        <v>0</v>
      </c>
      <c r="L107" s="120">
        <f t="shared" si="219"/>
        <v>0</v>
      </c>
      <c r="M107" s="120">
        <f t="shared" si="219"/>
        <v>0</v>
      </c>
      <c r="N107" s="120">
        <f t="shared" si="175"/>
        <v>0</v>
      </c>
      <c r="O107" s="120">
        <f t="shared" si="176"/>
        <v>0</v>
      </c>
      <c r="P107" s="72"/>
      <c r="Q107" s="69">
        <v>0</v>
      </c>
      <c r="R107" s="69">
        <v>0</v>
      </c>
      <c r="S107" s="69">
        <f>ROUND(I107*tab!E$47,2)</f>
        <v>0</v>
      </c>
      <c r="T107" s="69">
        <f>ROUND(J107*tab!$F$47,2)</f>
        <v>0</v>
      </c>
      <c r="U107" s="69">
        <f>ROUND(K107*tab!$F$47,2)</f>
        <v>0</v>
      </c>
      <c r="V107" s="69">
        <f>ROUND(L107*tab!$F$47,2)</f>
        <v>0</v>
      </c>
      <c r="W107" s="69">
        <f>ROUND(M107*tab!$F$47,2)</f>
        <v>0</v>
      </c>
      <c r="X107" s="69">
        <f>ROUND(N107*tab!$F$47,2)</f>
        <v>0</v>
      </c>
      <c r="Y107" s="69">
        <f>ROUND(O107*tab!$F$47,2)</f>
        <v>0</v>
      </c>
      <c r="Z107" s="72"/>
      <c r="AA107" s="155">
        <v>0</v>
      </c>
      <c r="AB107" s="155">
        <f t="shared" ref="AB107:AC107" si="245">+AA107</f>
        <v>0</v>
      </c>
      <c r="AC107" s="155">
        <f t="shared" si="245"/>
        <v>0</v>
      </c>
      <c r="AD107" s="155">
        <f t="shared" si="221"/>
        <v>0</v>
      </c>
      <c r="AE107" s="121">
        <f t="shared" si="221"/>
        <v>0</v>
      </c>
      <c r="AF107" s="121">
        <f t="shared" si="221"/>
        <v>0</v>
      </c>
      <c r="AG107" s="121">
        <f t="shared" si="221"/>
        <v>0</v>
      </c>
      <c r="AH107" s="121">
        <f t="shared" si="178"/>
        <v>0</v>
      </c>
      <c r="AI107" s="121">
        <f t="shared" si="179"/>
        <v>0</v>
      </c>
      <c r="AJ107" s="72"/>
      <c r="AK107" s="69">
        <f>+G107*tab!$E$52</f>
        <v>0</v>
      </c>
      <c r="AL107" s="69">
        <f>+H107*tab!$E$52</f>
        <v>0</v>
      </c>
      <c r="AM107" s="69">
        <f>+I107*tab!$E$52</f>
        <v>0</v>
      </c>
      <c r="AN107" s="69">
        <f>+J107*tab!$F$52</f>
        <v>0</v>
      </c>
      <c r="AO107" s="69">
        <f>+K107*tab!$F$52</f>
        <v>0</v>
      </c>
      <c r="AP107" s="69">
        <f>+L107*tab!$F$52</f>
        <v>0</v>
      </c>
      <c r="AQ107" s="69">
        <f>+M107*tab!$F$52</f>
        <v>0</v>
      </c>
      <c r="AR107" s="69">
        <f>+N107*tab!$F$52</f>
        <v>0</v>
      </c>
      <c r="AS107" s="69">
        <f>+O107*tab!$F$52</f>
        <v>0</v>
      </c>
      <c r="AT107" s="72"/>
      <c r="AU107" s="652">
        <v>0</v>
      </c>
      <c r="AV107" s="121">
        <f t="shared" si="188"/>
        <v>0</v>
      </c>
      <c r="AW107" s="121">
        <f t="shared" si="189"/>
        <v>0</v>
      </c>
      <c r="AX107" s="121">
        <f t="shared" si="190"/>
        <v>0</v>
      </c>
      <c r="AY107" s="121">
        <f t="shared" si="191"/>
        <v>0</v>
      </c>
      <c r="AZ107" s="121">
        <f t="shared" si="192"/>
        <v>0</v>
      </c>
      <c r="BA107" s="121">
        <f t="shared" si="193"/>
        <v>0</v>
      </c>
      <c r="BB107" s="121">
        <f t="shared" si="194"/>
        <v>0</v>
      </c>
      <c r="BC107" s="121">
        <f t="shared" si="195"/>
        <v>0</v>
      </c>
      <c r="BD107" s="135"/>
    </row>
    <row r="108" spans="2:56" s="114" customFormat="1" x14ac:dyDescent="0.2">
      <c r="B108" s="134"/>
      <c r="C108" s="152"/>
      <c r="D108" s="51">
        <v>94</v>
      </c>
      <c r="E108" s="1354" t="str">
        <f>+'Li O school'!E108</f>
        <v>school 94</v>
      </c>
      <c r="F108" s="1354" t="str">
        <f>+'Li O school'!F108</f>
        <v>11AA</v>
      </c>
      <c r="G108" s="1124">
        <v>0</v>
      </c>
      <c r="H108" s="1124">
        <f t="shared" ref="H108:I108" si="246">+G108</f>
        <v>0</v>
      </c>
      <c r="I108" s="1124">
        <f t="shared" si="246"/>
        <v>0</v>
      </c>
      <c r="J108" s="154">
        <f t="shared" si="219"/>
        <v>0</v>
      </c>
      <c r="K108" s="154">
        <f t="shared" si="219"/>
        <v>0</v>
      </c>
      <c r="L108" s="120">
        <f t="shared" si="219"/>
        <v>0</v>
      </c>
      <c r="M108" s="120">
        <f t="shared" si="219"/>
        <v>0</v>
      </c>
      <c r="N108" s="120">
        <f t="shared" si="175"/>
        <v>0</v>
      </c>
      <c r="O108" s="120">
        <f t="shared" si="176"/>
        <v>0</v>
      </c>
      <c r="P108" s="72"/>
      <c r="Q108" s="69">
        <v>0</v>
      </c>
      <c r="R108" s="69">
        <v>0</v>
      </c>
      <c r="S108" s="69">
        <f>ROUND(I108*tab!E$47,2)</f>
        <v>0</v>
      </c>
      <c r="T108" s="69">
        <f>ROUND(J108*tab!$F$47,2)</f>
        <v>0</v>
      </c>
      <c r="U108" s="69">
        <f>ROUND(K108*tab!$F$47,2)</f>
        <v>0</v>
      </c>
      <c r="V108" s="69">
        <f>ROUND(L108*tab!$F$47,2)</f>
        <v>0</v>
      </c>
      <c r="W108" s="69">
        <f>ROUND(M108*tab!$F$47,2)</f>
        <v>0</v>
      </c>
      <c r="X108" s="69">
        <f>ROUND(N108*tab!$F$47,2)</f>
        <v>0</v>
      </c>
      <c r="Y108" s="69">
        <f>ROUND(O108*tab!$F$47,2)</f>
        <v>0</v>
      </c>
      <c r="Z108" s="72"/>
      <c r="AA108" s="155">
        <v>0</v>
      </c>
      <c r="AB108" s="155">
        <f t="shared" ref="AB108:AC108" si="247">+AA108</f>
        <v>0</v>
      </c>
      <c r="AC108" s="155">
        <f t="shared" si="247"/>
        <v>0</v>
      </c>
      <c r="AD108" s="155">
        <f t="shared" si="221"/>
        <v>0</v>
      </c>
      <c r="AE108" s="121">
        <f t="shared" si="221"/>
        <v>0</v>
      </c>
      <c r="AF108" s="121">
        <f t="shared" si="221"/>
        <v>0</v>
      </c>
      <c r="AG108" s="121">
        <f t="shared" si="221"/>
        <v>0</v>
      </c>
      <c r="AH108" s="121">
        <f t="shared" si="178"/>
        <v>0</v>
      </c>
      <c r="AI108" s="121">
        <f t="shared" si="179"/>
        <v>0</v>
      </c>
      <c r="AJ108" s="72"/>
      <c r="AK108" s="69">
        <f>+G108*tab!$E$52</f>
        <v>0</v>
      </c>
      <c r="AL108" s="69">
        <f>+H108*tab!$E$52</f>
        <v>0</v>
      </c>
      <c r="AM108" s="69">
        <f>+I108*tab!$E$52</f>
        <v>0</v>
      </c>
      <c r="AN108" s="69">
        <f>+J108*tab!$F$52</f>
        <v>0</v>
      </c>
      <c r="AO108" s="69">
        <f>+K108*tab!$F$52</f>
        <v>0</v>
      </c>
      <c r="AP108" s="69">
        <f>+L108*tab!$F$52</f>
        <v>0</v>
      </c>
      <c r="AQ108" s="69">
        <f>+M108*tab!$F$52</f>
        <v>0</v>
      </c>
      <c r="AR108" s="69">
        <f>+N108*tab!$F$52</f>
        <v>0</v>
      </c>
      <c r="AS108" s="69">
        <f>+O108*tab!$F$52</f>
        <v>0</v>
      </c>
      <c r="AT108" s="72"/>
      <c r="AU108" s="652">
        <v>0</v>
      </c>
      <c r="AV108" s="121">
        <f t="shared" si="188"/>
        <v>0</v>
      </c>
      <c r="AW108" s="121">
        <f t="shared" si="189"/>
        <v>0</v>
      </c>
      <c r="AX108" s="121">
        <f t="shared" si="190"/>
        <v>0</v>
      </c>
      <c r="AY108" s="121">
        <f t="shared" si="191"/>
        <v>0</v>
      </c>
      <c r="AZ108" s="121">
        <f t="shared" si="192"/>
        <v>0</v>
      </c>
      <c r="BA108" s="121">
        <f t="shared" si="193"/>
        <v>0</v>
      </c>
      <c r="BB108" s="121">
        <f t="shared" si="194"/>
        <v>0</v>
      </c>
      <c r="BC108" s="121">
        <f t="shared" si="195"/>
        <v>0</v>
      </c>
      <c r="BD108" s="135"/>
    </row>
    <row r="109" spans="2:56" s="114" customFormat="1" x14ac:dyDescent="0.2">
      <c r="B109" s="134"/>
      <c r="C109" s="152"/>
      <c r="D109" s="51">
        <v>95</v>
      </c>
      <c r="E109" s="1354" t="str">
        <f>+'Li O school'!E109</f>
        <v>school 95</v>
      </c>
      <c r="F109" s="1354" t="str">
        <f>+'Li O school'!F109</f>
        <v>11AA</v>
      </c>
      <c r="G109" s="1124">
        <v>0</v>
      </c>
      <c r="H109" s="1124">
        <f t="shared" ref="H109:I109" si="248">+G109</f>
        <v>0</v>
      </c>
      <c r="I109" s="1124">
        <f t="shared" si="248"/>
        <v>0</v>
      </c>
      <c r="J109" s="154">
        <f t="shared" si="219"/>
        <v>0</v>
      </c>
      <c r="K109" s="154">
        <f t="shared" si="219"/>
        <v>0</v>
      </c>
      <c r="L109" s="120">
        <f t="shared" si="219"/>
        <v>0</v>
      </c>
      <c r="M109" s="120">
        <f t="shared" si="219"/>
        <v>0</v>
      </c>
      <c r="N109" s="120">
        <f t="shared" si="175"/>
        <v>0</v>
      </c>
      <c r="O109" s="120">
        <f t="shared" si="176"/>
        <v>0</v>
      </c>
      <c r="P109" s="72"/>
      <c r="Q109" s="69">
        <v>0</v>
      </c>
      <c r="R109" s="69">
        <v>0</v>
      </c>
      <c r="S109" s="69">
        <f>ROUND(I109*tab!E$47,2)</f>
        <v>0</v>
      </c>
      <c r="T109" s="69">
        <f>ROUND(J109*tab!$F$47,2)</f>
        <v>0</v>
      </c>
      <c r="U109" s="69">
        <f>ROUND(K109*tab!$F$47,2)</f>
        <v>0</v>
      </c>
      <c r="V109" s="69">
        <f>ROUND(L109*tab!$F$47,2)</f>
        <v>0</v>
      </c>
      <c r="W109" s="69">
        <f>ROUND(M109*tab!$F$47,2)</f>
        <v>0</v>
      </c>
      <c r="X109" s="69">
        <f>ROUND(N109*tab!$F$47,2)</f>
        <v>0</v>
      </c>
      <c r="Y109" s="69">
        <f>ROUND(O109*tab!$F$47,2)</f>
        <v>0</v>
      </c>
      <c r="Z109" s="72"/>
      <c r="AA109" s="155">
        <v>0</v>
      </c>
      <c r="AB109" s="155">
        <f t="shared" ref="AB109:AC109" si="249">+AA109</f>
        <v>0</v>
      </c>
      <c r="AC109" s="155">
        <f t="shared" si="249"/>
        <v>0</v>
      </c>
      <c r="AD109" s="155">
        <f t="shared" si="221"/>
        <v>0</v>
      </c>
      <c r="AE109" s="121">
        <f t="shared" si="221"/>
        <v>0</v>
      </c>
      <c r="AF109" s="121">
        <f t="shared" si="221"/>
        <v>0</v>
      </c>
      <c r="AG109" s="121">
        <f t="shared" si="221"/>
        <v>0</v>
      </c>
      <c r="AH109" s="121">
        <f t="shared" si="178"/>
        <v>0</v>
      </c>
      <c r="AI109" s="121">
        <f t="shared" si="179"/>
        <v>0</v>
      </c>
      <c r="AJ109" s="72"/>
      <c r="AK109" s="69">
        <f>+G109*tab!$E$52</f>
        <v>0</v>
      </c>
      <c r="AL109" s="69">
        <f>+H109*tab!$E$52</f>
        <v>0</v>
      </c>
      <c r="AM109" s="69">
        <f>+I109*tab!$E$52</f>
        <v>0</v>
      </c>
      <c r="AN109" s="69">
        <f>+J109*tab!$F$52</f>
        <v>0</v>
      </c>
      <c r="AO109" s="69">
        <f>+K109*tab!$F$52</f>
        <v>0</v>
      </c>
      <c r="AP109" s="69">
        <f>+L109*tab!$F$52</f>
        <v>0</v>
      </c>
      <c r="AQ109" s="69">
        <f>+M109*tab!$F$52</f>
        <v>0</v>
      </c>
      <c r="AR109" s="69">
        <f>+N109*tab!$F$52</f>
        <v>0</v>
      </c>
      <c r="AS109" s="69">
        <f>+O109*tab!$F$52</f>
        <v>0</v>
      </c>
      <c r="AT109" s="72"/>
      <c r="AU109" s="652">
        <v>0</v>
      </c>
      <c r="AV109" s="121">
        <f t="shared" si="188"/>
        <v>0</v>
      </c>
      <c r="AW109" s="121">
        <f t="shared" si="189"/>
        <v>0</v>
      </c>
      <c r="AX109" s="121">
        <f t="shared" si="190"/>
        <v>0</v>
      </c>
      <c r="AY109" s="121">
        <f t="shared" si="191"/>
        <v>0</v>
      </c>
      <c r="AZ109" s="121">
        <f t="shared" si="192"/>
        <v>0</v>
      </c>
      <c r="BA109" s="121">
        <f t="shared" si="193"/>
        <v>0</v>
      </c>
      <c r="BB109" s="121">
        <f t="shared" si="194"/>
        <v>0</v>
      </c>
      <c r="BC109" s="121">
        <f t="shared" si="195"/>
        <v>0</v>
      </c>
      <c r="BD109" s="135"/>
    </row>
    <row r="110" spans="2:56" s="114" customFormat="1" x14ac:dyDescent="0.2">
      <c r="B110" s="134"/>
      <c r="C110" s="152"/>
      <c r="D110" s="51">
        <v>96</v>
      </c>
      <c r="E110" s="1354" t="str">
        <f>+'Li O school'!E110</f>
        <v>school 96</v>
      </c>
      <c r="F110" s="1354" t="str">
        <f>+'Li O school'!F110</f>
        <v>11AA</v>
      </c>
      <c r="G110" s="1124">
        <v>0</v>
      </c>
      <c r="H110" s="1124">
        <f t="shared" ref="H110:I110" si="250">+G110</f>
        <v>0</v>
      </c>
      <c r="I110" s="1124">
        <f t="shared" si="250"/>
        <v>0</v>
      </c>
      <c r="J110" s="154">
        <f t="shared" si="219"/>
        <v>0</v>
      </c>
      <c r="K110" s="154">
        <f t="shared" si="219"/>
        <v>0</v>
      </c>
      <c r="L110" s="120">
        <f t="shared" si="219"/>
        <v>0</v>
      </c>
      <c r="M110" s="120">
        <f t="shared" si="219"/>
        <v>0</v>
      </c>
      <c r="N110" s="120">
        <f t="shared" si="175"/>
        <v>0</v>
      </c>
      <c r="O110" s="120">
        <f t="shared" si="176"/>
        <v>0</v>
      </c>
      <c r="P110" s="72"/>
      <c r="Q110" s="69">
        <v>0</v>
      </c>
      <c r="R110" s="69">
        <v>0</v>
      </c>
      <c r="S110" s="69">
        <f>ROUND(I110*tab!E$47,2)</f>
        <v>0</v>
      </c>
      <c r="T110" s="69">
        <f>ROUND(J110*tab!$F$47,2)</f>
        <v>0</v>
      </c>
      <c r="U110" s="69">
        <f>ROUND(K110*tab!$F$47,2)</f>
        <v>0</v>
      </c>
      <c r="V110" s="69">
        <f>ROUND(L110*tab!$F$47,2)</f>
        <v>0</v>
      </c>
      <c r="W110" s="69">
        <f>ROUND(M110*tab!$F$47,2)</f>
        <v>0</v>
      </c>
      <c r="X110" s="69">
        <f>ROUND(N110*tab!$F$47,2)</f>
        <v>0</v>
      </c>
      <c r="Y110" s="69">
        <f>ROUND(O110*tab!$F$47,2)</f>
        <v>0</v>
      </c>
      <c r="Z110" s="72"/>
      <c r="AA110" s="155">
        <v>0</v>
      </c>
      <c r="AB110" s="155">
        <f t="shared" ref="AB110:AC110" si="251">+AA110</f>
        <v>0</v>
      </c>
      <c r="AC110" s="155">
        <f t="shared" si="251"/>
        <v>0</v>
      </c>
      <c r="AD110" s="155">
        <f t="shared" si="221"/>
        <v>0</v>
      </c>
      <c r="AE110" s="121">
        <f t="shared" si="221"/>
        <v>0</v>
      </c>
      <c r="AF110" s="121">
        <f t="shared" si="221"/>
        <v>0</v>
      </c>
      <c r="AG110" s="121">
        <f t="shared" si="221"/>
        <v>0</v>
      </c>
      <c r="AH110" s="121">
        <f t="shared" si="178"/>
        <v>0</v>
      </c>
      <c r="AI110" s="121">
        <f t="shared" si="179"/>
        <v>0</v>
      </c>
      <c r="AJ110" s="72"/>
      <c r="AK110" s="69">
        <f>+G110*tab!$E$52</f>
        <v>0</v>
      </c>
      <c r="AL110" s="69">
        <f>+H110*tab!$E$52</f>
        <v>0</v>
      </c>
      <c r="AM110" s="69">
        <f>+I110*tab!$E$52</f>
        <v>0</v>
      </c>
      <c r="AN110" s="69">
        <f>+J110*tab!$F$52</f>
        <v>0</v>
      </c>
      <c r="AO110" s="69">
        <f>+K110*tab!$F$52</f>
        <v>0</v>
      </c>
      <c r="AP110" s="69">
        <f>+L110*tab!$F$52</f>
        <v>0</v>
      </c>
      <c r="AQ110" s="69">
        <f>+M110*tab!$F$52</f>
        <v>0</v>
      </c>
      <c r="AR110" s="69">
        <f>+N110*tab!$F$52</f>
        <v>0</v>
      </c>
      <c r="AS110" s="69">
        <f>+O110*tab!$F$52</f>
        <v>0</v>
      </c>
      <c r="AT110" s="72"/>
      <c r="AU110" s="652">
        <v>0</v>
      </c>
      <c r="AV110" s="121">
        <f t="shared" si="188"/>
        <v>0</v>
      </c>
      <c r="AW110" s="121">
        <f t="shared" si="189"/>
        <v>0</v>
      </c>
      <c r="AX110" s="121">
        <f t="shared" si="190"/>
        <v>0</v>
      </c>
      <c r="AY110" s="121">
        <f t="shared" si="191"/>
        <v>0</v>
      </c>
      <c r="AZ110" s="121">
        <f t="shared" si="192"/>
        <v>0</v>
      </c>
      <c r="BA110" s="121">
        <f t="shared" si="193"/>
        <v>0</v>
      </c>
      <c r="BB110" s="121">
        <f t="shared" si="194"/>
        <v>0</v>
      </c>
      <c r="BC110" s="121">
        <f t="shared" si="195"/>
        <v>0</v>
      </c>
      <c r="BD110" s="135"/>
    </row>
    <row r="111" spans="2:56" s="114" customFormat="1" x14ac:dyDescent="0.2">
      <c r="B111" s="134"/>
      <c r="C111" s="152"/>
      <c r="D111" s="51">
        <v>97</v>
      </c>
      <c r="E111" s="1354" t="str">
        <f>+'Li O school'!E111</f>
        <v>school 97</v>
      </c>
      <c r="F111" s="1354" t="str">
        <f>+'Li O school'!F111</f>
        <v>11AA</v>
      </c>
      <c r="G111" s="1124">
        <v>0</v>
      </c>
      <c r="H111" s="1124">
        <f t="shared" ref="H111:I111" si="252">+G111</f>
        <v>0</v>
      </c>
      <c r="I111" s="1124">
        <f t="shared" si="252"/>
        <v>0</v>
      </c>
      <c r="J111" s="154">
        <f t="shared" si="219"/>
        <v>0</v>
      </c>
      <c r="K111" s="154">
        <f t="shared" si="219"/>
        <v>0</v>
      </c>
      <c r="L111" s="120">
        <f t="shared" si="219"/>
        <v>0</v>
      </c>
      <c r="M111" s="120">
        <f t="shared" si="219"/>
        <v>0</v>
      </c>
      <c r="N111" s="120">
        <f t="shared" si="175"/>
        <v>0</v>
      </c>
      <c r="O111" s="120">
        <f t="shared" si="176"/>
        <v>0</v>
      </c>
      <c r="P111" s="72"/>
      <c r="Q111" s="69">
        <v>0</v>
      </c>
      <c r="R111" s="69">
        <v>0</v>
      </c>
      <c r="S111" s="69">
        <f>ROUND(I111*tab!E$47,2)</f>
        <v>0</v>
      </c>
      <c r="T111" s="69">
        <f>ROUND(J111*tab!$F$47,2)</f>
        <v>0</v>
      </c>
      <c r="U111" s="69">
        <f>ROUND(K111*tab!$F$47,2)</f>
        <v>0</v>
      </c>
      <c r="V111" s="69">
        <f>ROUND(L111*tab!$F$47,2)</f>
        <v>0</v>
      </c>
      <c r="W111" s="69">
        <f>ROUND(M111*tab!$F$47,2)</f>
        <v>0</v>
      </c>
      <c r="X111" s="69">
        <f>ROUND(N111*tab!$F$47,2)</f>
        <v>0</v>
      </c>
      <c r="Y111" s="69">
        <f>ROUND(O111*tab!$F$47,2)</f>
        <v>0</v>
      </c>
      <c r="Z111" s="72"/>
      <c r="AA111" s="155">
        <v>0</v>
      </c>
      <c r="AB111" s="155">
        <f t="shared" ref="AB111:AC111" si="253">+AA111</f>
        <v>0</v>
      </c>
      <c r="AC111" s="155">
        <f t="shared" si="253"/>
        <v>0</v>
      </c>
      <c r="AD111" s="155">
        <f t="shared" si="221"/>
        <v>0</v>
      </c>
      <c r="AE111" s="121">
        <f t="shared" si="221"/>
        <v>0</v>
      </c>
      <c r="AF111" s="121">
        <f t="shared" si="221"/>
        <v>0</v>
      </c>
      <c r="AG111" s="121">
        <f t="shared" si="221"/>
        <v>0</v>
      </c>
      <c r="AH111" s="121">
        <f t="shared" si="178"/>
        <v>0</v>
      </c>
      <c r="AI111" s="121">
        <f t="shared" si="179"/>
        <v>0</v>
      </c>
      <c r="AJ111" s="72"/>
      <c r="AK111" s="69">
        <f>+G111*tab!$E$52</f>
        <v>0</v>
      </c>
      <c r="AL111" s="69">
        <f>+H111*tab!$E$52</f>
        <v>0</v>
      </c>
      <c r="AM111" s="69">
        <f>+I111*tab!$E$52</f>
        <v>0</v>
      </c>
      <c r="AN111" s="69">
        <f>+J111*tab!$F$52</f>
        <v>0</v>
      </c>
      <c r="AO111" s="69">
        <f>+K111*tab!$F$52</f>
        <v>0</v>
      </c>
      <c r="AP111" s="69">
        <f>+L111*tab!$F$52</f>
        <v>0</v>
      </c>
      <c r="AQ111" s="69">
        <f>+M111*tab!$F$52</f>
        <v>0</v>
      </c>
      <c r="AR111" s="69">
        <f>+N111*tab!$F$52</f>
        <v>0</v>
      </c>
      <c r="AS111" s="69">
        <f>+O111*tab!$F$52</f>
        <v>0</v>
      </c>
      <c r="AT111" s="72"/>
      <c r="AU111" s="652">
        <v>0</v>
      </c>
      <c r="AV111" s="121">
        <f t="shared" si="188"/>
        <v>0</v>
      </c>
      <c r="AW111" s="121">
        <f t="shared" si="189"/>
        <v>0</v>
      </c>
      <c r="AX111" s="121">
        <f t="shared" si="190"/>
        <v>0</v>
      </c>
      <c r="AY111" s="121">
        <f t="shared" si="191"/>
        <v>0</v>
      </c>
      <c r="AZ111" s="121">
        <f t="shared" si="192"/>
        <v>0</v>
      </c>
      <c r="BA111" s="121">
        <f t="shared" si="193"/>
        <v>0</v>
      </c>
      <c r="BB111" s="121">
        <f t="shared" si="194"/>
        <v>0</v>
      </c>
      <c r="BC111" s="121">
        <f t="shared" si="195"/>
        <v>0</v>
      </c>
      <c r="BD111" s="135"/>
    </row>
    <row r="112" spans="2:56" s="114" customFormat="1" x14ac:dyDescent="0.2">
      <c r="B112" s="134"/>
      <c r="C112" s="152"/>
      <c r="D112" s="51">
        <v>98</v>
      </c>
      <c r="E112" s="1354" t="str">
        <f>+'Li O school'!E112</f>
        <v>school 98</v>
      </c>
      <c r="F112" s="1354" t="str">
        <f>+'Li O school'!F112</f>
        <v>11AA</v>
      </c>
      <c r="G112" s="1124">
        <v>0</v>
      </c>
      <c r="H112" s="1124">
        <f t="shared" ref="H112:I112" si="254">+G112</f>
        <v>0</v>
      </c>
      <c r="I112" s="1124">
        <f t="shared" si="254"/>
        <v>0</v>
      </c>
      <c r="J112" s="154">
        <f t="shared" si="219"/>
        <v>0</v>
      </c>
      <c r="K112" s="154">
        <f t="shared" si="219"/>
        <v>0</v>
      </c>
      <c r="L112" s="120">
        <f t="shared" si="219"/>
        <v>0</v>
      </c>
      <c r="M112" s="120">
        <f t="shared" si="219"/>
        <v>0</v>
      </c>
      <c r="N112" s="120">
        <f t="shared" si="175"/>
        <v>0</v>
      </c>
      <c r="O112" s="120">
        <f t="shared" si="176"/>
        <v>0</v>
      </c>
      <c r="P112" s="72"/>
      <c r="Q112" s="69">
        <v>0</v>
      </c>
      <c r="R112" s="69">
        <v>0</v>
      </c>
      <c r="S112" s="69">
        <f>ROUND(I112*tab!E$47,2)</f>
        <v>0</v>
      </c>
      <c r="T112" s="69">
        <f>ROUND(J112*tab!$F$47,2)</f>
        <v>0</v>
      </c>
      <c r="U112" s="69">
        <f>ROUND(K112*tab!$F$47,2)</f>
        <v>0</v>
      </c>
      <c r="V112" s="69">
        <f>ROUND(L112*tab!$F$47,2)</f>
        <v>0</v>
      </c>
      <c r="W112" s="69">
        <f>ROUND(M112*tab!$F$47,2)</f>
        <v>0</v>
      </c>
      <c r="X112" s="69">
        <f>ROUND(N112*tab!$F$47,2)</f>
        <v>0</v>
      </c>
      <c r="Y112" s="69">
        <f>ROUND(O112*tab!$F$47,2)</f>
        <v>0</v>
      </c>
      <c r="Z112" s="72"/>
      <c r="AA112" s="155">
        <v>0</v>
      </c>
      <c r="AB112" s="155">
        <f t="shared" ref="AB112:AC112" si="255">+AA112</f>
        <v>0</v>
      </c>
      <c r="AC112" s="155">
        <f t="shared" si="255"/>
        <v>0</v>
      </c>
      <c r="AD112" s="155">
        <f t="shared" si="221"/>
        <v>0</v>
      </c>
      <c r="AE112" s="121">
        <f t="shared" si="221"/>
        <v>0</v>
      </c>
      <c r="AF112" s="121">
        <f t="shared" si="221"/>
        <v>0</v>
      </c>
      <c r="AG112" s="121">
        <f t="shared" si="221"/>
        <v>0</v>
      </c>
      <c r="AH112" s="121">
        <f t="shared" si="178"/>
        <v>0</v>
      </c>
      <c r="AI112" s="121">
        <f t="shared" si="179"/>
        <v>0</v>
      </c>
      <c r="AJ112" s="72"/>
      <c r="AK112" s="69">
        <f>+G112*tab!$E$52</f>
        <v>0</v>
      </c>
      <c r="AL112" s="69">
        <f>+H112*tab!$E$52</f>
        <v>0</v>
      </c>
      <c r="AM112" s="69">
        <f>+I112*tab!$E$52</f>
        <v>0</v>
      </c>
      <c r="AN112" s="69">
        <f>+J112*tab!$F$52</f>
        <v>0</v>
      </c>
      <c r="AO112" s="69">
        <f>+K112*tab!$F$52</f>
        <v>0</v>
      </c>
      <c r="AP112" s="69">
        <f>+L112*tab!$F$52</f>
        <v>0</v>
      </c>
      <c r="AQ112" s="69">
        <f>+M112*tab!$F$52</f>
        <v>0</v>
      </c>
      <c r="AR112" s="69">
        <f>+N112*tab!$F$52</f>
        <v>0</v>
      </c>
      <c r="AS112" s="69">
        <f>+O112*tab!$F$52</f>
        <v>0</v>
      </c>
      <c r="AT112" s="72"/>
      <c r="AU112" s="652">
        <v>0</v>
      </c>
      <c r="AV112" s="121">
        <f t="shared" si="188"/>
        <v>0</v>
      </c>
      <c r="AW112" s="121">
        <f t="shared" si="189"/>
        <v>0</v>
      </c>
      <c r="AX112" s="121">
        <f t="shared" si="190"/>
        <v>0</v>
      </c>
      <c r="AY112" s="121">
        <f t="shared" si="191"/>
        <v>0</v>
      </c>
      <c r="AZ112" s="121">
        <f t="shared" si="192"/>
        <v>0</v>
      </c>
      <c r="BA112" s="121">
        <f t="shared" si="193"/>
        <v>0</v>
      </c>
      <c r="BB112" s="121">
        <f t="shared" si="194"/>
        <v>0</v>
      </c>
      <c r="BC112" s="121">
        <f t="shared" si="195"/>
        <v>0</v>
      </c>
      <c r="BD112" s="135"/>
    </row>
    <row r="113" spans="2:56" s="114" customFormat="1" x14ac:dyDescent="0.2">
      <c r="B113" s="134"/>
      <c r="C113" s="152"/>
      <c r="D113" s="51">
        <v>99</v>
      </c>
      <c r="E113" s="1354" t="str">
        <f>+'Li O school'!E113</f>
        <v>school 99</v>
      </c>
      <c r="F113" s="1354" t="str">
        <f>+'Li O school'!F113</f>
        <v>11AA</v>
      </c>
      <c r="G113" s="1124">
        <v>0</v>
      </c>
      <c r="H113" s="1124">
        <f t="shared" ref="H113:I113" si="256">+G113</f>
        <v>0</v>
      </c>
      <c r="I113" s="1124">
        <f t="shared" si="256"/>
        <v>0</v>
      </c>
      <c r="J113" s="154">
        <f t="shared" si="219"/>
        <v>0</v>
      </c>
      <c r="K113" s="154">
        <f t="shared" si="219"/>
        <v>0</v>
      </c>
      <c r="L113" s="120">
        <f t="shared" si="219"/>
        <v>0</v>
      </c>
      <c r="M113" s="120">
        <f t="shared" si="219"/>
        <v>0</v>
      </c>
      <c r="N113" s="120">
        <f t="shared" si="175"/>
        <v>0</v>
      </c>
      <c r="O113" s="120">
        <f t="shared" si="176"/>
        <v>0</v>
      </c>
      <c r="P113" s="72"/>
      <c r="Q113" s="69">
        <v>0</v>
      </c>
      <c r="R113" s="69">
        <v>0</v>
      </c>
      <c r="S113" s="69">
        <f>ROUND(I113*tab!E$47,2)</f>
        <v>0</v>
      </c>
      <c r="T113" s="69">
        <f>ROUND(J113*tab!$F$47,2)</f>
        <v>0</v>
      </c>
      <c r="U113" s="69">
        <f>ROUND(K113*tab!$F$47,2)</f>
        <v>0</v>
      </c>
      <c r="V113" s="69">
        <f>ROUND(L113*tab!$F$47,2)</f>
        <v>0</v>
      </c>
      <c r="W113" s="69">
        <f>ROUND(M113*tab!$F$47,2)</f>
        <v>0</v>
      </c>
      <c r="X113" s="69">
        <f>ROUND(N113*tab!$F$47,2)</f>
        <v>0</v>
      </c>
      <c r="Y113" s="69">
        <f>ROUND(O113*tab!$F$47,2)</f>
        <v>0</v>
      </c>
      <c r="Z113" s="72"/>
      <c r="AA113" s="155">
        <v>0</v>
      </c>
      <c r="AB113" s="155">
        <f t="shared" ref="AB113:AC113" si="257">+AA113</f>
        <v>0</v>
      </c>
      <c r="AC113" s="155">
        <f t="shared" si="257"/>
        <v>0</v>
      </c>
      <c r="AD113" s="155">
        <f t="shared" si="221"/>
        <v>0</v>
      </c>
      <c r="AE113" s="121">
        <f t="shared" si="221"/>
        <v>0</v>
      </c>
      <c r="AF113" s="121">
        <f t="shared" si="221"/>
        <v>0</v>
      </c>
      <c r="AG113" s="121">
        <f t="shared" si="221"/>
        <v>0</v>
      </c>
      <c r="AH113" s="121">
        <f t="shared" si="178"/>
        <v>0</v>
      </c>
      <c r="AI113" s="121">
        <f t="shared" si="179"/>
        <v>0</v>
      </c>
      <c r="AJ113" s="72"/>
      <c r="AK113" s="69">
        <f>+G113*tab!$E$52</f>
        <v>0</v>
      </c>
      <c r="AL113" s="69">
        <f>+H113*tab!$E$52</f>
        <v>0</v>
      </c>
      <c r="AM113" s="69">
        <f>+I113*tab!$E$52</f>
        <v>0</v>
      </c>
      <c r="AN113" s="69">
        <f>+J113*tab!$F$52</f>
        <v>0</v>
      </c>
      <c r="AO113" s="69">
        <f>+K113*tab!$F$52</f>
        <v>0</v>
      </c>
      <c r="AP113" s="69">
        <f>+L113*tab!$F$52</f>
        <v>0</v>
      </c>
      <c r="AQ113" s="69">
        <f>+M113*tab!$F$52</f>
        <v>0</v>
      </c>
      <c r="AR113" s="69">
        <f>+N113*tab!$F$52</f>
        <v>0</v>
      </c>
      <c r="AS113" s="69">
        <f>+O113*tab!$F$52</f>
        <v>0</v>
      </c>
      <c r="AT113" s="72"/>
      <c r="AU113" s="652">
        <v>0</v>
      </c>
      <c r="AV113" s="121">
        <f t="shared" si="188"/>
        <v>0</v>
      </c>
      <c r="AW113" s="121">
        <f t="shared" si="189"/>
        <v>0</v>
      </c>
      <c r="AX113" s="121">
        <f t="shared" si="190"/>
        <v>0</v>
      </c>
      <c r="AY113" s="121">
        <f t="shared" si="191"/>
        <v>0</v>
      </c>
      <c r="AZ113" s="121">
        <f t="shared" si="192"/>
        <v>0</v>
      </c>
      <c r="BA113" s="121">
        <f t="shared" si="193"/>
        <v>0</v>
      </c>
      <c r="BB113" s="121">
        <f t="shared" si="194"/>
        <v>0</v>
      </c>
      <c r="BC113" s="121">
        <f t="shared" si="195"/>
        <v>0</v>
      </c>
      <c r="BD113" s="135"/>
    </row>
    <row r="114" spans="2:56" s="114" customFormat="1" x14ac:dyDescent="0.2">
      <c r="B114" s="134"/>
      <c r="C114" s="152"/>
      <c r="D114" s="51">
        <v>100</v>
      </c>
      <c r="E114" s="1354" t="str">
        <f>+'Li O school'!E114</f>
        <v>school 100</v>
      </c>
      <c r="F114" s="1354" t="str">
        <f>+'Li O school'!F114</f>
        <v>11AA</v>
      </c>
      <c r="G114" s="1124">
        <v>0</v>
      </c>
      <c r="H114" s="1124">
        <f t="shared" ref="H114:I114" si="258">+G114</f>
        <v>0</v>
      </c>
      <c r="I114" s="1124">
        <f t="shared" si="258"/>
        <v>0</v>
      </c>
      <c r="J114" s="154">
        <f t="shared" si="219"/>
        <v>0</v>
      </c>
      <c r="K114" s="154">
        <f t="shared" si="219"/>
        <v>0</v>
      </c>
      <c r="L114" s="120">
        <f t="shared" si="219"/>
        <v>0</v>
      </c>
      <c r="M114" s="120">
        <f t="shared" si="219"/>
        <v>0</v>
      </c>
      <c r="N114" s="120">
        <f t="shared" si="175"/>
        <v>0</v>
      </c>
      <c r="O114" s="120">
        <f t="shared" si="176"/>
        <v>0</v>
      </c>
      <c r="P114" s="72"/>
      <c r="Q114" s="69">
        <v>0</v>
      </c>
      <c r="R114" s="69">
        <v>0</v>
      </c>
      <c r="S114" s="69">
        <f>ROUND(I114*tab!E$47,2)</f>
        <v>0</v>
      </c>
      <c r="T114" s="69">
        <f>ROUND(J114*tab!$F$47,2)</f>
        <v>0</v>
      </c>
      <c r="U114" s="69">
        <f>ROUND(K114*tab!$F$47,2)</f>
        <v>0</v>
      </c>
      <c r="V114" s="69">
        <f>ROUND(L114*tab!$F$47,2)</f>
        <v>0</v>
      </c>
      <c r="W114" s="69">
        <f>ROUND(M114*tab!$F$47,2)</f>
        <v>0</v>
      </c>
      <c r="X114" s="69">
        <f>ROUND(N114*tab!$F$47,2)</f>
        <v>0</v>
      </c>
      <c r="Y114" s="69">
        <f>ROUND(O114*tab!$F$47,2)</f>
        <v>0</v>
      </c>
      <c r="Z114" s="72"/>
      <c r="AA114" s="155">
        <v>0</v>
      </c>
      <c r="AB114" s="155">
        <f t="shared" ref="AB114:AC114" si="259">+AA114</f>
        <v>0</v>
      </c>
      <c r="AC114" s="155">
        <f t="shared" si="259"/>
        <v>0</v>
      </c>
      <c r="AD114" s="155">
        <f t="shared" si="221"/>
        <v>0</v>
      </c>
      <c r="AE114" s="121">
        <f t="shared" si="221"/>
        <v>0</v>
      </c>
      <c r="AF114" s="121">
        <f t="shared" si="221"/>
        <v>0</v>
      </c>
      <c r="AG114" s="121">
        <f t="shared" si="221"/>
        <v>0</v>
      </c>
      <c r="AH114" s="121">
        <f t="shared" si="178"/>
        <v>0</v>
      </c>
      <c r="AI114" s="121">
        <f t="shared" si="179"/>
        <v>0</v>
      </c>
      <c r="AJ114" s="72"/>
      <c r="AK114" s="69">
        <f>+G114*tab!$E$52</f>
        <v>0</v>
      </c>
      <c r="AL114" s="69">
        <f>+H114*tab!$E$52</f>
        <v>0</v>
      </c>
      <c r="AM114" s="69">
        <f>+I114*tab!$E$52</f>
        <v>0</v>
      </c>
      <c r="AN114" s="69">
        <f>+J114*tab!$F$52</f>
        <v>0</v>
      </c>
      <c r="AO114" s="69">
        <f>+K114*tab!$F$52</f>
        <v>0</v>
      </c>
      <c r="AP114" s="69">
        <f>+L114*tab!$F$52</f>
        <v>0</v>
      </c>
      <c r="AQ114" s="69">
        <f>+M114*tab!$F$52</f>
        <v>0</v>
      </c>
      <c r="AR114" s="69">
        <f>+N114*tab!$F$52</f>
        <v>0</v>
      </c>
      <c r="AS114" s="69">
        <f>+O114*tab!$F$52</f>
        <v>0</v>
      </c>
      <c r="AT114" s="72"/>
      <c r="AU114" s="652">
        <v>0</v>
      </c>
      <c r="AV114" s="121">
        <f t="shared" si="188"/>
        <v>0</v>
      </c>
      <c r="AW114" s="121">
        <f t="shared" si="189"/>
        <v>0</v>
      </c>
      <c r="AX114" s="121">
        <f t="shared" si="190"/>
        <v>0</v>
      </c>
      <c r="AY114" s="121">
        <f t="shared" si="191"/>
        <v>0</v>
      </c>
      <c r="AZ114" s="121">
        <f t="shared" si="192"/>
        <v>0</v>
      </c>
      <c r="BA114" s="121">
        <f t="shared" si="193"/>
        <v>0</v>
      </c>
      <c r="BB114" s="121">
        <f t="shared" si="194"/>
        <v>0</v>
      </c>
      <c r="BC114" s="121">
        <f t="shared" si="195"/>
        <v>0</v>
      </c>
      <c r="BD114" s="135"/>
    </row>
    <row r="115" spans="2:56" s="114" customFormat="1" x14ac:dyDescent="0.2">
      <c r="B115" s="134"/>
      <c r="C115" s="152"/>
      <c r="D115" s="51">
        <v>101</v>
      </c>
      <c r="E115" s="1354" t="str">
        <f>+'Li O school'!E115</f>
        <v>school 101</v>
      </c>
      <c r="F115" s="1354" t="str">
        <f>+'Li O school'!F115</f>
        <v>11AA</v>
      </c>
      <c r="G115" s="1124">
        <v>0</v>
      </c>
      <c r="H115" s="1124">
        <f t="shared" ref="H115:I115" si="260">+G115</f>
        <v>0</v>
      </c>
      <c r="I115" s="1124">
        <f t="shared" si="260"/>
        <v>0</v>
      </c>
      <c r="J115" s="154">
        <f t="shared" ref="J115:M134" si="261">I115</f>
        <v>0</v>
      </c>
      <c r="K115" s="154">
        <f t="shared" si="261"/>
        <v>0</v>
      </c>
      <c r="L115" s="120">
        <f t="shared" si="261"/>
        <v>0</v>
      </c>
      <c r="M115" s="120">
        <f t="shared" si="261"/>
        <v>0</v>
      </c>
      <c r="N115" s="120">
        <f t="shared" si="175"/>
        <v>0</v>
      </c>
      <c r="O115" s="120">
        <f t="shared" si="176"/>
        <v>0</v>
      </c>
      <c r="P115" s="72"/>
      <c r="Q115" s="69">
        <v>0</v>
      </c>
      <c r="R115" s="69">
        <v>0</v>
      </c>
      <c r="S115" s="69">
        <f>ROUND(I115*tab!E$47,2)</f>
        <v>0</v>
      </c>
      <c r="T115" s="69">
        <f>ROUND(J115*tab!$F$47,2)</f>
        <v>0</v>
      </c>
      <c r="U115" s="69">
        <f>ROUND(K115*tab!$F$47,2)</f>
        <v>0</v>
      </c>
      <c r="V115" s="69">
        <f>ROUND(L115*tab!$F$47,2)</f>
        <v>0</v>
      </c>
      <c r="W115" s="69">
        <f>ROUND(M115*tab!$F$47,2)</f>
        <v>0</v>
      </c>
      <c r="X115" s="69">
        <f>ROUND(N115*tab!$F$47,2)</f>
        <v>0</v>
      </c>
      <c r="Y115" s="69">
        <f>ROUND(O115*tab!$F$47,2)</f>
        <v>0</v>
      </c>
      <c r="Z115" s="72"/>
      <c r="AA115" s="155">
        <v>0</v>
      </c>
      <c r="AB115" s="155">
        <f t="shared" ref="AB115:AC115" si="262">+AA115</f>
        <v>0</v>
      </c>
      <c r="AC115" s="155">
        <f t="shared" si="262"/>
        <v>0</v>
      </c>
      <c r="AD115" s="155">
        <f t="shared" ref="AD115:AG134" si="263">AC115</f>
        <v>0</v>
      </c>
      <c r="AE115" s="121">
        <f t="shared" si="263"/>
        <v>0</v>
      </c>
      <c r="AF115" s="121">
        <f t="shared" si="263"/>
        <v>0</v>
      </c>
      <c r="AG115" s="121">
        <f t="shared" si="263"/>
        <v>0</v>
      </c>
      <c r="AH115" s="121">
        <f t="shared" si="178"/>
        <v>0</v>
      </c>
      <c r="AI115" s="121">
        <f t="shared" si="179"/>
        <v>0</v>
      </c>
      <c r="AJ115" s="72"/>
      <c r="AK115" s="69">
        <f>+G115*tab!$E$52</f>
        <v>0</v>
      </c>
      <c r="AL115" s="69">
        <f>+H115*tab!$E$52</f>
        <v>0</v>
      </c>
      <c r="AM115" s="69">
        <f>+I115*tab!$E$52</f>
        <v>0</v>
      </c>
      <c r="AN115" s="69">
        <f>+J115*tab!$F$52</f>
        <v>0</v>
      </c>
      <c r="AO115" s="69">
        <f>+K115*tab!$F$52</f>
        <v>0</v>
      </c>
      <c r="AP115" s="69">
        <f>+L115*tab!$F$52</f>
        <v>0</v>
      </c>
      <c r="AQ115" s="69">
        <f>+M115*tab!$F$52</f>
        <v>0</v>
      </c>
      <c r="AR115" s="69">
        <f>+N115*tab!$F$52</f>
        <v>0</v>
      </c>
      <c r="AS115" s="69">
        <f>+O115*tab!$F$52</f>
        <v>0</v>
      </c>
      <c r="AT115" s="72"/>
      <c r="AU115" s="652">
        <v>0</v>
      </c>
      <c r="AV115" s="121">
        <f t="shared" si="188"/>
        <v>0</v>
      </c>
      <c r="AW115" s="121">
        <f t="shared" si="189"/>
        <v>0</v>
      </c>
      <c r="AX115" s="121">
        <f t="shared" si="190"/>
        <v>0</v>
      </c>
      <c r="AY115" s="121">
        <f t="shared" si="191"/>
        <v>0</v>
      </c>
      <c r="AZ115" s="121">
        <f t="shared" si="192"/>
        <v>0</v>
      </c>
      <c r="BA115" s="121">
        <f t="shared" si="193"/>
        <v>0</v>
      </c>
      <c r="BB115" s="121">
        <f t="shared" si="194"/>
        <v>0</v>
      </c>
      <c r="BC115" s="121">
        <f t="shared" si="195"/>
        <v>0</v>
      </c>
      <c r="BD115" s="135"/>
    </row>
    <row r="116" spans="2:56" s="114" customFormat="1" x14ac:dyDescent="0.2">
      <c r="B116" s="134"/>
      <c r="C116" s="152"/>
      <c r="D116" s="51">
        <v>102</v>
      </c>
      <c r="E116" s="1354" t="str">
        <f>+'Li O school'!E116</f>
        <v>school 102</v>
      </c>
      <c r="F116" s="1354" t="str">
        <f>+'Li O school'!F116</f>
        <v>11AA</v>
      </c>
      <c r="G116" s="1124">
        <v>0</v>
      </c>
      <c r="H116" s="1124">
        <f t="shared" ref="H116:I116" si="264">+G116</f>
        <v>0</v>
      </c>
      <c r="I116" s="1124">
        <f t="shared" si="264"/>
        <v>0</v>
      </c>
      <c r="J116" s="154">
        <f t="shared" si="261"/>
        <v>0</v>
      </c>
      <c r="K116" s="154">
        <f t="shared" si="261"/>
        <v>0</v>
      </c>
      <c r="L116" s="120">
        <f t="shared" si="261"/>
        <v>0</v>
      </c>
      <c r="M116" s="120">
        <f t="shared" si="261"/>
        <v>0</v>
      </c>
      <c r="N116" s="120">
        <f t="shared" si="175"/>
        <v>0</v>
      </c>
      <c r="O116" s="120">
        <f t="shared" si="176"/>
        <v>0</v>
      </c>
      <c r="P116" s="72"/>
      <c r="Q116" s="69">
        <v>0</v>
      </c>
      <c r="R116" s="69">
        <v>0</v>
      </c>
      <c r="S116" s="69">
        <f>ROUND(I116*tab!E$47,2)</f>
        <v>0</v>
      </c>
      <c r="T116" s="69">
        <f>ROUND(J116*tab!$F$47,2)</f>
        <v>0</v>
      </c>
      <c r="U116" s="69">
        <f>ROUND(K116*tab!$F$47,2)</f>
        <v>0</v>
      </c>
      <c r="V116" s="69">
        <f>ROUND(L116*tab!$F$47,2)</f>
        <v>0</v>
      </c>
      <c r="W116" s="69">
        <f>ROUND(M116*tab!$F$47,2)</f>
        <v>0</v>
      </c>
      <c r="X116" s="69">
        <f>ROUND(N116*tab!$F$47,2)</f>
        <v>0</v>
      </c>
      <c r="Y116" s="69">
        <f>ROUND(O116*tab!$F$47,2)</f>
        <v>0</v>
      </c>
      <c r="Z116" s="72"/>
      <c r="AA116" s="155">
        <v>0</v>
      </c>
      <c r="AB116" s="155">
        <f t="shared" ref="AB116:AC116" si="265">+AA116</f>
        <v>0</v>
      </c>
      <c r="AC116" s="155">
        <f t="shared" si="265"/>
        <v>0</v>
      </c>
      <c r="AD116" s="155">
        <f t="shared" si="263"/>
        <v>0</v>
      </c>
      <c r="AE116" s="121">
        <f t="shared" si="263"/>
        <v>0</v>
      </c>
      <c r="AF116" s="121">
        <f t="shared" si="263"/>
        <v>0</v>
      </c>
      <c r="AG116" s="121">
        <f t="shared" si="263"/>
        <v>0</v>
      </c>
      <c r="AH116" s="121">
        <f t="shared" si="178"/>
        <v>0</v>
      </c>
      <c r="AI116" s="121">
        <f t="shared" si="179"/>
        <v>0</v>
      </c>
      <c r="AJ116" s="72"/>
      <c r="AK116" s="69">
        <f>+G116*tab!$E$52</f>
        <v>0</v>
      </c>
      <c r="AL116" s="69">
        <f>+H116*tab!$E$52</f>
        <v>0</v>
      </c>
      <c r="AM116" s="69">
        <f>+I116*tab!$E$52</f>
        <v>0</v>
      </c>
      <c r="AN116" s="69">
        <f>+J116*tab!$F$52</f>
        <v>0</v>
      </c>
      <c r="AO116" s="69">
        <f>+K116*tab!$F$52</f>
        <v>0</v>
      </c>
      <c r="AP116" s="69">
        <f>+L116*tab!$F$52</f>
        <v>0</v>
      </c>
      <c r="AQ116" s="69">
        <f>+M116*tab!$F$52</f>
        <v>0</v>
      </c>
      <c r="AR116" s="69">
        <f>+N116*tab!$F$52</f>
        <v>0</v>
      </c>
      <c r="AS116" s="69">
        <f>+O116*tab!$F$52</f>
        <v>0</v>
      </c>
      <c r="AT116" s="72"/>
      <c r="AU116" s="652">
        <v>0</v>
      </c>
      <c r="AV116" s="121">
        <f t="shared" si="188"/>
        <v>0</v>
      </c>
      <c r="AW116" s="121">
        <f t="shared" si="189"/>
        <v>0</v>
      </c>
      <c r="AX116" s="121">
        <f t="shared" si="190"/>
        <v>0</v>
      </c>
      <c r="AY116" s="121">
        <f t="shared" si="191"/>
        <v>0</v>
      </c>
      <c r="AZ116" s="121">
        <f t="shared" si="192"/>
        <v>0</v>
      </c>
      <c r="BA116" s="121">
        <f t="shared" si="193"/>
        <v>0</v>
      </c>
      <c r="BB116" s="121">
        <f t="shared" si="194"/>
        <v>0</v>
      </c>
      <c r="BC116" s="121">
        <f t="shared" si="195"/>
        <v>0</v>
      </c>
      <c r="BD116" s="135"/>
    </row>
    <row r="117" spans="2:56" s="114" customFormat="1" x14ac:dyDescent="0.2">
      <c r="B117" s="134"/>
      <c r="C117" s="152"/>
      <c r="D117" s="51">
        <v>103</v>
      </c>
      <c r="E117" s="1354" t="str">
        <f>+'Li O school'!E117</f>
        <v>school 103</v>
      </c>
      <c r="F117" s="1354" t="str">
        <f>+'Li O school'!F117</f>
        <v>11AA</v>
      </c>
      <c r="G117" s="1124">
        <v>0</v>
      </c>
      <c r="H117" s="1124">
        <f t="shared" ref="H117:I117" si="266">+G117</f>
        <v>0</v>
      </c>
      <c r="I117" s="1124">
        <f t="shared" si="266"/>
        <v>0</v>
      </c>
      <c r="J117" s="154">
        <f t="shared" si="261"/>
        <v>0</v>
      </c>
      <c r="K117" s="154">
        <f t="shared" si="261"/>
        <v>0</v>
      </c>
      <c r="L117" s="120">
        <f t="shared" si="261"/>
        <v>0</v>
      </c>
      <c r="M117" s="120">
        <f t="shared" si="261"/>
        <v>0</v>
      </c>
      <c r="N117" s="120">
        <f t="shared" si="175"/>
        <v>0</v>
      </c>
      <c r="O117" s="120">
        <f t="shared" si="176"/>
        <v>0</v>
      </c>
      <c r="P117" s="72"/>
      <c r="Q117" s="69">
        <v>0</v>
      </c>
      <c r="R117" s="69">
        <v>0</v>
      </c>
      <c r="S117" s="69">
        <f>ROUND(I117*tab!E$47,2)</f>
        <v>0</v>
      </c>
      <c r="T117" s="69">
        <f>ROUND(J117*tab!$F$47,2)</f>
        <v>0</v>
      </c>
      <c r="U117" s="69">
        <f>ROUND(K117*tab!$F$47,2)</f>
        <v>0</v>
      </c>
      <c r="V117" s="69">
        <f>ROUND(L117*tab!$F$47,2)</f>
        <v>0</v>
      </c>
      <c r="W117" s="69">
        <f>ROUND(M117*tab!$F$47,2)</f>
        <v>0</v>
      </c>
      <c r="X117" s="69">
        <f>ROUND(N117*tab!$F$47,2)</f>
        <v>0</v>
      </c>
      <c r="Y117" s="69">
        <f>ROUND(O117*tab!$F$47,2)</f>
        <v>0</v>
      </c>
      <c r="Z117" s="72"/>
      <c r="AA117" s="155">
        <v>0</v>
      </c>
      <c r="AB117" s="155">
        <f t="shared" ref="AB117:AC117" si="267">+AA117</f>
        <v>0</v>
      </c>
      <c r="AC117" s="155">
        <f t="shared" si="267"/>
        <v>0</v>
      </c>
      <c r="AD117" s="155">
        <f t="shared" si="263"/>
        <v>0</v>
      </c>
      <c r="AE117" s="121">
        <f t="shared" si="263"/>
        <v>0</v>
      </c>
      <c r="AF117" s="121">
        <f t="shared" si="263"/>
        <v>0</v>
      </c>
      <c r="AG117" s="121">
        <f t="shared" si="263"/>
        <v>0</v>
      </c>
      <c r="AH117" s="121">
        <f t="shared" si="178"/>
        <v>0</v>
      </c>
      <c r="AI117" s="121">
        <f t="shared" si="179"/>
        <v>0</v>
      </c>
      <c r="AJ117" s="72"/>
      <c r="AK117" s="69">
        <f>+G117*tab!$E$52</f>
        <v>0</v>
      </c>
      <c r="AL117" s="69">
        <f>+H117*tab!$E$52</f>
        <v>0</v>
      </c>
      <c r="AM117" s="69">
        <f>+I117*tab!$E$52</f>
        <v>0</v>
      </c>
      <c r="AN117" s="69">
        <f>+J117*tab!$F$52</f>
        <v>0</v>
      </c>
      <c r="AO117" s="69">
        <f>+K117*tab!$F$52</f>
        <v>0</v>
      </c>
      <c r="AP117" s="69">
        <f>+L117*tab!$F$52</f>
        <v>0</v>
      </c>
      <c r="AQ117" s="69">
        <f>+M117*tab!$F$52</f>
        <v>0</v>
      </c>
      <c r="AR117" s="69">
        <f>+N117*tab!$F$52</f>
        <v>0</v>
      </c>
      <c r="AS117" s="69">
        <f>+O117*tab!$F$52</f>
        <v>0</v>
      </c>
      <c r="AT117" s="72"/>
      <c r="AU117" s="652">
        <v>0</v>
      </c>
      <c r="AV117" s="121">
        <f t="shared" si="188"/>
        <v>0</v>
      </c>
      <c r="AW117" s="121">
        <f t="shared" si="189"/>
        <v>0</v>
      </c>
      <c r="AX117" s="121">
        <f t="shared" si="190"/>
        <v>0</v>
      </c>
      <c r="AY117" s="121">
        <f t="shared" si="191"/>
        <v>0</v>
      </c>
      <c r="AZ117" s="121">
        <f t="shared" si="192"/>
        <v>0</v>
      </c>
      <c r="BA117" s="121">
        <f t="shared" si="193"/>
        <v>0</v>
      </c>
      <c r="BB117" s="121">
        <f t="shared" si="194"/>
        <v>0</v>
      </c>
      <c r="BC117" s="121">
        <f t="shared" si="195"/>
        <v>0</v>
      </c>
      <c r="BD117" s="135"/>
    </row>
    <row r="118" spans="2:56" s="114" customFormat="1" x14ac:dyDescent="0.2">
      <c r="B118" s="134"/>
      <c r="C118" s="152"/>
      <c r="D118" s="51">
        <v>104</v>
      </c>
      <c r="E118" s="1354" t="str">
        <f>+'Li O school'!E118</f>
        <v>school 104</v>
      </c>
      <c r="F118" s="1354" t="str">
        <f>+'Li O school'!F118</f>
        <v>11AA</v>
      </c>
      <c r="G118" s="1124">
        <v>0</v>
      </c>
      <c r="H118" s="1124">
        <f t="shared" ref="H118:I118" si="268">+G118</f>
        <v>0</v>
      </c>
      <c r="I118" s="1124">
        <f t="shared" si="268"/>
        <v>0</v>
      </c>
      <c r="J118" s="154">
        <f t="shared" si="261"/>
        <v>0</v>
      </c>
      <c r="K118" s="154">
        <f t="shared" si="261"/>
        <v>0</v>
      </c>
      <c r="L118" s="120">
        <f t="shared" si="261"/>
        <v>0</v>
      </c>
      <c r="M118" s="120">
        <f t="shared" si="261"/>
        <v>0</v>
      </c>
      <c r="N118" s="120">
        <f t="shared" si="175"/>
        <v>0</v>
      </c>
      <c r="O118" s="120">
        <f t="shared" si="176"/>
        <v>0</v>
      </c>
      <c r="P118" s="72"/>
      <c r="Q118" s="69">
        <v>0</v>
      </c>
      <c r="R118" s="69">
        <v>0</v>
      </c>
      <c r="S118" s="69">
        <f>ROUND(I118*tab!E$47,2)</f>
        <v>0</v>
      </c>
      <c r="T118" s="69">
        <f>ROUND(J118*tab!$F$47,2)</f>
        <v>0</v>
      </c>
      <c r="U118" s="69">
        <f>ROUND(K118*tab!$F$47,2)</f>
        <v>0</v>
      </c>
      <c r="V118" s="69">
        <f>ROUND(L118*tab!$F$47,2)</f>
        <v>0</v>
      </c>
      <c r="W118" s="69">
        <f>ROUND(M118*tab!$F$47,2)</f>
        <v>0</v>
      </c>
      <c r="X118" s="69">
        <f>ROUND(N118*tab!$F$47,2)</f>
        <v>0</v>
      </c>
      <c r="Y118" s="69">
        <f>ROUND(O118*tab!$F$47,2)</f>
        <v>0</v>
      </c>
      <c r="Z118" s="72"/>
      <c r="AA118" s="155">
        <v>0</v>
      </c>
      <c r="AB118" s="155">
        <f t="shared" ref="AB118:AC118" si="269">+AA118</f>
        <v>0</v>
      </c>
      <c r="AC118" s="155">
        <f t="shared" si="269"/>
        <v>0</v>
      </c>
      <c r="AD118" s="155">
        <f t="shared" si="263"/>
        <v>0</v>
      </c>
      <c r="AE118" s="121">
        <f t="shared" si="263"/>
        <v>0</v>
      </c>
      <c r="AF118" s="121">
        <f t="shared" si="263"/>
        <v>0</v>
      </c>
      <c r="AG118" s="121">
        <f t="shared" si="263"/>
        <v>0</v>
      </c>
      <c r="AH118" s="121">
        <f t="shared" si="178"/>
        <v>0</v>
      </c>
      <c r="AI118" s="121">
        <f t="shared" si="179"/>
        <v>0</v>
      </c>
      <c r="AJ118" s="72"/>
      <c r="AK118" s="69">
        <f>+G118*tab!$E$52</f>
        <v>0</v>
      </c>
      <c r="AL118" s="69">
        <f>+H118*tab!$E$52</f>
        <v>0</v>
      </c>
      <c r="AM118" s="69">
        <f>+I118*tab!$E$52</f>
        <v>0</v>
      </c>
      <c r="AN118" s="69">
        <f>+J118*tab!$F$52</f>
        <v>0</v>
      </c>
      <c r="AO118" s="69">
        <f>+K118*tab!$F$52</f>
        <v>0</v>
      </c>
      <c r="AP118" s="69">
        <f>+L118*tab!$F$52</f>
        <v>0</v>
      </c>
      <c r="AQ118" s="69">
        <f>+M118*tab!$F$52</f>
        <v>0</v>
      </c>
      <c r="AR118" s="69">
        <f>+N118*tab!$F$52</f>
        <v>0</v>
      </c>
      <c r="AS118" s="69">
        <f>+O118*tab!$F$52</f>
        <v>0</v>
      </c>
      <c r="AT118" s="72"/>
      <c r="AU118" s="652">
        <v>0</v>
      </c>
      <c r="AV118" s="121">
        <f t="shared" si="188"/>
        <v>0</v>
      </c>
      <c r="AW118" s="121">
        <f t="shared" si="189"/>
        <v>0</v>
      </c>
      <c r="AX118" s="121">
        <f t="shared" si="190"/>
        <v>0</v>
      </c>
      <c r="AY118" s="121">
        <f t="shared" si="191"/>
        <v>0</v>
      </c>
      <c r="AZ118" s="121">
        <f t="shared" si="192"/>
        <v>0</v>
      </c>
      <c r="BA118" s="121">
        <f t="shared" si="193"/>
        <v>0</v>
      </c>
      <c r="BB118" s="121">
        <f t="shared" si="194"/>
        <v>0</v>
      </c>
      <c r="BC118" s="121">
        <f t="shared" si="195"/>
        <v>0</v>
      </c>
      <c r="BD118" s="135"/>
    </row>
    <row r="119" spans="2:56" s="114" customFormat="1" x14ac:dyDescent="0.2">
      <c r="B119" s="134"/>
      <c r="C119" s="152"/>
      <c r="D119" s="51">
        <v>105</v>
      </c>
      <c r="E119" s="1354" t="str">
        <f>+'Li O school'!E119</f>
        <v>school 105</v>
      </c>
      <c r="F119" s="1354" t="str">
        <f>+'Li O school'!F119</f>
        <v>11AA</v>
      </c>
      <c r="G119" s="1124">
        <v>0</v>
      </c>
      <c r="H119" s="1124">
        <f t="shared" ref="H119:I119" si="270">+G119</f>
        <v>0</v>
      </c>
      <c r="I119" s="1124">
        <f t="shared" si="270"/>
        <v>0</v>
      </c>
      <c r="J119" s="154">
        <f t="shared" si="261"/>
        <v>0</v>
      </c>
      <c r="K119" s="154">
        <f t="shared" si="261"/>
        <v>0</v>
      </c>
      <c r="L119" s="120">
        <f t="shared" si="261"/>
        <v>0</v>
      </c>
      <c r="M119" s="120">
        <f t="shared" si="261"/>
        <v>0</v>
      </c>
      <c r="N119" s="120">
        <f t="shared" si="175"/>
        <v>0</v>
      </c>
      <c r="O119" s="120">
        <f t="shared" si="176"/>
        <v>0</v>
      </c>
      <c r="P119" s="72"/>
      <c r="Q119" s="69">
        <v>0</v>
      </c>
      <c r="R119" s="69">
        <v>0</v>
      </c>
      <c r="S119" s="69">
        <f>ROUND(I119*tab!E$47,2)</f>
        <v>0</v>
      </c>
      <c r="T119" s="69">
        <f>ROUND(J119*tab!$F$47,2)</f>
        <v>0</v>
      </c>
      <c r="U119" s="69">
        <f>ROUND(K119*tab!$F$47,2)</f>
        <v>0</v>
      </c>
      <c r="V119" s="69">
        <f>ROUND(L119*tab!$F$47,2)</f>
        <v>0</v>
      </c>
      <c r="W119" s="69">
        <f>ROUND(M119*tab!$F$47,2)</f>
        <v>0</v>
      </c>
      <c r="X119" s="69">
        <f>ROUND(N119*tab!$F$47,2)</f>
        <v>0</v>
      </c>
      <c r="Y119" s="69">
        <f>ROUND(O119*tab!$F$47,2)</f>
        <v>0</v>
      </c>
      <c r="Z119" s="72"/>
      <c r="AA119" s="155">
        <v>0</v>
      </c>
      <c r="AB119" s="155">
        <f t="shared" ref="AB119:AC119" si="271">+AA119</f>
        <v>0</v>
      </c>
      <c r="AC119" s="155">
        <f t="shared" si="271"/>
        <v>0</v>
      </c>
      <c r="AD119" s="155">
        <f t="shared" si="263"/>
        <v>0</v>
      </c>
      <c r="AE119" s="121">
        <f t="shared" si="263"/>
        <v>0</v>
      </c>
      <c r="AF119" s="121">
        <f t="shared" si="263"/>
        <v>0</v>
      </c>
      <c r="AG119" s="121">
        <f t="shared" si="263"/>
        <v>0</v>
      </c>
      <c r="AH119" s="121">
        <f t="shared" si="178"/>
        <v>0</v>
      </c>
      <c r="AI119" s="121">
        <f t="shared" si="179"/>
        <v>0</v>
      </c>
      <c r="AJ119" s="72"/>
      <c r="AK119" s="69">
        <f>+G119*tab!$E$52</f>
        <v>0</v>
      </c>
      <c r="AL119" s="69">
        <f>+H119*tab!$E$52</f>
        <v>0</v>
      </c>
      <c r="AM119" s="69">
        <f>+I119*tab!$E$52</f>
        <v>0</v>
      </c>
      <c r="AN119" s="69">
        <f>+J119*tab!$F$52</f>
        <v>0</v>
      </c>
      <c r="AO119" s="69">
        <f>+K119*tab!$F$52</f>
        <v>0</v>
      </c>
      <c r="AP119" s="69">
        <f>+L119*tab!$F$52</f>
        <v>0</v>
      </c>
      <c r="AQ119" s="69">
        <f>+M119*tab!$F$52</f>
        <v>0</v>
      </c>
      <c r="AR119" s="69">
        <f>+N119*tab!$F$52</f>
        <v>0</v>
      </c>
      <c r="AS119" s="69">
        <f>+O119*tab!$F$52</f>
        <v>0</v>
      </c>
      <c r="AT119" s="72"/>
      <c r="AU119" s="652">
        <v>0</v>
      </c>
      <c r="AV119" s="121">
        <f t="shared" si="188"/>
        <v>0</v>
      </c>
      <c r="AW119" s="121">
        <f t="shared" si="189"/>
        <v>0</v>
      </c>
      <c r="AX119" s="121">
        <f t="shared" si="190"/>
        <v>0</v>
      </c>
      <c r="AY119" s="121">
        <f t="shared" si="191"/>
        <v>0</v>
      </c>
      <c r="AZ119" s="121">
        <f t="shared" si="192"/>
        <v>0</v>
      </c>
      <c r="BA119" s="121">
        <f t="shared" si="193"/>
        <v>0</v>
      </c>
      <c r="BB119" s="121">
        <f t="shared" si="194"/>
        <v>0</v>
      </c>
      <c r="BC119" s="121">
        <f t="shared" si="195"/>
        <v>0</v>
      </c>
      <c r="BD119" s="135"/>
    </row>
    <row r="120" spans="2:56" s="114" customFormat="1" x14ac:dyDescent="0.2">
      <c r="B120" s="134"/>
      <c r="C120" s="152"/>
      <c r="D120" s="51">
        <v>106</v>
      </c>
      <c r="E120" s="1354" t="str">
        <f>+'Li O school'!E120</f>
        <v>school 106</v>
      </c>
      <c r="F120" s="1354" t="str">
        <f>+'Li O school'!F120</f>
        <v>11AA</v>
      </c>
      <c r="G120" s="1124">
        <v>0</v>
      </c>
      <c r="H120" s="1124">
        <f t="shared" ref="H120:I120" si="272">+G120</f>
        <v>0</v>
      </c>
      <c r="I120" s="1124">
        <f t="shared" si="272"/>
        <v>0</v>
      </c>
      <c r="J120" s="154">
        <f t="shared" si="261"/>
        <v>0</v>
      </c>
      <c r="K120" s="154">
        <f t="shared" si="261"/>
        <v>0</v>
      </c>
      <c r="L120" s="120">
        <f t="shared" si="261"/>
        <v>0</v>
      </c>
      <c r="M120" s="120">
        <f t="shared" si="261"/>
        <v>0</v>
      </c>
      <c r="N120" s="120">
        <f t="shared" si="175"/>
        <v>0</v>
      </c>
      <c r="O120" s="120">
        <f t="shared" si="176"/>
        <v>0</v>
      </c>
      <c r="P120" s="72"/>
      <c r="Q120" s="69">
        <v>0</v>
      </c>
      <c r="R120" s="69">
        <v>0</v>
      </c>
      <c r="S120" s="69">
        <f>ROUND(I120*tab!E$47,2)</f>
        <v>0</v>
      </c>
      <c r="T120" s="69">
        <f>ROUND(J120*tab!$F$47,2)</f>
        <v>0</v>
      </c>
      <c r="U120" s="69">
        <f>ROUND(K120*tab!$F$47,2)</f>
        <v>0</v>
      </c>
      <c r="V120" s="69">
        <f>ROUND(L120*tab!$F$47,2)</f>
        <v>0</v>
      </c>
      <c r="W120" s="69">
        <f>ROUND(M120*tab!$F$47,2)</f>
        <v>0</v>
      </c>
      <c r="X120" s="69">
        <f>ROUND(N120*tab!$F$47,2)</f>
        <v>0</v>
      </c>
      <c r="Y120" s="69">
        <f>ROUND(O120*tab!$F$47,2)</f>
        <v>0</v>
      </c>
      <c r="Z120" s="72"/>
      <c r="AA120" s="155">
        <v>0</v>
      </c>
      <c r="AB120" s="155">
        <f t="shared" ref="AB120:AC120" si="273">+AA120</f>
        <v>0</v>
      </c>
      <c r="AC120" s="155">
        <f t="shared" si="273"/>
        <v>0</v>
      </c>
      <c r="AD120" s="155">
        <f t="shared" si="263"/>
        <v>0</v>
      </c>
      <c r="AE120" s="121">
        <f t="shared" si="263"/>
        <v>0</v>
      </c>
      <c r="AF120" s="121">
        <f t="shared" si="263"/>
        <v>0</v>
      </c>
      <c r="AG120" s="121">
        <f t="shared" si="263"/>
        <v>0</v>
      </c>
      <c r="AH120" s="121">
        <f t="shared" si="178"/>
        <v>0</v>
      </c>
      <c r="AI120" s="121">
        <f t="shared" si="179"/>
        <v>0</v>
      </c>
      <c r="AJ120" s="72"/>
      <c r="AK120" s="69">
        <f>+G120*tab!$E$52</f>
        <v>0</v>
      </c>
      <c r="AL120" s="69">
        <f>+H120*tab!$E$52</f>
        <v>0</v>
      </c>
      <c r="AM120" s="69">
        <f>+I120*tab!$E$52</f>
        <v>0</v>
      </c>
      <c r="AN120" s="69">
        <f>+J120*tab!$F$52</f>
        <v>0</v>
      </c>
      <c r="AO120" s="69">
        <f>+K120*tab!$F$52</f>
        <v>0</v>
      </c>
      <c r="AP120" s="69">
        <f>+L120*tab!$F$52</f>
        <v>0</v>
      </c>
      <c r="AQ120" s="69">
        <f>+M120*tab!$F$52</f>
        <v>0</v>
      </c>
      <c r="AR120" s="69">
        <f>+N120*tab!$F$52</f>
        <v>0</v>
      </c>
      <c r="AS120" s="69">
        <f>+O120*tab!$F$52</f>
        <v>0</v>
      </c>
      <c r="AT120" s="72"/>
      <c r="AU120" s="652">
        <v>0</v>
      </c>
      <c r="AV120" s="121">
        <f t="shared" si="188"/>
        <v>0</v>
      </c>
      <c r="AW120" s="121">
        <f t="shared" si="189"/>
        <v>0</v>
      </c>
      <c r="AX120" s="121">
        <f t="shared" si="190"/>
        <v>0</v>
      </c>
      <c r="AY120" s="121">
        <f t="shared" si="191"/>
        <v>0</v>
      </c>
      <c r="AZ120" s="121">
        <f t="shared" si="192"/>
        <v>0</v>
      </c>
      <c r="BA120" s="121">
        <f t="shared" si="193"/>
        <v>0</v>
      </c>
      <c r="BB120" s="121">
        <f t="shared" si="194"/>
        <v>0</v>
      </c>
      <c r="BC120" s="121">
        <f t="shared" si="195"/>
        <v>0</v>
      </c>
      <c r="BD120" s="135"/>
    </row>
    <row r="121" spans="2:56" s="114" customFormat="1" x14ac:dyDescent="0.2">
      <c r="B121" s="134"/>
      <c r="C121" s="152"/>
      <c r="D121" s="51">
        <v>107</v>
      </c>
      <c r="E121" s="1354" t="str">
        <f>+'Li O school'!E121</f>
        <v>school 107</v>
      </c>
      <c r="F121" s="1354" t="str">
        <f>+'Li O school'!F121</f>
        <v>11AA</v>
      </c>
      <c r="G121" s="1124">
        <v>0</v>
      </c>
      <c r="H121" s="1124">
        <f t="shared" ref="H121:I121" si="274">+G121</f>
        <v>0</v>
      </c>
      <c r="I121" s="1124">
        <f t="shared" si="274"/>
        <v>0</v>
      </c>
      <c r="J121" s="154">
        <f t="shared" si="261"/>
        <v>0</v>
      </c>
      <c r="K121" s="154">
        <f t="shared" si="261"/>
        <v>0</v>
      </c>
      <c r="L121" s="120">
        <f t="shared" si="261"/>
        <v>0</v>
      </c>
      <c r="M121" s="120">
        <f t="shared" si="261"/>
        <v>0</v>
      </c>
      <c r="N121" s="120">
        <f t="shared" si="175"/>
        <v>0</v>
      </c>
      <c r="O121" s="120">
        <f t="shared" si="176"/>
        <v>0</v>
      </c>
      <c r="P121" s="72"/>
      <c r="Q121" s="69">
        <v>0</v>
      </c>
      <c r="R121" s="69">
        <v>0</v>
      </c>
      <c r="S121" s="69">
        <f>ROUND(I121*tab!E$47,2)</f>
        <v>0</v>
      </c>
      <c r="T121" s="69">
        <f>ROUND(J121*tab!$F$47,2)</f>
        <v>0</v>
      </c>
      <c r="U121" s="69">
        <f>ROUND(K121*tab!$F$47,2)</f>
        <v>0</v>
      </c>
      <c r="V121" s="69">
        <f>ROUND(L121*tab!$F$47,2)</f>
        <v>0</v>
      </c>
      <c r="W121" s="69">
        <f>ROUND(M121*tab!$F$47,2)</f>
        <v>0</v>
      </c>
      <c r="X121" s="69">
        <f>ROUND(N121*tab!$F$47,2)</f>
        <v>0</v>
      </c>
      <c r="Y121" s="69">
        <f>ROUND(O121*tab!$F$47,2)</f>
        <v>0</v>
      </c>
      <c r="Z121" s="72"/>
      <c r="AA121" s="155">
        <v>0</v>
      </c>
      <c r="AB121" s="155">
        <f t="shared" ref="AB121:AC121" si="275">+AA121</f>
        <v>0</v>
      </c>
      <c r="AC121" s="155">
        <f t="shared" si="275"/>
        <v>0</v>
      </c>
      <c r="AD121" s="155">
        <f t="shared" si="263"/>
        <v>0</v>
      </c>
      <c r="AE121" s="121">
        <f t="shared" si="263"/>
        <v>0</v>
      </c>
      <c r="AF121" s="121">
        <f t="shared" si="263"/>
        <v>0</v>
      </c>
      <c r="AG121" s="121">
        <f t="shared" si="263"/>
        <v>0</v>
      </c>
      <c r="AH121" s="121">
        <f t="shared" si="178"/>
        <v>0</v>
      </c>
      <c r="AI121" s="121">
        <f t="shared" si="179"/>
        <v>0</v>
      </c>
      <c r="AJ121" s="72"/>
      <c r="AK121" s="69">
        <f>+G121*tab!$E$52</f>
        <v>0</v>
      </c>
      <c r="AL121" s="69">
        <f>+H121*tab!$E$52</f>
        <v>0</v>
      </c>
      <c r="AM121" s="69">
        <f>+I121*tab!$E$52</f>
        <v>0</v>
      </c>
      <c r="AN121" s="69">
        <f>+J121*tab!$F$52</f>
        <v>0</v>
      </c>
      <c r="AO121" s="69">
        <f>+K121*tab!$F$52</f>
        <v>0</v>
      </c>
      <c r="AP121" s="69">
        <f>+L121*tab!$F$52</f>
        <v>0</v>
      </c>
      <c r="AQ121" s="69">
        <f>+M121*tab!$F$52</f>
        <v>0</v>
      </c>
      <c r="AR121" s="69">
        <f>+N121*tab!$F$52</f>
        <v>0</v>
      </c>
      <c r="AS121" s="69">
        <f>+O121*tab!$F$52</f>
        <v>0</v>
      </c>
      <c r="AT121" s="72"/>
      <c r="AU121" s="652">
        <v>0</v>
      </c>
      <c r="AV121" s="121">
        <f t="shared" si="188"/>
        <v>0</v>
      </c>
      <c r="AW121" s="121">
        <f t="shared" si="189"/>
        <v>0</v>
      </c>
      <c r="AX121" s="121">
        <f t="shared" si="190"/>
        <v>0</v>
      </c>
      <c r="AY121" s="121">
        <f t="shared" si="191"/>
        <v>0</v>
      </c>
      <c r="AZ121" s="121">
        <f t="shared" si="192"/>
        <v>0</v>
      </c>
      <c r="BA121" s="121">
        <f t="shared" si="193"/>
        <v>0</v>
      </c>
      <c r="BB121" s="121">
        <f t="shared" si="194"/>
        <v>0</v>
      </c>
      <c r="BC121" s="121">
        <f t="shared" si="195"/>
        <v>0</v>
      </c>
      <c r="BD121" s="135"/>
    </row>
    <row r="122" spans="2:56" s="114" customFormat="1" x14ac:dyDescent="0.2">
      <c r="B122" s="134"/>
      <c r="C122" s="152"/>
      <c r="D122" s="51">
        <v>108</v>
      </c>
      <c r="E122" s="1354" t="str">
        <f>+'Li O school'!E122</f>
        <v>school 108</v>
      </c>
      <c r="F122" s="1354" t="str">
        <f>+'Li O school'!F122</f>
        <v>11AA</v>
      </c>
      <c r="G122" s="1124">
        <v>0</v>
      </c>
      <c r="H122" s="1124">
        <f t="shared" ref="H122:I122" si="276">+G122</f>
        <v>0</v>
      </c>
      <c r="I122" s="1124">
        <f t="shared" si="276"/>
        <v>0</v>
      </c>
      <c r="J122" s="154">
        <f t="shared" si="261"/>
        <v>0</v>
      </c>
      <c r="K122" s="154">
        <f t="shared" si="261"/>
        <v>0</v>
      </c>
      <c r="L122" s="120">
        <f t="shared" si="261"/>
        <v>0</v>
      </c>
      <c r="M122" s="120">
        <f t="shared" si="261"/>
        <v>0</v>
      </c>
      <c r="N122" s="120">
        <f t="shared" si="175"/>
        <v>0</v>
      </c>
      <c r="O122" s="120">
        <f t="shared" si="176"/>
        <v>0</v>
      </c>
      <c r="P122" s="72"/>
      <c r="Q122" s="69">
        <v>0</v>
      </c>
      <c r="R122" s="69">
        <v>0</v>
      </c>
      <c r="S122" s="69">
        <f>ROUND(I122*tab!E$47,2)</f>
        <v>0</v>
      </c>
      <c r="T122" s="69">
        <f>ROUND(J122*tab!$F$47,2)</f>
        <v>0</v>
      </c>
      <c r="U122" s="69">
        <f>ROUND(K122*tab!$F$47,2)</f>
        <v>0</v>
      </c>
      <c r="V122" s="69">
        <f>ROUND(L122*tab!$F$47,2)</f>
        <v>0</v>
      </c>
      <c r="W122" s="69">
        <f>ROUND(M122*tab!$F$47,2)</f>
        <v>0</v>
      </c>
      <c r="X122" s="69">
        <f>ROUND(N122*tab!$F$47,2)</f>
        <v>0</v>
      </c>
      <c r="Y122" s="69">
        <f>ROUND(O122*tab!$F$47,2)</f>
        <v>0</v>
      </c>
      <c r="Z122" s="72"/>
      <c r="AA122" s="155">
        <v>0</v>
      </c>
      <c r="AB122" s="155">
        <f t="shared" ref="AB122:AC122" si="277">+AA122</f>
        <v>0</v>
      </c>
      <c r="AC122" s="155">
        <f t="shared" si="277"/>
        <v>0</v>
      </c>
      <c r="AD122" s="155">
        <f t="shared" si="263"/>
        <v>0</v>
      </c>
      <c r="AE122" s="121">
        <f t="shared" si="263"/>
        <v>0</v>
      </c>
      <c r="AF122" s="121">
        <f t="shared" si="263"/>
        <v>0</v>
      </c>
      <c r="AG122" s="121">
        <f t="shared" si="263"/>
        <v>0</v>
      </c>
      <c r="AH122" s="121">
        <f t="shared" si="178"/>
        <v>0</v>
      </c>
      <c r="AI122" s="121">
        <f t="shared" si="179"/>
        <v>0</v>
      </c>
      <c r="AJ122" s="72"/>
      <c r="AK122" s="69">
        <f>+G122*tab!$E$52</f>
        <v>0</v>
      </c>
      <c r="AL122" s="69">
        <f>+H122*tab!$E$52</f>
        <v>0</v>
      </c>
      <c r="AM122" s="69">
        <f>+I122*tab!$E$52</f>
        <v>0</v>
      </c>
      <c r="AN122" s="69">
        <f>+J122*tab!$F$52</f>
        <v>0</v>
      </c>
      <c r="AO122" s="69">
        <f>+K122*tab!$F$52</f>
        <v>0</v>
      </c>
      <c r="AP122" s="69">
        <f>+L122*tab!$F$52</f>
        <v>0</v>
      </c>
      <c r="AQ122" s="69">
        <f>+M122*tab!$F$52</f>
        <v>0</v>
      </c>
      <c r="AR122" s="69">
        <f>+N122*tab!$F$52</f>
        <v>0</v>
      </c>
      <c r="AS122" s="69">
        <f>+O122*tab!$F$52</f>
        <v>0</v>
      </c>
      <c r="AT122" s="72"/>
      <c r="AU122" s="652">
        <v>0</v>
      </c>
      <c r="AV122" s="121">
        <f t="shared" si="188"/>
        <v>0</v>
      </c>
      <c r="AW122" s="121">
        <f t="shared" si="189"/>
        <v>0</v>
      </c>
      <c r="AX122" s="121">
        <f t="shared" si="190"/>
        <v>0</v>
      </c>
      <c r="AY122" s="121">
        <f t="shared" si="191"/>
        <v>0</v>
      </c>
      <c r="AZ122" s="121">
        <f t="shared" si="192"/>
        <v>0</v>
      </c>
      <c r="BA122" s="121">
        <f t="shared" si="193"/>
        <v>0</v>
      </c>
      <c r="BB122" s="121">
        <f t="shared" si="194"/>
        <v>0</v>
      </c>
      <c r="BC122" s="121">
        <f t="shared" si="195"/>
        <v>0</v>
      </c>
      <c r="BD122" s="135"/>
    </row>
    <row r="123" spans="2:56" s="114" customFormat="1" x14ac:dyDescent="0.2">
      <c r="B123" s="134"/>
      <c r="C123" s="152"/>
      <c r="D123" s="51">
        <v>109</v>
      </c>
      <c r="E123" s="1354" t="str">
        <f>+'Li O school'!E123</f>
        <v>school 109</v>
      </c>
      <c r="F123" s="1354" t="str">
        <f>+'Li O school'!F123</f>
        <v>11AA</v>
      </c>
      <c r="G123" s="1124">
        <v>0</v>
      </c>
      <c r="H123" s="1124">
        <f t="shared" ref="H123:I123" si="278">+G123</f>
        <v>0</v>
      </c>
      <c r="I123" s="1124">
        <f t="shared" si="278"/>
        <v>0</v>
      </c>
      <c r="J123" s="154">
        <f t="shared" si="261"/>
        <v>0</v>
      </c>
      <c r="K123" s="154">
        <f t="shared" si="261"/>
        <v>0</v>
      </c>
      <c r="L123" s="120">
        <f t="shared" si="261"/>
        <v>0</v>
      </c>
      <c r="M123" s="120">
        <f t="shared" si="261"/>
        <v>0</v>
      </c>
      <c r="N123" s="120">
        <f t="shared" si="175"/>
        <v>0</v>
      </c>
      <c r="O123" s="120">
        <f t="shared" si="176"/>
        <v>0</v>
      </c>
      <c r="P123" s="72"/>
      <c r="Q123" s="69">
        <v>0</v>
      </c>
      <c r="R123" s="69">
        <v>0</v>
      </c>
      <c r="S123" s="69">
        <f>ROUND(I123*tab!E$47,2)</f>
        <v>0</v>
      </c>
      <c r="T123" s="69">
        <f>ROUND(J123*tab!$F$47,2)</f>
        <v>0</v>
      </c>
      <c r="U123" s="69">
        <f>ROUND(K123*tab!$F$47,2)</f>
        <v>0</v>
      </c>
      <c r="V123" s="69">
        <f>ROUND(L123*tab!$F$47,2)</f>
        <v>0</v>
      </c>
      <c r="W123" s="69">
        <f>ROUND(M123*tab!$F$47,2)</f>
        <v>0</v>
      </c>
      <c r="X123" s="69">
        <f>ROUND(N123*tab!$F$47,2)</f>
        <v>0</v>
      </c>
      <c r="Y123" s="69">
        <f>ROUND(O123*tab!$F$47,2)</f>
        <v>0</v>
      </c>
      <c r="Z123" s="72"/>
      <c r="AA123" s="155">
        <v>0</v>
      </c>
      <c r="AB123" s="155">
        <f t="shared" ref="AB123:AC123" si="279">+AA123</f>
        <v>0</v>
      </c>
      <c r="AC123" s="155">
        <f t="shared" si="279"/>
        <v>0</v>
      </c>
      <c r="AD123" s="155">
        <f t="shared" si="263"/>
        <v>0</v>
      </c>
      <c r="AE123" s="121">
        <f t="shared" si="263"/>
        <v>0</v>
      </c>
      <c r="AF123" s="121">
        <f t="shared" si="263"/>
        <v>0</v>
      </c>
      <c r="AG123" s="121">
        <f t="shared" si="263"/>
        <v>0</v>
      </c>
      <c r="AH123" s="121">
        <f t="shared" si="178"/>
        <v>0</v>
      </c>
      <c r="AI123" s="121">
        <f t="shared" si="179"/>
        <v>0</v>
      </c>
      <c r="AJ123" s="72"/>
      <c r="AK123" s="69">
        <f>+G123*tab!$E$52</f>
        <v>0</v>
      </c>
      <c r="AL123" s="69">
        <f>+H123*tab!$E$52</f>
        <v>0</v>
      </c>
      <c r="AM123" s="69">
        <f>+I123*tab!$E$52</f>
        <v>0</v>
      </c>
      <c r="AN123" s="69">
        <f>+J123*tab!$F$52</f>
        <v>0</v>
      </c>
      <c r="AO123" s="69">
        <f>+K123*tab!$F$52</f>
        <v>0</v>
      </c>
      <c r="AP123" s="69">
        <f>+L123*tab!$F$52</f>
        <v>0</v>
      </c>
      <c r="AQ123" s="69">
        <f>+M123*tab!$F$52</f>
        <v>0</v>
      </c>
      <c r="AR123" s="69">
        <f>+N123*tab!$F$52</f>
        <v>0</v>
      </c>
      <c r="AS123" s="69">
        <f>+O123*tab!$F$52</f>
        <v>0</v>
      </c>
      <c r="AT123" s="72"/>
      <c r="AU123" s="652">
        <v>0</v>
      </c>
      <c r="AV123" s="121">
        <f t="shared" si="188"/>
        <v>0</v>
      </c>
      <c r="AW123" s="121">
        <f t="shared" si="189"/>
        <v>0</v>
      </c>
      <c r="AX123" s="121">
        <f t="shared" si="190"/>
        <v>0</v>
      </c>
      <c r="AY123" s="121">
        <f t="shared" si="191"/>
        <v>0</v>
      </c>
      <c r="AZ123" s="121">
        <f t="shared" si="192"/>
        <v>0</v>
      </c>
      <c r="BA123" s="121">
        <f t="shared" si="193"/>
        <v>0</v>
      </c>
      <c r="BB123" s="121">
        <f t="shared" si="194"/>
        <v>0</v>
      </c>
      <c r="BC123" s="121">
        <f t="shared" si="195"/>
        <v>0</v>
      </c>
      <c r="BD123" s="135"/>
    </row>
    <row r="124" spans="2:56" s="114" customFormat="1" x14ac:dyDescent="0.2">
      <c r="B124" s="134"/>
      <c r="C124" s="152"/>
      <c r="D124" s="51">
        <v>110</v>
      </c>
      <c r="E124" s="1354" t="str">
        <f>+'Li O school'!E124</f>
        <v>school 110</v>
      </c>
      <c r="F124" s="1354" t="str">
        <f>+'Li O school'!F124</f>
        <v>11AA</v>
      </c>
      <c r="G124" s="1124">
        <v>0</v>
      </c>
      <c r="H124" s="1124">
        <f t="shared" ref="H124:I124" si="280">+G124</f>
        <v>0</v>
      </c>
      <c r="I124" s="1124">
        <f t="shared" si="280"/>
        <v>0</v>
      </c>
      <c r="J124" s="154">
        <f t="shared" si="261"/>
        <v>0</v>
      </c>
      <c r="K124" s="154">
        <f t="shared" si="261"/>
        <v>0</v>
      </c>
      <c r="L124" s="120">
        <f t="shared" si="261"/>
        <v>0</v>
      </c>
      <c r="M124" s="120">
        <f t="shared" si="261"/>
        <v>0</v>
      </c>
      <c r="N124" s="120">
        <f t="shared" si="175"/>
        <v>0</v>
      </c>
      <c r="O124" s="120">
        <f t="shared" si="176"/>
        <v>0</v>
      </c>
      <c r="P124" s="72"/>
      <c r="Q124" s="69">
        <v>0</v>
      </c>
      <c r="R124" s="69">
        <v>0</v>
      </c>
      <c r="S124" s="69">
        <f>ROUND(I124*tab!E$47,2)</f>
        <v>0</v>
      </c>
      <c r="T124" s="69">
        <f>ROUND(J124*tab!$F$47,2)</f>
        <v>0</v>
      </c>
      <c r="U124" s="69">
        <f>ROUND(K124*tab!$F$47,2)</f>
        <v>0</v>
      </c>
      <c r="V124" s="69">
        <f>ROUND(L124*tab!$F$47,2)</f>
        <v>0</v>
      </c>
      <c r="W124" s="69">
        <f>ROUND(M124*tab!$F$47,2)</f>
        <v>0</v>
      </c>
      <c r="X124" s="69">
        <f>ROUND(N124*tab!$F$47,2)</f>
        <v>0</v>
      </c>
      <c r="Y124" s="69">
        <f>ROUND(O124*tab!$F$47,2)</f>
        <v>0</v>
      </c>
      <c r="Z124" s="72"/>
      <c r="AA124" s="155">
        <v>0</v>
      </c>
      <c r="AB124" s="155">
        <f t="shared" ref="AB124:AC124" si="281">+AA124</f>
        <v>0</v>
      </c>
      <c r="AC124" s="155">
        <f t="shared" si="281"/>
        <v>0</v>
      </c>
      <c r="AD124" s="155">
        <f t="shared" si="263"/>
        <v>0</v>
      </c>
      <c r="AE124" s="121">
        <f t="shared" si="263"/>
        <v>0</v>
      </c>
      <c r="AF124" s="121">
        <f t="shared" si="263"/>
        <v>0</v>
      </c>
      <c r="AG124" s="121">
        <f t="shared" si="263"/>
        <v>0</v>
      </c>
      <c r="AH124" s="121">
        <f t="shared" si="178"/>
        <v>0</v>
      </c>
      <c r="AI124" s="121">
        <f t="shared" si="179"/>
        <v>0</v>
      </c>
      <c r="AJ124" s="72"/>
      <c r="AK124" s="69">
        <f>+G124*tab!$E$52</f>
        <v>0</v>
      </c>
      <c r="AL124" s="69">
        <f>+H124*tab!$E$52</f>
        <v>0</v>
      </c>
      <c r="AM124" s="69">
        <f>+I124*tab!$E$52</f>
        <v>0</v>
      </c>
      <c r="AN124" s="69">
        <f>+J124*tab!$F$52</f>
        <v>0</v>
      </c>
      <c r="AO124" s="69">
        <f>+K124*tab!$F$52</f>
        <v>0</v>
      </c>
      <c r="AP124" s="69">
        <f>+L124*tab!$F$52</f>
        <v>0</v>
      </c>
      <c r="AQ124" s="69">
        <f>+M124*tab!$F$52</f>
        <v>0</v>
      </c>
      <c r="AR124" s="69">
        <f>+N124*tab!$F$52</f>
        <v>0</v>
      </c>
      <c r="AS124" s="69">
        <f>+O124*tab!$F$52</f>
        <v>0</v>
      </c>
      <c r="AT124" s="72"/>
      <c r="AU124" s="652">
        <v>0</v>
      </c>
      <c r="AV124" s="121">
        <f t="shared" si="188"/>
        <v>0</v>
      </c>
      <c r="AW124" s="121">
        <f t="shared" si="189"/>
        <v>0</v>
      </c>
      <c r="AX124" s="121">
        <f t="shared" si="190"/>
        <v>0</v>
      </c>
      <c r="AY124" s="121">
        <f t="shared" si="191"/>
        <v>0</v>
      </c>
      <c r="AZ124" s="121">
        <f t="shared" si="192"/>
        <v>0</v>
      </c>
      <c r="BA124" s="121">
        <f t="shared" si="193"/>
        <v>0</v>
      </c>
      <c r="BB124" s="121">
        <f t="shared" si="194"/>
        <v>0</v>
      </c>
      <c r="BC124" s="121">
        <f t="shared" si="195"/>
        <v>0</v>
      </c>
      <c r="BD124" s="135"/>
    </row>
    <row r="125" spans="2:56" s="114" customFormat="1" x14ac:dyDescent="0.2">
      <c r="B125" s="134"/>
      <c r="C125" s="152"/>
      <c r="D125" s="51">
        <v>111</v>
      </c>
      <c r="E125" s="1354" t="str">
        <f>+'Li O school'!E125</f>
        <v>school 111</v>
      </c>
      <c r="F125" s="1354" t="str">
        <f>+'Li O school'!F125</f>
        <v>11AA</v>
      </c>
      <c r="G125" s="1124">
        <v>0</v>
      </c>
      <c r="H125" s="1124">
        <f t="shared" ref="H125:I125" si="282">+G125</f>
        <v>0</v>
      </c>
      <c r="I125" s="1124">
        <f t="shared" si="282"/>
        <v>0</v>
      </c>
      <c r="J125" s="154">
        <f t="shared" si="261"/>
        <v>0</v>
      </c>
      <c r="K125" s="154">
        <f t="shared" si="261"/>
        <v>0</v>
      </c>
      <c r="L125" s="120">
        <f t="shared" si="261"/>
        <v>0</v>
      </c>
      <c r="M125" s="120">
        <f t="shared" si="261"/>
        <v>0</v>
      </c>
      <c r="N125" s="120">
        <f t="shared" si="175"/>
        <v>0</v>
      </c>
      <c r="O125" s="120">
        <f t="shared" si="176"/>
        <v>0</v>
      </c>
      <c r="P125" s="72"/>
      <c r="Q125" s="69">
        <v>0</v>
      </c>
      <c r="R125" s="69">
        <v>0</v>
      </c>
      <c r="S125" s="69">
        <f>ROUND(I125*tab!E$47,2)</f>
        <v>0</v>
      </c>
      <c r="T125" s="69">
        <f>ROUND(J125*tab!$F$47,2)</f>
        <v>0</v>
      </c>
      <c r="U125" s="69">
        <f>ROUND(K125*tab!$F$47,2)</f>
        <v>0</v>
      </c>
      <c r="V125" s="69">
        <f>ROUND(L125*tab!$F$47,2)</f>
        <v>0</v>
      </c>
      <c r="W125" s="69">
        <f>ROUND(M125*tab!$F$47,2)</f>
        <v>0</v>
      </c>
      <c r="X125" s="69">
        <f>ROUND(N125*tab!$F$47,2)</f>
        <v>0</v>
      </c>
      <c r="Y125" s="69">
        <f>ROUND(O125*tab!$F$47,2)</f>
        <v>0</v>
      </c>
      <c r="Z125" s="72"/>
      <c r="AA125" s="155">
        <v>0</v>
      </c>
      <c r="AB125" s="155">
        <f t="shared" ref="AB125:AC125" si="283">+AA125</f>
        <v>0</v>
      </c>
      <c r="AC125" s="155">
        <f t="shared" si="283"/>
        <v>0</v>
      </c>
      <c r="AD125" s="155">
        <f t="shared" si="263"/>
        <v>0</v>
      </c>
      <c r="AE125" s="121">
        <f t="shared" si="263"/>
        <v>0</v>
      </c>
      <c r="AF125" s="121">
        <f t="shared" si="263"/>
        <v>0</v>
      </c>
      <c r="AG125" s="121">
        <f t="shared" si="263"/>
        <v>0</v>
      </c>
      <c r="AH125" s="121">
        <f t="shared" si="178"/>
        <v>0</v>
      </c>
      <c r="AI125" s="121">
        <f t="shared" si="179"/>
        <v>0</v>
      </c>
      <c r="AJ125" s="72"/>
      <c r="AK125" s="69">
        <f>+G125*tab!$E$52</f>
        <v>0</v>
      </c>
      <c r="AL125" s="69">
        <f>+H125*tab!$E$52</f>
        <v>0</v>
      </c>
      <c r="AM125" s="69">
        <f>+I125*tab!$E$52</f>
        <v>0</v>
      </c>
      <c r="AN125" s="69">
        <f>+J125*tab!$F$52</f>
        <v>0</v>
      </c>
      <c r="AO125" s="69">
        <f>+K125*tab!$F$52</f>
        <v>0</v>
      </c>
      <c r="AP125" s="69">
        <f>+L125*tab!$F$52</f>
        <v>0</v>
      </c>
      <c r="AQ125" s="69">
        <f>+M125*tab!$F$52</f>
        <v>0</v>
      </c>
      <c r="AR125" s="69">
        <f>+N125*tab!$F$52</f>
        <v>0</v>
      </c>
      <c r="AS125" s="69">
        <f>+O125*tab!$F$52</f>
        <v>0</v>
      </c>
      <c r="AT125" s="72"/>
      <c r="AU125" s="652">
        <v>0</v>
      </c>
      <c r="AV125" s="121">
        <f t="shared" si="188"/>
        <v>0</v>
      </c>
      <c r="AW125" s="121">
        <f t="shared" si="189"/>
        <v>0</v>
      </c>
      <c r="AX125" s="121">
        <f t="shared" si="190"/>
        <v>0</v>
      </c>
      <c r="AY125" s="121">
        <f t="shared" si="191"/>
        <v>0</v>
      </c>
      <c r="AZ125" s="121">
        <f t="shared" si="192"/>
        <v>0</v>
      </c>
      <c r="BA125" s="121">
        <f t="shared" si="193"/>
        <v>0</v>
      </c>
      <c r="BB125" s="121">
        <f t="shared" si="194"/>
        <v>0</v>
      </c>
      <c r="BC125" s="121">
        <f t="shared" si="195"/>
        <v>0</v>
      </c>
      <c r="BD125" s="135"/>
    </row>
    <row r="126" spans="2:56" s="114" customFormat="1" x14ac:dyDescent="0.2">
      <c r="B126" s="134"/>
      <c r="C126" s="152"/>
      <c r="D126" s="51">
        <v>112</v>
      </c>
      <c r="E126" s="1354" t="str">
        <f>+'Li O school'!E126</f>
        <v>school 112</v>
      </c>
      <c r="F126" s="1354" t="str">
        <f>+'Li O school'!F126</f>
        <v>11AA</v>
      </c>
      <c r="G126" s="1124">
        <v>0</v>
      </c>
      <c r="H126" s="1124">
        <f t="shared" ref="H126:I126" si="284">+G126</f>
        <v>0</v>
      </c>
      <c r="I126" s="1124">
        <f t="shared" si="284"/>
        <v>0</v>
      </c>
      <c r="J126" s="154">
        <f t="shared" si="261"/>
        <v>0</v>
      </c>
      <c r="K126" s="154">
        <f t="shared" si="261"/>
        <v>0</v>
      </c>
      <c r="L126" s="120">
        <f t="shared" si="261"/>
        <v>0</v>
      </c>
      <c r="M126" s="120">
        <f t="shared" si="261"/>
        <v>0</v>
      </c>
      <c r="N126" s="120">
        <f t="shared" si="175"/>
        <v>0</v>
      </c>
      <c r="O126" s="120">
        <f t="shared" si="176"/>
        <v>0</v>
      </c>
      <c r="P126" s="72"/>
      <c r="Q126" s="69">
        <v>0</v>
      </c>
      <c r="R126" s="69">
        <v>0</v>
      </c>
      <c r="S126" s="69">
        <f>ROUND(I126*tab!E$47,2)</f>
        <v>0</v>
      </c>
      <c r="T126" s="69">
        <f>ROUND(J126*tab!$F$47,2)</f>
        <v>0</v>
      </c>
      <c r="U126" s="69">
        <f>ROUND(K126*tab!$F$47,2)</f>
        <v>0</v>
      </c>
      <c r="V126" s="69">
        <f>ROUND(L126*tab!$F$47,2)</f>
        <v>0</v>
      </c>
      <c r="W126" s="69">
        <f>ROUND(M126*tab!$F$47,2)</f>
        <v>0</v>
      </c>
      <c r="X126" s="69">
        <f>ROUND(N126*tab!$F$47,2)</f>
        <v>0</v>
      </c>
      <c r="Y126" s="69">
        <f>ROUND(O126*tab!$F$47,2)</f>
        <v>0</v>
      </c>
      <c r="Z126" s="72"/>
      <c r="AA126" s="155">
        <v>0</v>
      </c>
      <c r="AB126" s="155">
        <f t="shared" ref="AB126:AC126" si="285">+AA126</f>
        <v>0</v>
      </c>
      <c r="AC126" s="155">
        <f t="shared" si="285"/>
        <v>0</v>
      </c>
      <c r="AD126" s="155">
        <f t="shared" si="263"/>
        <v>0</v>
      </c>
      <c r="AE126" s="121">
        <f t="shared" si="263"/>
        <v>0</v>
      </c>
      <c r="AF126" s="121">
        <f t="shared" si="263"/>
        <v>0</v>
      </c>
      <c r="AG126" s="121">
        <f t="shared" si="263"/>
        <v>0</v>
      </c>
      <c r="AH126" s="121">
        <f t="shared" si="178"/>
        <v>0</v>
      </c>
      <c r="AI126" s="121">
        <f t="shared" si="179"/>
        <v>0</v>
      </c>
      <c r="AJ126" s="72"/>
      <c r="AK126" s="69">
        <f>+G126*tab!$E$52</f>
        <v>0</v>
      </c>
      <c r="AL126" s="69">
        <f>+H126*tab!$E$52</f>
        <v>0</v>
      </c>
      <c r="AM126" s="69">
        <f>+I126*tab!$E$52</f>
        <v>0</v>
      </c>
      <c r="AN126" s="69">
        <f>+J126*tab!$F$52</f>
        <v>0</v>
      </c>
      <c r="AO126" s="69">
        <f>+K126*tab!$F$52</f>
        <v>0</v>
      </c>
      <c r="AP126" s="69">
        <f>+L126*tab!$F$52</f>
        <v>0</v>
      </c>
      <c r="AQ126" s="69">
        <f>+M126*tab!$F$52</f>
        <v>0</v>
      </c>
      <c r="AR126" s="69">
        <f>+N126*tab!$F$52</f>
        <v>0</v>
      </c>
      <c r="AS126" s="69">
        <f>+O126*tab!$F$52</f>
        <v>0</v>
      </c>
      <c r="AT126" s="72"/>
      <c r="AU126" s="652">
        <v>0</v>
      </c>
      <c r="AV126" s="121">
        <f t="shared" si="188"/>
        <v>0</v>
      </c>
      <c r="AW126" s="121">
        <f t="shared" si="189"/>
        <v>0</v>
      </c>
      <c r="AX126" s="121">
        <f t="shared" si="190"/>
        <v>0</v>
      </c>
      <c r="AY126" s="121">
        <f t="shared" si="191"/>
        <v>0</v>
      </c>
      <c r="AZ126" s="121">
        <f t="shared" si="192"/>
        <v>0</v>
      </c>
      <c r="BA126" s="121">
        <f t="shared" si="193"/>
        <v>0</v>
      </c>
      <c r="BB126" s="121">
        <f t="shared" si="194"/>
        <v>0</v>
      </c>
      <c r="BC126" s="121">
        <f t="shared" si="195"/>
        <v>0</v>
      </c>
      <c r="BD126" s="135"/>
    </row>
    <row r="127" spans="2:56" s="114" customFormat="1" x14ac:dyDescent="0.2">
      <c r="B127" s="134"/>
      <c r="C127" s="152"/>
      <c r="D127" s="51">
        <v>113</v>
      </c>
      <c r="E127" s="1354" t="str">
        <f>+'Li O school'!E127</f>
        <v>school 113</v>
      </c>
      <c r="F127" s="1354" t="str">
        <f>+'Li O school'!F127</f>
        <v>11AA</v>
      </c>
      <c r="G127" s="1124">
        <v>0</v>
      </c>
      <c r="H127" s="1124">
        <f t="shared" ref="H127:I127" si="286">+G127</f>
        <v>0</v>
      </c>
      <c r="I127" s="1124">
        <f t="shared" si="286"/>
        <v>0</v>
      </c>
      <c r="J127" s="154">
        <f t="shared" si="261"/>
        <v>0</v>
      </c>
      <c r="K127" s="154">
        <f t="shared" si="261"/>
        <v>0</v>
      </c>
      <c r="L127" s="120">
        <f t="shared" si="261"/>
        <v>0</v>
      </c>
      <c r="M127" s="120">
        <f t="shared" si="261"/>
        <v>0</v>
      </c>
      <c r="N127" s="120">
        <f t="shared" si="175"/>
        <v>0</v>
      </c>
      <c r="O127" s="120">
        <f t="shared" si="176"/>
        <v>0</v>
      </c>
      <c r="P127" s="72"/>
      <c r="Q127" s="69">
        <v>0</v>
      </c>
      <c r="R127" s="69">
        <v>0</v>
      </c>
      <c r="S127" s="69">
        <f>ROUND(I127*tab!E$47,2)</f>
        <v>0</v>
      </c>
      <c r="T127" s="69">
        <f>ROUND(J127*tab!$F$47,2)</f>
        <v>0</v>
      </c>
      <c r="U127" s="69">
        <f>ROUND(K127*tab!$F$47,2)</f>
        <v>0</v>
      </c>
      <c r="V127" s="69">
        <f>ROUND(L127*tab!$F$47,2)</f>
        <v>0</v>
      </c>
      <c r="W127" s="69">
        <f>ROUND(M127*tab!$F$47,2)</f>
        <v>0</v>
      </c>
      <c r="X127" s="69">
        <f>ROUND(N127*tab!$F$47,2)</f>
        <v>0</v>
      </c>
      <c r="Y127" s="69">
        <f>ROUND(O127*tab!$F$47,2)</f>
        <v>0</v>
      </c>
      <c r="Z127" s="72"/>
      <c r="AA127" s="155">
        <v>0</v>
      </c>
      <c r="AB127" s="155">
        <f t="shared" ref="AB127:AC127" si="287">+AA127</f>
        <v>0</v>
      </c>
      <c r="AC127" s="155">
        <f t="shared" si="287"/>
        <v>0</v>
      </c>
      <c r="AD127" s="155">
        <f t="shared" si="263"/>
        <v>0</v>
      </c>
      <c r="AE127" s="121">
        <f t="shared" si="263"/>
        <v>0</v>
      </c>
      <c r="AF127" s="121">
        <f t="shared" si="263"/>
        <v>0</v>
      </c>
      <c r="AG127" s="121">
        <f t="shared" si="263"/>
        <v>0</v>
      </c>
      <c r="AH127" s="121">
        <f t="shared" si="178"/>
        <v>0</v>
      </c>
      <c r="AI127" s="121">
        <f t="shared" si="179"/>
        <v>0</v>
      </c>
      <c r="AJ127" s="72"/>
      <c r="AK127" s="69">
        <f>+G127*tab!$E$52</f>
        <v>0</v>
      </c>
      <c r="AL127" s="69">
        <f>+H127*tab!$E$52</f>
        <v>0</v>
      </c>
      <c r="AM127" s="69">
        <f>+I127*tab!$E$52</f>
        <v>0</v>
      </c>
      <c r="AN127" s="69">
        <f>+J127*tab!$F$52</f>
        <v>0</v>
      </c>
      <c r="AO127" s="69">
        <f>+K127*tab!$F$52</f>
        <v>0</v>
      </c>
      <c r="AP127" s="69">
        <f>+L127*tab!$F$52</f>
        <v>0</v>
      </c>
      <c r="AQ127" s="69">
        <f>+M127*tab!$F$52</f>
        <v>0</v>
      </c>
      <c r="AR127" s="69">
        <f>+N127*tab!$F$52</f>
        <v>0</v>
      </c>
      <c r="AS127" s="69">
        <f>+O127*tab!$F$52</f>
        <v>0</v>
      </c>
      <c r="AT127" s="72"/>
      <c r="AU127" s="652">
        <v>0</v>
      </c>
      <c r="AV127" s="121">
        <f t="shared" si="188"/>
        <v>0</v>
      </c>
      <c r="AW127" s="121">
        <f t="shared" si="189"/>
        <v>0</v>
      </c>
      <c r="AX127" s="121">
        <f t="shared" si="190"/>
        <v>0</v>
      </c>
      <c r="AY127" s="121">
        <f t="shared" si="191"/>
        <v>0</v>
      </c>
      <c r="AZ127" s="121">
        <f t="shared" si="192"/>
        <v>0</v>
      </c>
      <c r="BA127" s="121">
        <f t="shared" si="193"/>
        <v>0</v>
      </c>
      <c r="BB127" s="121">
        <f t="shared" si="194"/>
        <v>0</v>
      </c>
      <c r="BC127" s="121">
        <f t="shared" si="195"/>
        <v>0</v>
      </c>
      <c r="BD127" s="135"/>
    </row>
    <row r="128" spans="2:56" s="114" customFormat="1" x14ac:dyDescent="0.2">
      <c r="B128" s="134"/>
      <c r="C128" s="152"/>
      <c r="D128" s="51">
        <v>114</v>
      </c>
      <c r="E128" s="1354" t="str">
        <f>+'Li O school'!E128</f>
        <v>school 114</v>
      </c>
      <c r="F128" s="1354" t="str">
        <f>+'Li O school'!F128</f>
        <v>11AA</v>
      </c>
      <c r="G128" s="1124">
        <v>0</v>
      </c>
      <c r="H128" s="1124">
        <f t="shared" ref="H128:I128" si="288">+G128</f>
        <v>0</v>
      </c>
      <c r="I128" s="1124">
        <f t="shared" si="288"/>
        <v>0</v>
      </c>
      <c r="J128" s="154">
        <f t="shared" si="261"/>
        <v>0</v>
      </c>
      <c r="K128" s="154">
        <f t="shared" si="261"/>
        <v>0</v>
      </c>
      <c r="L128" s="120">
        <f t="shared" si="261"/>
        <v>0</v>
      </c>
      <c r="M128" s="120">
        <f t="shared" si="261"/>
        <v>0</v>
      </c>
      <c r="N128" s="120">
        <f t="shared" si="175"/>
        <v>0</v>
      </c>
      <c r="O128" s="120">
        <f t="shared" si="176"/>
        <v>0</v>
      </c>
      <c r="P128" s="72"/>
      <c r="Q128" s="69">
        <v>0</v>
      </c>
      <c r="R128" s="69">
        <v>0</v>
      </c>
      <c r="S128" s="69">
        <f>ROUND(I128*tab!E$47,2)</f>
        <v>0</v>
      </c>
      <c r="T128" s="69">
        <f>ROUND(J128*tab!$F$47,2)</f>
        <v>0</v>
      </c>
      <c r="U128" s="69">
        <f>ROUND(K128*tab!$F$47,2)</f>
        <v>0</v>
      </c>
      <c r="V128" s="69">
        <f>ROUND(L128*tab!$F$47,2)</f>
        <v>0</v>
      </c>
      <c r="W128" s="69">
        <f>ROUND(M128*tab!$F$47,2)</f>
        <v>0</v>
      </c>
      <c r="X128" s="69">
        <f>ROUND(N128*tab!$F$47,2)</f>
        <v>0</v>
      </c>
      <c r="Y128" s="69">
        <f>ROUND(O128*tab!$F$47,2)</f>
        <v>0</v>
      </c>
      <c r="Z128" s="72"/>
      <c r="AA128" s="155">
        <v>0</v>
      </c>
      <c r="AB128" s="155">
        <f t="shared" ref="AB128:AC128" si="289">+AA128</f>
        <v>0</v>
      </c>
      <c r="AC128" s="155">
        <f t="shared" si="289"/>
        <v>0</v>
      </c>
      <c r="AD128" s="155">
        <f t="shared" si="263"/>
        <v>0</v>
      </c>
      <c r="AE128" s="121">
        <f t="shared" si="263"/>
        <v>0</v>
      </c>
      <c r="AF128" s="121">
        <f t="shared" si="263"/>
        <v>0</v>
      </c>
      <c r="AG128" s="121">
        <f t="shared" si="263"/>
        <v>0</v>
      </c>
      <c r="AH128" s="121">
        <f t="shared" si="178"/>
        <v>0</v>
      </c>
      <c r="AI128" s="121">
        <f t="shared" si="179"/>
        <v>0</v>
      </c>
      <c r="AJ128" s="72"/>
      <c r="AK128" s="69">
        <f>+G128*tab!$E$52</f>
        <v>0</v>
      </c>
      <c r="AL128" s="69">
        <f>+H128*tab!$E$52</f>
        <v>0</v>
      </c>
      <c r="AM128" s="69">
        <f>+I128*tab!$E$52</f>
        <v>0</v>
      </c>
      <c r="AN128" s="69">
        <f>+J128*tab!$F$52</f>
        <v>0</v>
      </c>
      <c r="AO128" s="69">
        <f>+K128*tab!$F$52</f>
        <v>0</v>
      </c>
      <c r="AP128" s="69">
        <f>+L128*tab!$F$52</f>
        <v>0</v>
      </c>
      <c r="AQ128" s="69">
        <f>+M128*tab!$F$52</f>
        <v>0</v>
      </c>
      <c r="AR128" s="69">
        <f>+N128*tab!$F$52</f>
        <v>0</v>
      </c>
      <c r="AS128" s="69">
        <f>+O128*tab!$F$52</f>
        <v>0</v>
      </c>
      <c r="AT128" s="72"/>
      <c r="AU128" s="652">
        <v>0</v>
      </c>
      <c r="AV128" s="121">
        <f t="shared" si="188"/>
        <v>0</v>
      </c>
      <c r="AW128" s="121">
        <f t="shared" si="189"/>
        <v>0</v>
      </c>
      <c r="AX128" s="121">
        <f t="shared" si="190"/>
        <v>0</v>
      </c>
      <c r="AY128" s="121">
        <f t="shared" si="191"/>
        <v>0</v>
      </c>
      <c r="AZ128" s="121">
        <f t="shared" si="192"/>
        <v>0</v>
      </c>
      <c r="BA128" s="121">
        <f t="shared" si="193"/>
        <v>0</v>
      </c>
      <c r="BB128" s="121">
        <f t="shared" si="194"/>
        <v>0</v>
      </c>
      <c r="BC128" s="121">
        <f t="shared" si="195"/>
        <v>0</v>
      </c>
      <c r="BD128" s="135"/>
    </row>
    <row r="129" spans="2:56" s="114" customFormat="1" x14ac:dyDescent="0.2">
      <c r="B129" s="134"/>
      <c r="C129" s="152"/>
      <c r="D129" s="51">
        <v>115</v>
      </c>
      <c r="E129" s="1354" t="str">
        <f>+'Li O school'!E129</f>
        <v>school 115</v>
      </c>
      <c r="F129" s="1354" t="str">
        <f>+'Li O school'!F129</f>
        <v>11AA</v>
      </c>
      <c r="G129" s="1124">
        <v>0</v>
      </c>
      <c r="H129" s="1124">
        <f t="shared" ref="H129:I129" si="290">+G129</f>
        <v>0</v>
      </c>
      <c r="I129" s="1124">
        <f t="shared" si="290"/>
        <v>0</v>
      </c>
      <c r="J129" s="154">
        <f t="shared" si="261"/>
        <v>0</v>
      </c>
      <c r="K129" s="154">
        <f t="shared" si="261"/>
        <v>0</v>
      </c>
      <c r="L129" s="120">
        <f t="shared" si="261"/>
        <v>0</v>
      </c>
      <c r="M129" s="120">
        <f t="shared" si="261"/>
        <v>0</v>
      </c>
      <c r="N129" s="120">
        <f t="shared" si="175"/>
        <v>0</v>
      </c>
      <c r="O129" s="120">
        <f t="shared" si="176"/>
        <v>0</v>
      </c>
      <c r="P129" s="72"/>
      <c r="Q129" s="69">
        <v>0</v>
      </c>
      <c r="R129" s="69">
        <v>0</v>
      </c>
      <c r="S129" s="69">
        <f>ROUND(I129*tab!E$47,2)</f>
        <v>0</v>
      </c>
      <c r="T129" s="69">
        <f>ROUND(J129*tab!$F$47,2)</f>
        <v>0</v>
      </c>
      <c r="U129" s="69">
        <f>ROUND(K129*tab!$F$47,2)</f>
        <v>0</v>
      </c>
      <c r="V129" s="69">
        <f>ROUND(L129*tab!$F$47,2)</f>
        <v>0</v>
      </c>
      <c r="W129" s="69">
        <f>ROUND(M129*tab!$F$47,2)</f>
        <v>0</v>
      </c>
      <c r="X129" s="69">
        <f>ROUND(N129*tab!$F$47,2)</f>
        <v>0</v>
      </c>
      <c r="Y129" s="69">
        <f>ROUND(O129*tab!$F$47,2)</f>
        <v>0</v>
      </c>
      <c r="Z129" s="72"/>
      <c r="AA129" s="155">
        <v>0</v>
      </c>
      <c r="AB129" s="155">
        <f t="shared" ref="AB129:AC129" si="291">+AA129</f>
        <v>0</v>
      </c>
      <c r="AC129" s="155">
        <f t="shared" si="291"/>
        <v>0</v>
      </c>
      <c r="AD129" s="155">
        <f t="shared" si="263"/>
        <v>0</v>
      </c>
      <c r="AE129" s="121">
        <f t="shared" si="263"/>
        <v>0</v>
      </c>
      <c r="AF129" s="121">
        <f t="shared" si="263"/>
        <v>0</v>
      </c>
      <c r="AG129" s="121">
        <f t="shared" si="263"/>
        <v>0</v>
      </c>
      <c r="AH129" s="121">
        <f t="shared" si="178"/>
        <v>0</v>
      </c>
      <c r="AI129" s="121">
        <f t="shared" si="179"/>
        <v>0</v>
      </c>
      <c r="AJ129" s="72"/>
      <c r="AK129" s="69">
        <f>+G129*tab!$E$52</f>
        <v>0</v>
      </c>
      <c r="AL129" s="69">
        <f>+H129*tab!$E$52</f>
        <v>0</v>
      </c>
      <c r="AM129" s="69">
        <f>+I129*tab!$E$52</f>
        <v>0</v>
      </c>
      <c r="AN129" s="69">
        <f>+J129*tab!$F$52</f>
        <v>0</v>
      </c>
      <c r="AO129" s="69">
        <f>+K129*tab!$F$52</f>
        <v>0</v>
      </c>
      <c r="AP129" s="69">
        <f>+L129*tab!$F$52</f>
        <v>0</v>
      </c>
      <c r="AQ129" s="69">
        <f>+M129*tab!$F$52</f>
        <v>0</v>
      </c>
      <c r="AR129" s="69">
        <f>+N129*tab!$F$52</f>
        <v>0</v>
      </c>
      <c r="AS129" s="69">
        <f>+O129*tab!$F$52</f>
        <v>0</v>
      </c>
      <c r="AT129" s="72"/>
      <c r="AU129" s="652">
        <v>0</v>
      </c>
      <c r="AV129" s="121">
        <f t="shared" si="188"/>
        <v>0</v>
      </c>
      <c r="AW129" s="121">
        <f t="shared" si="189"/>
        <v>0</v>
      </c>
      <c r="AX129" s="121">
        <f t="shared" si="190"/>
        <v>0</v>
      </c>
      <c r="AY129" s="121">
        <f t="shared" si="191"/>
        <v>0</v>
      </c>
      <c r="AZ129" s="121">
        <f t="shared" si="192"/>
        <v>0</v>
      </c>
      <c r="BA129" s="121">
        <f t="shared" si="193"/>
        <v>0</v>
      </c>
      <c r="BB129" s="121">
        <f t="shared" si="194"/>
        <v>0</v>
      </c>
      <c r="BC129" s="121">
        <f t="shared" si="195"/>
        <v>0</v>
      </c>
      <c r="BD129" s="135"/>
    </row>
    <row r="130" spans="2:56" s="114" customFormat="1" x14ac:dyDescent="0.2">
      <c r="B130" s="134"/>
      <c r="C130" s="152"/>
      <c r="D130" s="51">
        <v>116</v>
      </c>
      <c r="E130" s="1354" t="str">
        <f>+'Li O school'!E130</f>
        <v>school 116</v>
      </c>
      <c r="F130" s="1354" t="str">
        <f>+'Li O school'!F130</f>
        <v>11AA</v>
      </c>
      <c r="G130" s="1124">
        <v>0</v>
      </c>
      <c r="H130" s="1124">
        <f t="shared" ref="H130:I130" si="292">+G130</f>
        <v>0</v>
      </c>
      <c r="I130" s="1124">
        <f t="shared" si="292"/>
        <v>0</v>
      </c>
      <c r="J130" s="154">
        <f t="shared" si="261"/>
        <v>0</v>
      </c>
      <c r="K130" s="154">
        <f t="shared" si="261"/>
        <v>0</v>
      </c>
      <c r="L130" s="120">
        <f t="shared" si="261"/>
        <v>0</v>
      </c>
      <c r="M130" s="120">
        <f t="shared" si="261"/>
        <v>0</v>
      </c>
      <c r="N130" s="120">
        <f t="shared" si="175"/>
        <v>0</v>
      </c>
      <c r="O130" s="120">
        <f t="shared" si="176"/>
        <v>0</v>
      </c>
      <c r="P130" s="72"/>
      <c r="Q130" s="69">
        <v>0</v>
      </c>
      <c r="R130" s="69">
        <v>0</v>
      </c>
      <c r="S130" s="69">
        <f>ROUND(I130*tab!E$47,2)</f>
        <v>0</v>
      </c>
      <c r="T130" s="69">
        <f>ROUND(J130*tab!$F$47,2)</f>
        <v>0</v>
      </c>
      <c r="U130" s="69">
        <f>ROUND(K130*tab!$F$47,2)</f>
        <v>0</v>
      </c>
      <c r="V130" s="69">
        <f>ROUND(L130*tab!$F$47,2)</f>
        <v>0</v>
      </c>
      <c r="W130" s="69">
        <f>ROUND(M130*tab!$F$47,2)</f>
        <v>0</v>
      </c>
      <c r="X130" s="69">
        <f>ROUND(N130*tab!$F$47,2)</f>
        <v>0</v>
      </c>
      <c r="Y130" s="69">
        <f>ROUND(O130*tab!$F$47,2)</f>
        <v>0</v>
      </c>
      <c r="Z130" s="72"/>
      <c r="AA130" s="155">
        <v>0</v>
      </c>
      <c r="AB130" s="155">
        <f t="shared" ref="AB130:AC130" si="293">+AA130</f>
        <v>0</v>
      </c>
      <c r="AC130" s="155">
        <f t="shared" si="293"/>
        <v>0</v>
      </c>
      <c r="AD130" s="155">
        <f t="shared" si="263"/>
        <v>0</v>
      </c>
      <c r="AE130" s="121">
        <f t="shared" si="263"/>
        <v>0</v>
      </c>
      <c r="AF130" s="121">
        <f t="shared" si="263"/>
        <v>0</v>
      </c>
      <c r="AG130" s="121">
        <f t="shared" si="263"/>
        <v>0</v>
      </c>
      <c r="AH130" s="121">
        <f t="shared" si="178"/>
        <v>0</v>
      </c>
      <c r="AI130" s="121">
        <f t="shared" si="179"/>
        <v>0</v>
      </c>
      <c r="AJ130" s="72"/>
      <c r="AK130" s="69">
        <f>+G130*tab!$E$52</f>
        <v>0</v>
      </c>
      <c r="AL130" s="69">
        <f>+H130*tab!$E$52</f>
        <v>0</v>
      </c>
      <c r="AM130" s="69">
        <f>+I130*tab!$E$52</f>
        <v>0</v>
      </c>
      <c r="AN130" s="69">
        <f>+J130*tab!$F$52</f>
        <v>0</v>
      </c>
      <c r="AO130" s="69">
        <f>+K130*tab!$F$52</f>
        <v>0</v>
      </c>
      <c r="AP130" s="69">
        <f>+L130*tab!$F$52</f>
        <v>0</v>
      </c>
      <c r="AQ130" s="69">
        <f>+M130*tab!$F$52</f>
        <v>0</v>
      </c>
      <c r="AR130" s="69">
        <f>+N130*tab!$F$52</f>
        <v>0</v>
      </c>
      <c r="AS130" s="69">
        <f>+O130*tab!$F$52</f>
        <v>0</v>
      </c>
      <c r="AT130" s="72"/>
      <c r="AU130" s="652">
        <v>0</v>
      </c>
      <c r="AV130" s="121">
        <f t="shared" si="188"/>
        <v>0</v>
      </c>
      <c r="AW130" s="121">
        <f t="shared" si="189"/>
        <v>0</v>
      </c>
      <c r="AX130" s="121">
        <f t="shared" si="190"/>
        <v>0</v>
      </c>
      <c r="AY130" s="121">
        <f t="shared" si="191"/>
        <v>0</v>
      </c>
      <c r="AZ130" s="121">
        <f t="shared" si="192"/>
        <v>0</v>
      </c>
      <c r="BA130" s="121">
        <f t="shared" si="193"/>
        <v>0</v>
      </c>
      <c r="BB130" s="121">
        <f t="shared" si="194"/>
        <v>0</v>
      </c>
      <c r="BC130" s="121">
        <f t="shared" si="195"/>
        <v>0</v>
      </c>
      <c r="BD130" s="135"/>
    </row>
    <row r="131" spans="2:56" s="114" customFormat="1" x14ac:dyDescent="0.2">
      <c r="B131" s="134"/>
      <c r="C131" s="152"/>
      <c r="D131" s="51">
        <v>117</v>
      </c>
      <c r="E131" s="1354" t="str">
        <f>+'Li O school'!E131</f>
        <v>school 117</v>
      </c>
      <c r="F131" s="1354" t="str">
        <f>+'Li O school'!F131</f>
        <v>11AA</v>
      </c>
      <c r="G131" s="1124">
        <v>0</v>
      </c>
      <c r="H131" s="1124">
        <f t="shared" ref="H131:I131" si="294">+G131</f>
        <v>0</v>
      </c>
      <c r="I131" s="1124">
        <f t="shared" si="294"/>
        <v>0</v>
      </c>
      <c r="J131" s="154">
        <f t="shared" si="261"/>
        <v>0</v>
      </c>
      <c r="K131" s="154">
        <f t="shared" si="261"/>
        <v>0</v>
      </c>
      <c r="L131" s="120">
        <f t="shared" si="261"/>
        <v>0</v>
      </c>
      <c r="M131" s="120">
        <f t="shared" si="261"/>
        <v>0</v>
      </c>
      <c r="N131" s="120">
        <f t="shared" si="175"/>
        <v>0</v>
      </c>
      <c r="O131" s="120">
        <f t="shared" si="176"/>
        <v>0</v>
      </c>
      <c r="P131" s="72"/>
      <c r="Q131" s="69">
        <v>0</v>
      </c>
      <c r="R131" s="69">
        <v>0</v>
      </c>
      <c r="S131" s="69">
        <f>ROUND(I131*tab!E$47,2)</f>
        <v>0</v>
      </c>
      <c r="T131" s="69">
        <f>ROUND(J131*tab!$F$47,2)</f>
        <v>0</v>
      </c>
      <c r="U131" s="69">
        <f>ROUND(K131*tab!$F$47,2)</f>
        <v>0</v>
      </c>
      <c r="V131" s="69">
        <f>ROUND(L131*tab!$F$47,2)</f>
        <v>0</v>
      </c>
      <c r="W131" s="69">
        <f>ROUND(M131*tab!$F$47,2)</f>
        <v>0</v>
      </c>
      <c r="X131" s="69">
        <f>ROUND(N131*tab!$F$47,2)</f>
        <v>0</v>
      </c>
      <c r="Y131" s="69">
        <f>ROUND(O131*tab!$F$47,2)</f>
        <v>0</v>
      </c>
      <c r="Z131" s="72"/>
      <c r="AA131" s="155">
        <v>0</v>
      </c>
      <c r="AB131" s="155">
        <f t="shared" ref="AB131:AC131" si="295">+AA131</f>
        <v>0</v>
      </c>
      <c r="AC131" s="155">
        <f t="shared" si="295"/>
        <v>0</v>
      </c>
      <c r="AD131" s="155">
        <f t="shared" si="263"/>
        <v>0</v>
      </c>
      <c r="AE131" s="121">
        <f t="shared" si="263"/>
        <v>0</v>
      </c>
      <c r="AF131" s="121">
        <f t="shared" si="263"/>
        <v>0</v>
      </c>
      <c r="AG131" s="121">
        <f t="shared" si="263"/>
        <v>0</v>
      </c>
      <c r="AH131" s="121">
        <f t="shared" si="178"/>
        <v>0</v>
      </c>
      <c r="AI131" s="121">
        <f t="shared" si="179"/>
        <v>0</v>
      </c>
      <c r="AJ131" s="72"/>
      <c r="AK131" s="69">
        <f>+G131*tab!$E$52</f>
        <v>0</v>
      </c>
      <c r="AL131" s="69">
        <f>+H131*tab!$E$52</f>
        <v>0</v>
      </c>
      <c r="AM131" s="69">
        <f>+I131*tab!$E$52</f>
        <v>0</v>
      </c>
      <c r="AN131" s="69">
        <f>+J131*tab!$F$52</f>
        <v>0</v>
      </c>
      <c r="AO131" s="69">
        <f>+K131*tab!$F$52</f>
        <v>0</v>
      </c>
      <c r="AP131" s="69">
        <f>+L131*tab!$F$52</f>
        <v>0</v>
      </c>
      <c r="AQ131" s="69">
        <f>+M131*tab!$F$52</f>
        <v>0</v>
      </c>
      <c r="AR131" s="69">
        <f>+N131*tab!$F$52</f>
        <v>0</v>
      </c>
      <c r="AS131" s="69">
        <f>+O131*tab!$F$52</f>
        <v>0</v>
      </c>
      <c r="AT131" s="72"/>
      <c r="AU131" s="652">
        <v>0</v>
      </c>
      <c r="AV131" s="121">
        <f t="shared" si="188"/>
        <v>0</v>
      </c>
      <c r="AW131" s="121">
        <f t="shared" si="189"/>
        <v>0</v>
      </c>
      <c r="AX131" s="121">
        <f t="shared" si="190"/>
        <v>0</v>
      </c>
      <c r="AY131" s="121">
        <f t="shared" si="191"/>
        <v>0</v>
      </c>
      <c r="AZ131" s="121">
        <f t="shared" si="192"/>
        <v>0</v>
      </c>
      <c r="BA131" s="121">
        <f t="shared" si="193"/>
        <v>0</v>
      </c>
      <c r="BB131" s="121">
        <f t="shared" si="194"/>
        <v>0</v>
      </c>
      <c r="BC131" s="121">
        <f t="shared" si="195"/>
        <v>0</v>
      </c>
      <c r="BD131" s="135"/>
    </row>
    <row r="132" spans="2:56" s="114" customFormat="1" x14ac:dyDescent="0.2">
      <c r="B132" s="134"/>
      <c r="C132" s="152"/>
      <c r="D132" s="51">
        <v>118</v>
      </c>
      <c r="E132" s="1354" t="str">
        <f>+'Li O school'!E132</f>
        <v>school 118</v>
      </c>
      <c r="F132" s="1354" t="str">
        <f>+'Li O school'!F132</f>
        <v>11AA</v>
      </c>
      <c r="G132" s="1124">
        <v>0</v>
      </c>
      <c r="H132" s="1124">
        <f t="shared" ref="H132:I132" si="296">+G132</f>
        <v>0</v>
      </c>
      <c r="I132" s="1124">
        <f t="shared" si="296"/>
        <v>0</v>
      </c>
      <c r="J132" s="154">
        <f t="shared" si="261"/>
        <v>0</v>
      </c>
      <c r="K132" s="154">
        <f t="shared" si="261"/>
        <v>0</v>
      </c>
      <c r="L132" s="120">
        <f t="shared" si="261"/>
        <v>0</v>
      </c>
      <c r="M132" s="120">
        <f t="shared" si="261"/>
        <v>0</v>
      </c>
      <c r="N132" s="120">
        <f t="shared" si="175"/>
        <v>0</v>
      </c>
      <c r="O132" s="120">
        <f t="shared" si="176"/>
        <v>0</v>
      </c>
      <c r="P132" s="72"/>
      <c r="Q132" s="69">
        <v>0</v>
      </c>
      <c r="R132" s="69">
        <v>0</v>
      </c>
      <c r="S132" s="69">
        <f>ROUND(I132*tab!E$47,2)</f>
        <v>0</v>
      </c>
      <c r="T132" s="69">
        <f>ROUND(J132*tab!$F$47,2)</f>
        <v>0</v>
      </c>
      <c r="U132" s="69">
        <f>ROUND(K132*tab!$F$47,2)</f>
        <v>0</v>
      </c>
      <c r="V132" s="69">
        <f>ROUND(L132*tab!$F$47,2)</f>
        <v>0</v>
      </c>
      <c r="W132" s="69">
        <f>ROUND(M132*tab!$F$47,2)</f>
        <v>0</v>
      </c>
      <c r="X132" s="69">
        <f>ROUND(N132*tab!$F$47,2)</f>
        <v>0</v>
      </c>
      <c r="Y132" s="69">
        <f>ROUND(O132*tab!$F$47,2)</f>
        <v>0</v>
      </c>
      <c r="Z132" s="72"/>
      <c r="AA132" s="155">
        <v>0</v>
      </c>
      <c r="AB132" s="155">
        <f t="shared" ref="AB132:AC132" si="297">+AA132</f>
        <v>0</v>
      </c>
      <c r="AC132" s="155">
        <f t="shared" si="297"/>
        <v>0</v>
      </c>
      <c r="AD132" s="155">
        <f t="shared" si="263"/>
        <v>0</v>
      </c>
      <c r="AE132" s="121">
        <f t="shared" si="263"/>
        <v>0</v>
      </c>
      <c r="AF132" s="121">
        <f t="shared" si="263"/>
        <v>0</v>
      </c>
      <c r="AG132" s="121">
        <f t="shared" si="263"/>
        <v>0</v>
      </c>
      <c r="AH132" s="121">
        <f t="shared" si="178"/>
        <v>0</v>
      </c>
      <c r="AI132" s="121">
        <f t="shared" si="179"/>
        <v>0</v>
      </c>
      <c r="AJ132" s="72"/>
      <c r="AK132" s="69">
        <f>+G132*tab!$E$52</f>
        <v>0</v>
      </c>
      <c r="AL132" s="69">
        <f>+H132*tab!$E$52</f>
        <v>0</v>
      </c>
      <c r="AM132" s="69">
        <f>+I132*tab!$E$52</f>
        <v>0</v>
      </c>
      <c r="AN132" s="69">
        <f>+J132*tab!$F$52</f>
        <v>0</v>
      </c>
      <c r="AO132" s="69">
        <f>+K132*tab!$F$52</f>
        <v>0</v>
      </c>
      <c r="AP132" s="69">
        <f>+L132*tab!$F$52</f>
        <v>0</v>
      </c>
      <c r="AQ132" s="69">
        <f>+M132*tab!$F$52</f>
        <v>0</v>
      </c>
      <c r="AR132" s="69">
        <f>+N132*tab!$F$52</f>
        <v>0</v>
      </c>
      <c r="AS132" s="69">
        <f>+O132*tab!$F$52</f>
        <v>0</v>
      </c>
      <c r="AT132" s="72"/>
      <c r="AU132" s="652">
        <v>0</v>
      </c>
      <c r="AV132" s="121">
        <f t="shared" si="188"/>
        <v>0</v>
      </c>
      <c r="AW132" s="121">
        <f t="shared" si="189"/>
        <v>0</v>
      </c>
      <c r="AX132" s="121">
        <f t="shared" si="190"/>
        <v>0</v>
      </c>
      <c r="AY132" s="121">
        <f t="shared" si="191"/>
        <v>0</v>
      </c>
      <c r="AZ132" s="121">
        <f t="shared" si="192"/>
        <v>0</v>
      </c>
      <c r="BA132" s="121">
        <f t="shared" si="193"/>
        <v>0</v>
      </c>
      <c r="BB132" s="121">
        <f t="shared" si="194"/>
        <v>0</v>
      </c>
      <c r="BC132" s="121">
        <f t="shared" si="195"/>
        <v>0</v>
      </c>
      <c r="BD132" s="135"/>
    </row>
    <row r="133" spans="2:56" s="114" customFormat="1" x14ac:dyDescent="0.2">
      <c r="B133" s="134"/>
      <c r="C133" s="152"/>
      <c r="D133" s="51">
        <v>119</v>
      </c>
      <c r="E133" s="1354" t="str">
        <f>+'Li O school'!E133</f>
        <v>school 119</v>
      </c>
      <c r="F133" s="1354" t="str">
        <f>+'Li O school'!F133</f>
        <v>11AA</v>
      </c>
      <c r="G133" s="1124">
        <v>0</v>
      </c>
      <c r="H133" s="1124">
        <f t="shared" ref="H133:I133" si="298">+G133</f>
        <v>0</v>
      </c>
      <c r="I133" s="1124">
        <f t="shared" si="298"/>
        <v>0</v>
      </c>
      <c r="J133" s="154">
        <f t="shared" si="261"/>
        <v>0</v>
      </c>
      <c r="K133" s="154">
        <f t="shared" si="261"/>
        <v>0</v>
      </c>
      <c r="L133" s="120">
        <f t="shared" si="261"/>
        <v>0</v>
      </c>
      <c r="M133" s="120">
        <f t="shared" si="261"/>
        <v>0</v>
      </c>
      <c r="N133" s="120">
        <f t="shared" si="175"/>
        <v>0</v>
      </c>
      <c r="O133" s="120">
        <f t="shared" si="176"/>
        <v>0</v>
      </c>
      <c r="P133" s="72"/>
      <c r="Q133" s="69">
        <v>0</v>
      </c>
      <c r="R133" s="69">
        <v>0</v>
      </c>
      <c r="S133" s="69">
        <f>ROUND(I133*tab!E$47,2)</f>
        <v>0</v>
      </c>
      <c r="T133" s="69">
        <f>ROUND(J133*tab!$F$47,2)</f>
        <v>0</v>
      </c>
      <c r="U133" s="69">
        <f>ROUND(K133*tab!$F$47,2)</f>
        <v>0</v>
      </c>
      <c r="V133" s="69">
        <f>ROUND(L133*tab!$F$47,2)</f>
        <v>0</v>
      </c>
      <c r="W133" s="69">
        <f>ROUND(M133*tab!$F$47,2)</f>
        <v>0</v>
      </c>
      <c r="X133" s="69">
        <f>ROUND(N133*tab!$F$47,2)</f>
        <v>0</v>
      </c>
      <c r="Y133" s="69">
        <f>ROUND(O133*tab!$F$47,2)</f>
        <v>0</v>
      </c>
      <c r="Z133" s="72"/>
      <c r="AA133" s="155">
        <v>0</v>
      </c>
      <c r="AB133" s="155">
        <f t="shared" ref="AB133:AC133" si="299">+AA133</f>
        <v>0</v>
      </c>
      <c r="AC133" s="155">
        <f t="shared" si="299"/>
        <v>0</v>
      </c>
      <c r="AD133" s="155">
        <f t="shared" si="263"/>
        <v>0</v>
      </c>
      <c r="AE133" s="121">
        <f t="shared" si="263"/>
        <v>0</v>
      </c>
      <c r="AF133" s="121">
        <f t="shared" si="263"/>
        <v>0</v>
      </c>
      <c r="AG133" s="121">
        <f t="shared" si="263"/>
        <v>0</v>
      </c>
      <c r="AH133" s="121">
        <f t="shared" si="178"/>
        <v>0</v>
      </c>
      <c r="AI133" s="121">
        <f t="shared" si="179"/>
        <v>0</v>
      </c>
      <c r="AJ133" s="72"/>
      <c r="AK133" s="69">
        <f>+G133*tab!$E$52</f>
        <v>0</v>
      </c>
      <c r="AL133" s="69">
        <f>+H133*tab!$E$52</f>
        <v>0</v>
      </c>
      <c r="AM133" s="69">
        <f>+I133*tab!$E$52</f>
        <v>0</v>
      </c>
      <c r="AN133" s="69">
        <f>+J133*tab!$F$52</f>
        <v>0</v>
      </c>
      <c r="AO133" s="69">
        <f>+K133*tab!$F$52</f>
        <v>0</v>
      </c>
      <c r="AP133" s="69">
        <f>+L133*tab!$F$52</f>
        <v>0</v>
      </c>
      <c r="AQ133" s="69">
        <f>+M133*tab!$F$52</f>
        <v>0</v>
      </c>
      <c r="AR133" s="69">
        <f>+N133*tab!$F$52</f>
        <v>0</v>
      </c>
      <c r="AS133" s="69">
        <f>+O133*tab!$F$52</f>
        <v>0</v>
      </c>
      <c r="AT133" s="72"/>
      <c r="AU133" s="652">
        <v>0</v>
      </c>
      <c r="AV133" s="121">
        <f t="shared" si="188"/>
        <v>0</v>
      </c>
      <c r="AW133" s="121">
        <f t="shared" si="189"/>
        <v>0</v>
      </c>
      <c r="AX133" s="121">
        <f t="shared" si="190"/>
        <v>0</v>
      </c>
      <c r="AY133" s="121">
        <f t="shared" si="191"/>
        <v>0</v>
      </c>
      <c r="AZ133" s="121">
        <f t="shared" si="192"/>
        <v>0</v>
      </c>
      <c r="BA133" s="121">
        <f t="shared" si="193"/>
        <v>0</v>
      </c>
      <c r="BB133" s="121">
        <f t="shared" si="194"/>
        <v>0</v>
      </c>
      <c r="BC133" s="121">
        <f t="shared" si="195"/>
        <v>0</v>
      </c>
      <c r="BD133" s="135"/>
    </row>
    <row r="134" spans="2:56" s="114" customFormat="1" x14ac:dyDescent="0.2">
      <c r="B134" s="134"/>
      <c r="C134" s="152"/>
      <c r="D134" s="51">
        <v>120</v>
      </c>
      <c r="E134" s="1354" t="str">
        <f>+'Li O school'!E134</f>
        <v>school 120</v>
      </c>
      <c r="F134" s="1354" t="str">
        <f>+'Li O school'!F134</f>
        <v>11AA</v>
      </c>
      <c r="G134" s="1124">
        <v>0</v>
      </c>
      <c r="H134" s="1124">
        <f t="shared" ref="H134:I134" si="300">+G134</f>
        <v>0</v>
      </c>
      <c r="I134" s="1124">
        <f t="shared" si="300"/>
        <v>0</v>
      </c>
      <c r="J134" s="154">
        <f t="shared" si="261"/>
        <v>0</v>
      </c>
      <c r="K134" s="154">
        <f t="shared" si="261"/>
        <v>0</v>
      </c>
      <c r="L134" s="120">
        <f t="shared" si="261"/>
        <v>0</v>
      </c>
      <c r="M134" s="120">
        <f t="shared" si="261"/>
        <v>0</v>
      </c>
      <c r="N134" s="120">
        <f t="shared" si="175"/>
        <v>0</v>
      </c>
      <c r="O134" s="120">
        <f t="shared" si="176"/>
        <v>0</v>
      </c>
      <c r="P134" s="72"/>
      <c r="Q134" s="69">
        <v>0</v>
      </c>
      <c r="R134" s="69">
        <v>0</v>
      </c>
      <c r="S134" s="69">
        <f>ROUND(I134*tab!E$47,2)</f>
        <v>0</v>
      </c>
      <c r="T134" s="69">
        <f>ROUND(J134*tab!$F$47,2)</f>
        <v>0</v>
      </c>
      <c r="U134" s="69">
        <f>ROUND(K134*tab!$F$47,2)</f>
        <v>0</v>
      </c>
      <c r="V134" s="69">
        <f>ROUND(L134*tab!$F$47,2)</f>
        <v>0</v>
      </c>
      <c r="W134" s="69">
        <f>ROUND(M134*tab!$F$47,2)</f>
        <v>0</v>
      </c>
      <c r="X134" s="69">
        <f>ROUND(N134*tab!$F$47,2)</f>
        <v>0</v>
      </c>
      <c r="Y134" s="69">
        <f>ROUND(O134*tab!$F$47,2)</f>
        <v>0</v>
      </c>
      <c r="Z134" s="72"/>
      <c r="AA134" s="155">
        <v>0</v>
      </c>
      <c r="AB134" s="155">
        <f t="shared" ref="AB134:AC134" si="301">+AA134</f>
        <v>0</v>
      </c>
      <c r="AC134" s="155">
        <f t="shared" si="301"/>
        <v>0</v>
      </c>
      <c r="AD134" s="155">
        <f t="shared" si="263"/>
        <v>0</v>
      </c>
      <c r="AE134" s="121">
        <f t="shared" si="263"/>
        <v>0</v>
      </c>
      <c r="AF134" s="121">
        <f t="shared" si="263"/>
        <v>0</v>
      </c>
      <c r="AG134" s="121">
        <f t="shared" si="263"/>
        <v>0</v>
      </c>
      <c r="AH134" s="121">
        <f t="shared" si="178"/>
        <v>0</v>
      </c>
      <c r="AI134" s="121">
        <f t="shared" si="179"/>
        <v>0</v>
      </c>
      <c r="AJ134" s="72"/>
      <c r="AK134" s="69">
        <f>+G134*tab!$E$52</f>
        <v>0</v>
      </c>
      <c r="AL134" s="69">
        <f>+H134*tab!$E$52</f>
        <v>0</v>
      </c>
      <c r="AM134" s="69">
        <f>+I134*tab!$E$52</f>
        <v>0</v>
      </c>
      <c r="AN134" s="69">
        <f>+J134*tab!$F$52</f>
        <v>0</v>
      </c>
      <c r="AO134" s="69">
        <f>+K134*tab!$F$52</f>
        <v>0</v>
      </c>
      <c r="AP134" s="69">
        <f>+L134*tab!$F$52</f>
        <v>0</v>
      </c>
      <c r="AQ134" s="69">
        <f>+M134*tab!$F$52</f>
        <v>0</v>
      </c>
      <c r="AR134" s="69">
        <f>+N134*tab!$F$52</f>
        <v>0</v>
      </c>
      <c r="AS134" s="69">
        <f>+O134*tab!$F$52</f>
        <v>0</v>
      </c>
      <c r="AT134" s="72"/>
      <c r="AU134" s="652">
        <v>0</v>
      </c>
      <c r="AV134" s="121">
        <f t="shared" si="188"/>
        <v>0</v>
      </c>
      <c r="AW134" s="121">
        <f t="shared" si="189"/>
        <v>0</v>
      </c>
      <c r="AX134" s="121">
        <f t="shared" si="190"/>
        <v>0</v>
      </c>
      <c r="AY134" s="121">
        <f t="shared" si="191"/>
        <v>0</v>
      </c>
      <c r="AZ134" s="121">
        <f t="shared" si="192"/>
        <v>0</v>
      </c>
      <c r="BA134" s="121">
        <f t="shared" si="193"/>
        <v>0</v>
      </c>
      <c r="BB134" s="121">
        <f t="shared" si="194"/>
        <v>0</v>
      </c>
      <c r="BC134" s="121">
        <f t="shared" si="195"/>
        <v>0</v>
      </c>
      <c r="BD134" s="135"/>
    </row>
    <row r="135" spans="2:56" s="114" customFormat="1" x14ac:dyDescent="0.2">
      <c r="B135" s="134"/>
      <c r="C135" s="152"/>
      <c r="D135" s="51">
        <v>121</v>
      </c>
      <c r="E135" s="1354" t="str">
        <f>+'Li O school'!E135</f>
        <v>school 121</v>
      </c>
      <c r="F135" s="1354" t="str">
        <f>+'Li O school'!F135</f>
        <v>11AA</v>
      </c>
      <c r="G135" s="1124">
        <v>0</v>
      </c>
      <c r="H135" s="1124">
        <f t="shared" ref="H135:I135" si="302">+G135</f>
        <v>0</v>
      </c>
      <c r="I135" s="1124">
        <f t="shared" si="302"/>
        <v>0</v>
      </c>
      <c r="J135" s="154">
        <f t="shared" ref="J135:M139" si="303">I135</f>
        <v>0</v>
      </c>
      <c r="K135" s="154">
        <f t="shared" si="303"/>
        <v>0</v>
      </c>
      <c r="L135" s="120">
        <f t="shared" si="303"/>
        <v>0</v>
      </c>
      <c r="M135" s="120">
        <f t="shared" si="303"/>
        <v>0</v>
      </c>
      <c r="N135" s="120">
        <f t="shared" si="175"/>
        <v>0</v>
      </c>
      <c r="O135" s="120">
        <f t="shared" si="176"/>
        <v>0</v>
      </c>
      <c r="P135" s="72"/>
      <c r="Q135" s="69">
        <v>0</v>
      </c>
      <c r="R135" s="69">
        <v>0</v>
      </c>
      <c r="S135" s="69">
        <f>ROUND(I135*tab!E$47,2)</f>
        <v>0</v>
      </c>
      <c r="T135" s="69">
        <f>ROUND(J135*tab!$F$47,2)</f>
        <v>0</v>
      </c>
      <c r="U135" s="69">
        <f>ROUND(K135*tab!$F$47,2)</f>
        <v>0</v>
      </c>
      <c r="V135" s="69">
        <f>ROUND(L135*tab!$F$47,2)</f>
        <v>0</v>
      </c>
      <c r="W135" s="69">
        <f>ROUND(M135*tab!$F$47,2)</f>
        <v>0</v>
      </c>
      <c r="X135" s="69">
        <f>ROUND(N135*tab!$F$47,2)</f>
        <v>0</v>
      </c>
      <c r="Y135" s="69">
        <f>ROUND(O135*tab!$F$47,2)</f>
        <v>0</v>
      </c>
      <c r="Z135" s="72"/>
      <c r="AA135" s="155">
        <v>0</v>
      </c>
      <c r="AB135" s="155">
        <f t="shared" ref="AB135:AC135" si="304">+AA135</f>
        <v>0</v>
      </c>
      <c r="AC135" s="155">
        <f t="shared" si="304"/>
        <v>0</v>
      </c>
      <c r="AD135" s="155">
        <f t="shared" ref="AD135:AG139" si="305">AC135</f>
        <v>0</v>
      </c>
      <c r="AE135" s="121">
        <f t="shared" si="305"/>
        <v>0</v>
      </c>
      <c r="AF135" s="121">
        <f t="shared" si="305"/>
        <v>0</v>
      </c>
      <c r="AG135" s="121">
        <f t="shared" si="305"/>
        <v>0</v>
      </c>
      <c r="AH135" s="121">
        <f t="shared" si="178"/>
        <v>0</v>
      </c>
      <c r="AI135" s="121">
        <f t="shared" si="179"/>
        <v>0</v>
      </c>
      <c r="AJ135" s="72"/>
      <c r="AK135" s="69">
        <f>+G135*tab!$E$52</f>
        <v>0</v>
      </c>
      <c r="AL135" s="69">
        <f>+H135*tab!$E$52</f>
        <v>0</v>
      </c>
      <c r="AM135" s="69">
        <f>+I135*tab!$E$52</f>
        <v>0</v>
      </c>
      <c r="AN135" s="69">
        <f>+J135*tab!$F$52</f>
        <v>0</v>
      </c>
      <c r="AO135" s="69">
        <f>+K135*tab!$F$52</f>
        <v>0</v>
      </c>
      <c r="AP135" s="69">
        <f>+L135*tab!$F$52</f>
        <v>0</v>
      </c>
      <c r="AQ135" s="69">
        <f>+M135*tab!$F$52</f>
        <v>0</v>
      </c>
      <c r="AR135" s="69">
        <f>+N135*tab!$F$52</f>
        <v>0</v>
      </c>
      <c r="AS135" s="69">
        <f>+O135*tab!$F$52</f>
        <v>0</v>
      </c>
      <c r="AT135" s="72"/>
      <c r="AU135" s="652">
        <v>0</v>
      </c>
      <c r="AV135" s="121">
        <f t="shared" si="188"/>
        <v>0</v>
      </c>
      <c r="AW135" s="121">
        <f t="shared" si="189"/>
        <v>0</v>
      </c>
      <c r="AX135" s="121">
        <f t="shared" si="190"/>
        <v>0</v>
      </c>
      <c r="AY135" s="121">
        <f t="shared" si="191"/>
        <v>0</v>
      </c>
      <c r="AZ135" s="121">
        <f t="shared" si="192"/>
        <v>0</v>
      </c>
      <c r="BA135" s="121">
        <f t="shared" si="193"/>
        <v>0</v>
      </c>
      <c r="BB135" s="121">
        <f t="shared" si="194"/>
        <v>0</v>
      </c>
      <c r="BC135" s="121">
        <f t="shared" si="195"/>
        <v>0</v>
      </c>
      <c r="BD135" s="135"/>
    </row>
    <row r="136" spans="2:56" s="114" customFormat="1" x14ac:dyDescent="0.2">
      <c r="B136" s="134"/>
      <c r="C136" s="152"/>
      <c r="D136" s="51">
        <v>122</v>
      </c>
      <c r="E136" s="1354" t="str">
        <f>+'Li O school'!E136</f>
        <v>school 122</v>
      </c>
      <c r="F136" s="1354" t="str">
        <f>+'Li O school'!F136</f>
        <v>11AA</v>
      </c>
      <c r="G136" s="1124">
        <v>0</v>
      </c>
      <c r="H136" s="1124">
        <f t="shared" ref="H136:I136" si="306">+G136</f>
        <v>0</v>
      </c>
      <c r="I136" s="1124">
        <f t="shared" si="306"/>
        <v>0</v>
      </c>
      <c r="J136" s="154">
        <f t="shared" si="303"/>
        <v>0</v>
      </c>
      <c r="K136" s="154">
        <f t="shared" si="303"/>
        <v>0</v>
      </c>
      <c r="L136" s="120">
        <f t="shared" si="303"/>
        <v>0</v>
      </c>
      <c r="M136" s="120">
        <f t="shared" si="303"/>
        <v>0</v>
      </c>
      <c r="N136" s="120">
        <f t="shared" si="175"/>
        <v>0</v>
      </c>
      <c r="O136" s="120">
        <f t="shared" si="176"/>
        <v>0</v>
      </c>
      <c r="P136" s="72"/>
      <c r="Q136" s="69">
        <v>0</v>
      </c>
      <c r="R136" s="69">
        <v>0</v>
      </c>
      <c r="S136" s="69">
        <f>ROUND(I136*tab!E$47,2)</f>
        <v>0</v>
      </c>
      <c r="T136" s="69">
        <f>ROUND(J136*tab!$F$47,2)</f>
        <v>0</v>
      </c>
      <c r="U136" s="69">
        <f>ROUND(K136*tab!$F$47,2)</f>
        <v>0</v>
      </c>
      <c r="V136" s="69">
        <f>ROUND(L136*tab!$F$47,2)</f>
        <v>0</v>
      </c>
      <c r="W136" s="69">
        <f>ROUND(M136*tab!$F$47,2)</f>
        <v>0</v>
      </c>
      <c r="X136" s="69">
        <f>ROUND(N136*tab!$F$47,2)</f>
        <v>0</v>
      </c>
      <c r="Y136" s="69">
        <f>ROUND(O136*tab!$F$47,2)</f>
        <v>0</v>
      </c>
      <c r="Z136" s="72"/>
      <c r="AA136" s="155">
        <v>0</v>
      </c>
      <c r="AB136" s="155">
        <f t="shared" ref="AB136:AC136" si="307">+AA136</f>
        <v>0</v>
      </c>
      <c r="AC136" s="155">
        <f t="shared" si="307"/>
        <v>0</v>
      </c>
      <c r="AD136" s="155">
        <f t="shared" si="305"/>
        <v>0</v>
      </c>
      <c r="AE136" s="121">
        <f t="shared" si="305"/>
        <v>0</v>
      </c>
      <c r="AF136" s="121">
        <f t="shared" si="305"/>
        <v>0</v>
      </c>
      <c r="AG136" s="121">
        <f t="shared" si="305"/>
        <v>0</v>
      </c>
      <c r="AH136" s="121">
        <f t="shared" si="178"/>
        <v>0</v>
      </c>
      <c r="AI136" s="121">
        <f t="shared" si="179"/>
        <v>0</v>
      </c>
      <c r="AJ136" s="72"/>
      <c r="AK136" s="69">
        <f>+G136*tab!$E$52</f>
        <v>0</v>
      </c>
      <c r="AL136" s="69">
        <f>+H136*tab!$E$52</f>
        <v>0</v>
      </c>
      <c r="AM136" s="69">
        <f>+I136*tab!$E$52</f>
        <v>0</v>
      </c>
      <c r="AN136" s="69">
        <f>+J136*tab!$F$52</f>
        <v>0</v>
      </c>
      <c r="AO136" s="69">
        <f>+K136*tab!$F$52</f>
        <v>0</v>
      </c>
      <c r="AP136" s="69">
        <f>+L136*tab!$F$52</f>
        <v>0</v>
      </c>
      <c r="AQ136" s="69">
        <f>+M136*tab!$F$52</f>
        <v>0</v>
      </c>
      <c r="AR136" s="69">
        <f>+N136*tab!$F$52</f>
        <v>0</v>
      </c>
      <c r="AS136" s="69">
        <f>+O136*tab!$F$52</f>
        <v>0</v>
      </c>
      <c r="AT136" s="72"/>
      <c r="AU136" s="652">
        <v>0</v>
      </c>
      <c r="AV136" s="121">
        <f t="shared" si="188"/>
        <v>0</v>
      </c>
      <c r="AW136" s="121">
        <f t="shared" si="189"/>
        <v>0</v>
      </c>
      <c r="AX136" s="121">
        <f t="shared" si="190"/>
        <v>0</v>
      </c>
      <c r="AY136" s="121">
        <f t="shared" si="191"/>
        <v>0</v>
      </c>
      <c r="AZ136" s="121">
        <f t="shared" si="192"/>
        <v>0</v>
      </c>
      <c r="BA136" s="121">
        <f t="shared" si="193"/>
        <v>0</v>
      </c>
      <c r="BB136" s="121">
        <f t="shared" si="194"/>
        <v>0</v>
      </c>
      <c r="BC136" s="121">
        <f t="shared" si="195"/>
        <v>0</v>
      </c>
      <c r="BD136" s="135"/>
    </row>
    <row r="137" spans="2:56" s="114" customFormat="1" x14ac:dyDescent="0.2">
      <c r="B137" s="134"/>
      <c r="C137" s="152"/>
      <c r="D137" s="51">
        <v>123</v>
      </c>
      <c r="E137" s="1354" t="str">
        <f>+'Li O school'!E137</f>
        <v>school 123</v>
      </c>
      <c r="F137" s="1354" t="str">
        <f>+'Li O school'!F137</f>
        <v>11AA</v>
      </c>
      <c r="G137" s="1124">
        <v>0</v>
      </c>
      <c r="H137" s="1124">
        <f t="shared" ref="H137:I137" si="308">+G137</f>
        <v>0</v>
      </c>
      <c r="I137" s="1124">
        <f t="shared" si="308"/>
        <v>0</v>
      </c>
      <c r="J137" s="154">
        <f t="shared" si="303"/>
        <v>0</v>
      </c>
      <c r="K137" s="154">
        <f t="shared" si="303"/>
        <v>0</v>
      </c>
      <c r="L137" s="120">
        <f t="shared" si="303"/>
        <v>0</v>
      </c>
      <c r="M137" s="120">
        <f t="shared" si="303"/>
        <v>0</v>
      </c>
      <c r="N137" s="120">
        <f t="shared" si="175"/>
        <v>0</v>
      </c>
      <c r="O137" s="120">
        <f t="shared" si="176"/>
        <v>0</v>
      </c>
      <c r="P137" s="72"/>
      <c r="Q137" s="69">
        <v>0</v>
      </c>
      <c r="R137" s="69">
        <v>0</v>
      </c>
      <c r="S137" s="69">
        <f>ROUND(I137*tab!E$47,2)</f>
        <v>0</v>
      </c>
      <c r="T137" s="69">
        <f>ROUND(J137*tab!$F$47,2)</f>
        <v>0</v>
      </c>
      <c r="U137" s="69">
        <f>ROUND(K137*tab!$F$47,2)</f>
        <v>0</v>
      </c>
      <c r="V137" s="69">
        <f>ROUND(L137*tab!$F$47,2)</f>
        <v>0</v>
      </c>
      <c r="W137" s="69">
        <f>ROUND(M137*tab!$F$47,2)</f>
        <v>0</v>
      </c>
      <c r="X137" s="69">
        <f>ROUND(N137*tab!$F$47,2)</f>
        <v>0</v>
      </c>
      <c r="Y137" s="69">
        <f>ROUND(O137*tab!$F$47,2)</f>
        <v>0</v>
      </c>
      <c r="Z137" s="72"/>
      <c r="AA137" s="155">
        <v>0</v>
      </c>
      <c r="AB137" s="155">
        <f t="shared" ref="AB137:AC137" si="309">+AA137</f>
        <v>0</v>
      </c>
      <c r="AC137" s="155">
        <f t="shared" si="309"/>
        <v>0</v>
      </c>
      <c r="AD137" s="155">
        <f t="shared" si="305"/>
        <v>0</v>
      </c>
      <c r="AE137" s="121">
        <f t="shared" si="305"/>
        <v>0</v>
      </c>
      <c r="AF137" s="121">
        <f t="shared" si="305"/>
        <v>0</v>
      </c>
      <c r="AG137" s="121">
        <f t="shared" si="305"/>
        <v>0</v>
      </c>
      <c r="AH137" s="121">
        <f t="shared" si="178"/>
        <v>0</v>
      </c>
      <c r="AI137" s="121">
        <f t="shared" si="179"/>
        <v>0</v>
      </c>
      <c r="AJ137" s="72"/>
      <c r="AK137" s="69">
        <f>+G137*tab!$E$52</f>
        <v>0</v>
      </c>
      <c r="AL137" s="69">
        <f>+H137*tab!$E$52</f>
        <v>0</v>
      </c>
      <c r="AM137" s="69">
        <f>+I137*tab!$E$52</f>
        <v>0</v>
      </c>
      <c r="AN137" s="69">
        <f>+J137*tab!$F$52</f>
        <v>0</v>
      </c>
      <c r="AO137" s="69">
        <f>+K137*tab!$F$52</f>
        <v>0</v>
      </c>
      <c r="AP137" s="69">
        <f>+L137*tab!$F$52</f>
        <v>0</v>
      </c>
      <c r="AQ137" s="69">
        <f>+M137*tab!$F$52</f>
        <v>0</v>
      </c>
      <c r="AR137" s="69">
        <f>+N137*tab!$F$52</f>
        <v>0</v>
      </c>
      <c r="AS137" s="69">
        <f>+O137*tab!$F$52</f>
        <v>0</v>
      </c>
      <c r="AT137" s="72"/>
      <c r="AU137" s="652">
        <v>0</v>
      </c>
      <c r="AV137" s="121">
        <f t="shared" si="188"/>
        <v>0</v>
      </c>
      <c r="AW137" s="121">
        <f t="shared" si="189"/>
        <v>0</v>
      </c>
      <c r="AX137" s="121">
        <f t="shared" si="190"/>
        <v>0</v>
      </c>
      <c r="AY137" s="121">
        <f t="shared" si="191"/>
        <v>0</v>
      </c>
      <c r="AZ137" s="121">
        <f t="shared" si="192"/>
        <v>0</v>
      </c>
      <c r="BA137" s="121">
        <f t="shared" si="193"/>
        <v>0</v>
      </c>
      <c r="BB137" s="121">
        <f t="shared" si="194"/>
        <v>0</v>
      </c>
      <c r="BC137" s="121">
        <f t="shared" si="195"/>
        <v>0</v>
      </c>
      <c r="BD137" s="135"/>
    </row>
    <row r="138" spans="2:56" s="114" customFormat="1" x14ac:dyDescent="0.2">
      <c r="B138" s="134"/>
      <c r="C138" s="152"/>
      <c r="D138" s="51">
        <v>124</v>
      </c>
      <c r="E138" s="1354" t="str">
        <f>+'Li O school'!E138</f>
        <v>school 124</v>
      </c>
      <c r="F138" s="1354" t="str">
        <f>+'Li O school'!F138</f>
        <v>11AA</v>
      </c>
      <c r="G138" s="1124">
        <v>0</v>
      </c>
      <c r="H138" s="1124">
        <f t="shared" ref="H138:I138" si="310">+G138</f>
        <v>0</v>
      </c>
      <c r="I138" s="1124">
        <f t="shared" si="310"/>
        <v>0</v>
      </c>
      <c r="J138" s="154">
        <f t="shared" si="303"/>
        <v>0</v>
      </c>
      <c r="K138" s="154">
        <f t="shared" si="303"/>
        <v>0</v>
      </c>
      <c r="L138" s="120">
        <f t="shared" si="303"/>
        <v>0</v>
      </c>
      <c r="M138" s="120">
        <f t="shared" si="303"/>
        <v>0</v>
      </c>
      <c r="N138" s="120">
        <f t="shared" si="175"/>
        <v>0</v>
      </c>
      <c r="O138" s="120">
        <f t="shared" si="176"/>
        <v>0</v>
      </c>
      <c r="P138" s="72"/>
      <c r="Q138" s="69">
        <v>0</v>
      </c>
      <c r="R138" s="69">
        <v>0</v>
      </c>
      <c r="S138" s="69">
        <f>ROUND(I138*tab!E$47,2)</f>
        <v>0</v>
      </c>
      <c r="T138" s="69">
        <f>ROUND(J138*tab!$F$47,2)</f>
        <v>0</v>
      </c>
      <c r="U138" s="69">
        <f>ROUND(K138*tab!$F$47,2)</f>
        <v>0</v>
      </c>
      <c r="V138" s="69">
        <f>ROUND(L138*tab!$F$47,2)</f>
        <v>0</v>
      </c>
      <c r="W138" s="69">
        <f>ROUND(M138*tab!$F$47,2)</f>
        <v>0</v>
      </c>
      <c r="X138" s="69">
        <f>ROUND(N138*tab!$F$47,2)</f>
        <v>0</v>
      </c>
      <c r="Y138" s="69">
        <f>ROUND(O138*tab!$F$47,2)</f>
        <v>0</v>
      </c>
      <c r="Z138" s="72"/>
      <c r="AA138" s="155">
        <v>0</v>
      </c>
      <c r="AB138" s="155">
        <f t="shared" ref="AB138:AC138" si="311">+AA138</f>
        <v>0</v>
      </c>
      <c r="AC138" s="155">
        <f t="shared" si="311"/>
        <v>0</v>
      </c>
      <c r="AD138" s="155">
        <f t="shared" si="305"/>
        <v>0</v>
      </c>
      <c r="AE138" s="121">
        <f t="shared" si="305"/>
        <v>0</v>
      </c>
      <c r="AF138" s="121">
        <f t="shared" si="305"/>
        <v>0</v>
      </c>
      <c r="AG138" s="121">
        <f t="shared" si="305"/>
        <v>0</v>
      </c>
      <c r="AH138" s="121">
        <f t="shared" si="178"/>
        <v>0</v>
      </c>
      <c r="AI138" s="121">
        <f t="shared" si="179"/>
        <v>0</v>
      </c>
      <c r="AJ138" s="72"/>
      <c r="AK138" s="69">
        <f>+G138*tab!$E$52</f>
        <v>0</v>
      </c>
      <c r="AL138" s="69">
        <f>+H138*tab!$E$52</f>
        <v>0</v>
      </c>
      <c r="AM138" s="69">
        <f>+I138*tab!$E$52</f>
        <v>0</v>
      </c>
      <c r="AN138" s="69">
        <f>+J138*tab!$F$52</f>
        <v>0</v>
      </c>
      <c r="AO138" s="69">
        <f>+K138*tab!$F$52</f>
        <v>0</v>
      </c>
      <c r="AP138" s="69">
        <f>+L138*tab!$F$52</f>
        <v>0</v>
      </c>
      <c r="AQ138" s="69">
        <f>+M138*tab!$F$52</f>
        <v>0</v>
      </c>
      <c r="AR138" s="69">
        <f>+N138*tab!$F$52</f>
        <v>0</v>
      </c>
      <c r="AS138" s="69">
        <f>+O138*tab!$F$52</f>
        <v>0</v>
      </c>
      <c r="AT138" s="72"/>
      <c r="AU138" s="652">
        <v>0</v>
      </c>
      <c r="AV138" s="121">
        <f t="shared" si="188"/>
        <v>0</v>
      </c>
      <c r="AW138" s="121">
        <f t="shared" si="189"/>
        <v>0</v>
      </c>
      <c r="AX138" s="121">
        <f t="shared" si="190"/>
        <v>0</v>
      </c>
      <c r="AY138" s="121">
        <f t="shared" si="191"/>
        <v>0</v>
      </c>
      <c r="AZ138" s="121">
        <f t="shared" si="192"/>
        <v>0</v>
      </c>
      <c r="BA138" s="121">
        <f t="shared" si="193"/>
        <v>0</v>
      </c>
      <c r="BB138" s="121">
        <f t="shared" si="194"/>
        <v>0</v>
      </c>
      <c r="BC138" s="121">
        <f t="shared" si="195"/>
        <v>0</v>
      </c>
      <c r="BD138" s="135"/>
    </row>
    <row r="139" spans="2:56" s="114" customFormat="1" x14ac:dyDescent="0.2">
      <c r="B139" s="134"/>
      <c r="C139" s="152"/>
      <c r="D139" s="51">
        <v>125</v>
      </c>
      <c r="E139" s="1354" t="str">
        <f>+'Li O school'!E139</f>
        <v>school 125</v>
      </c>
      <c r="F139" s="1354" t="str">
        <f>+'Li O school'!F139</f>
        <v>11AA</v>
      </c>
      <c r="G139" s="1124">
        <v>0</v>
      </c>
      <c r="H139" s="1124">
        <f t="shared" ref="H139:I139" si="312">+G139</f>
        <v>0</v>
      </c>
      <c r="I139" s="1124">
        <f t="shared" si="312"/>
        <v>0</v>
      </c>
      <c r="J139" s="154">
        <f t="shared" si="303"/>
        <v>0</v>
      </c>
      <c r="K139" s="154">
        <f t="shared" si="303"/>
        <v>0</v>
      </c>
      <c r="L139" s="120">
        <f t="shared" si="303"/>
        <v>0</v>
      </c>
      <c r="M139" s="120">
        <f t="shared" si="303"/>
        <v>0</v>
      </c>
      <c r="N139" s="120">
        <f t="shared" si="175"/>
        <v>0</v>
      </c>
      <c r="O139" s="120">
        <f t="shared" si="176"/>
        <v>0</v>
      </c>
      <c r="P139" s="72"/>
      <c r="Q139" s="69">
        <v>0</v>
      </c>
      <c r="R139" s="69">
        <v>0</v>
      </c>
      <c r="S139" s="69">
        <f>ROUND(I139*tab!E$47,2)</f>
        <v>0</v>
      </c>
      <c r="T139" s="69">
        <f>ROUND(J139*tab!$F$47,2)</f>
        <v>0</v>
      </c>
      <c r="U139" s="69">
        <f>ROUND(K139*tab!$F$47,2)</f>
        <v>0</v>
      </c>
      <c r="V139" s="69">
        <f>ROUND(L139*tab!$F$47,2)</f>
        <v>0</v>
      </c>
      <c r="W139" s="69">
        <f>ROUND(M139*tab!$F$47,2)</f>
        <v>0</v>
      </c>
      <c r="X139" s="69">
        <f>ROUND(N139*tab!$F$47,2)</f>
        <v>0</v>
      </c>
      <c r="Y139" s="69">
        <f>ROUND(O139*tab!$F$47,2)</f>
        <v>0</v>
      </c>
      <c r="Z139" s="72"/>
      <c r="AA139" s="155">
        <v>0</v>
      </c>
      <c r="AB139" s="155">
        <f t="shared" ref="AB139:AC139" si="313">+AA139</f>
        <v>0</v>
      </c>
      <c r="AC139" s="155">
        <f t="shared" si="313"/>
        <v>0</v>
      </c>
      <c r="AD139" s="155">
        <f t="shared" si="305"/>
        <v>0</v>
      </c>
      <c r="AE139" s="121">
        <f t="shared" si="305"/>
        <v>0</v>
      </c>
      <c r="AF139" s="121">
        <f t="shared" si="305"/>
        <v>0</v>
      </c>
      <c r="AG139" s="121">
        <f t="shared" si="305"/>
        <v>0</v>
      </c>
      <c r="AH139" s="121">
        <f t="shared" si="178"/>
        <v>0</v>
      </c>
      <c r="AI139" s="121">
        <f t="shared" si="179"/>
        <v>0</v>
      </c>
      <c r="AJ139" s="72"/>
      <c r="AK139" s="69">
        <f>+G139*tab!$E$52</f>
        <v>0</v>
      </c>
      <c r="AL139" s="69">
        <f>+H139*tab!$E$52</f>
        <v>0</v>
      </c>
      <c r="AM139" s="69">
        <f>+I139*tab!$E$52</f>
        <v>0</v>
      </c>
      <c r="AN139" s="69">
        <f>+J139*tab!$F$52</f>
        <v>0</v>
      </c>
      <c r="AO139" s="69">
        <f>+K139*tab!$F$52</f>
        <v>0</v>
      </c>
      <c r="AP139" s="69">
        <f>+L139*tab!$F$52</f>
        <v>0</v>
      </c>
      <c r="AQ139" s="69">
        <f>+M139*tab!$F$52</f>
        <v>0</v>
      </c>
      <c r="AR139" s="69">
        <f>+N139*tab!$F$52</f>
        <v>0</v>
      </c>
      <c r="AS139" s="69">
        <f>+O139*tab!$F$52</f>
        <v>0</v>
      </c>
      <c r="AT139" s="72"/>
      <c r="AU139" s="652">
        <v>0</v>
      </c>
      <c r="AV139" s="121">
        <f t="shared" si="188"/>
        <v>0</v>
      </c>
      <c r="AW139" s="121">
        <f t="shared" si="189"/>
        <v>0</v>
      </c>
      <c r="AX139" s="121">
        <f t="shared" si="190"/>
        <v>0</v>
      </c>
      <c r="AY139" s="121">
        <f t="shared" si="191"/>
        <v>0</v>
      </c>
      <c r="AZ139" s="121">
        <f t="shared" si="192"/>
        <v>0</v>
      </c>
      <c r="BA139" s="121">
        <f t="shared" si="193"/>
        <v>0</v>
      </c>
      <c r="BB139" s="121">
        <f t="shared" si="194"/>
        <v>0</v>
      </c>
      <c r="BC139" s="121">
        <f t="shared" si="195"/>
        <v>0</v>
      </c>
      <c r="BD139" s="135"/>
    </row>
    <row r="140" spans="2:56" x14ac:dyDescent="0.2">
      <c r="B140" s="77"/>
      <c r="G140" s="114"/>
      <c r="H140" s="114"/>
      <c r="X140" s="111"/>
      <c r="Z140" s="114"/>
      <c r="AH140" s="111"/>
      <c r="AI140" s="111"/>
      <c r="AJ140" s="114"/>
      <c r="AK140" s="114"/>
      <c r="AL140" s="114"/>
      <c r="AM140" s="114"/>
      <c r="AR140" s="111"/>
      <c r="AS140" s="111"/>
      <c r="AT140" s="114"/>
      <c r="AU140" s="114"/>
      <c r="AV140" s="114"/>
      <c r="AW140" s="114"/>
      <c r="BD140" s="79"/>
    </row>
    <row r="141" spans="2:56" x14ac:dyDescent="0.2">
      <c r="B141" s="77"/>
      <c r="D141" s="116" t="s">
        <v>468</v>
      </c>
      <c r="G141" s="47">
        <f t="shared" ref="G141:H141" si="314">SUM(G15:G139)</f>
        <v>14936</v>
      </c>
      <c r="H141" s="47">
        <f t="shared" si="314"/>
        <v>14936</v>
      </c>
      <c r="I141" s="47">
        <f t="shared" ref="I141:O141" si="315">SUM(I15:I139)</f>
        <v>15480</v>
      </c>
      <c r="J141" s="47">
        <f t="shared" si="315"/>
        <v>15480</v>
      </c>
      <c r="K141" s="47">
        <f t="shared" si="315"/>
        <v>15480</v>
      </c>
      <c r="L141" s="47">
        <f t="shared" si="315"/>
        <v>15480</v>
      </c>
      <c r="M141" s="47">
        <f t="shared" si="315"/>
        <v>15480</v>
      </c>
      <c r="N141" s="47">
        <f t="shared" si="315"/>
        <v>15480</v>
      </c>
      <c r="O141" s="47">
        <f t="shared" si="315"/>
        <v>15480</v>
      </c>
      <c r="P141" s="67"/>
      <c r="Q141" s="755">
        <f t="shared" ref="Q141:R141" si="316">SUM(Q15:Q139)</f>
        <v>0</v>
      </c>
      <c r="R141" s="755">
        <f t="shared" si="316"/>
        <v>0</v>
      </c>
      <c r="S141" s="755">
        <f t="shared" ref="S141:Y141" si="317">SUM(S15:S139)</f>
        <v>0</v>
      </c>
      <c r="T141" s="755">
        <f t="shared" si="317"/>
        <v>7482412.8000000007</v>
      </c>
      <c r="U141" s="755">
        <f t="shared" si="317"/>
        <v>7482412.8000000007</v>
      </c>
      <c r="V141" s="755">
        <f t="shared" si="317"/>
        <v>7482412.8000000007</v>
      </c>
      <c r="W141" s="755">
        <f t="shared" si="317"/>
        <v>7482412.8000000007</v>
      </c>
      <c r="X141" s="755">
        <f t="shared" si="317"/>
        <v>7482412.8000000007</v>
      </c>
      <c r="Y141" s="755">
        <f t="shared" si="317"/>
        <v>7482412.8000000007</v>
      </c>
      <c r="Z141" s="67"/>
      <c r="AA141" s="755">
        <f t="shared" ref="AA141:AB141" si="318">SUM(AA15:AA139)</f>
        <v>0</v>
      </c>
      <c r="AB141" s="755">
        <f t="shared" si="318"/>
        <v>0</v>
      </c>
      <c r="AC141" s="755">
        <f t="shared" ref="AC141:AI141" si="319">SUM(AC15:AC139)</f>
        <v>0</v>
      </c>
      <c r="AD141" s="755">
        <f t="shared" si="319"/>
        <v>0</v>
      </c>
      <c r="AE141" s="755">
        <f t="shared" si="319"/>
        <v>0</v>
      </c>
      <c r="AF141" s="755">
        <f t="shared" si="319"/>
        <v>0</v>
      </c>
      <c r="AG141" s="755">
        <f t="shared" si="319"/>
        <v>0</v>
      </c>
      <c r="AH141" s="755">
        <f t="shared" si="319"/>
        <v>0</v>
      </c>
      <c r="AI141" s="755">
        <f t="shared" si="319"/>
        <v>0</v>
      </c>
      <c r="AJ141" s="67"/>
      <c r="AK141" s="755">
        <f t="shared" ref="AK141:AL141" si="320">SUM(AK15:AK139)</f>
        <v>0</v>
      </c>
      <c r="AL141" s="755">
        <f t="shared" si="320"/>
        <v>0</v>
      </c>
      <c r="AM141" s="755">
        <f t="shared" ref="AM141:AS141" si="321">SUM(AM15:AM139)</f>
        <v>0</v>
      </c>
      <c r="AN141" s="755">
        <f t="shared" si="321"/>
        <v>314708.40000000002</v>
      </c>
      <c r="AO141" s="755">
        <f t="shared" si="321"/>
        <v>314708.40000000002</v>
      </c>
      <c r="AP141" s="755">
        <f t="shared" si="321"/>
        <v>314708.40000000002</v>
      </c>
      <c r="AQ141" s="755">
        <f t="shared" si="321"/>
        <v>314708.40000000002</v>
      </c>
      <c r="AR141" s="755">
        <f t="shared" si="321"/>
        <v>314708.40000000002</v>
      </c>
      <c r="AS141" s="755">
        <f t="shared" si="321"/>
        <v>314708.40000000002</v>
      </c>
      <c r="AT141" s="67"/>
      <c r="AU141" s="755">
        <f t="shared" ref="AU141:AV141" si="322">SUM(AU15:AU139)</f>
        <v>0</v>
      </c>
      <c r="AV141" s="755">
        <f t="shared" si="322"/>
        <v>0</v>
      </c>
      <c r="AW141" s="755">
        <f t="shared" ref="AW141:BC141" si="323">SUM(AW15:AW139)</f>
        <v>0</v>
      </c>
      <c r="AX141" s="755">
        <f t="shared" si="323"/>
        <v>0</v>
      </c>
      <c r="AY141" s="755">
        <f t="shared" si="323"/>
        <v>0</v>
      </c>
      <c r="AZ141" s="755">
        <f t="shared" si="323"/>
        <v>0</v>
      </c>
      <c r="BA141" s="755">
        <f t="shared" si="323"/>
        <v>0</v>
      </c>
      <c r="BB141" s="755">
        <f t="shared" si="323"/>
        <v>0</v>
      </c>
      <c r="BC141" s="755">
        <f t="shared" si="323"/>
        <v>0</v>
      </c>
      <c r="BD141" s="79"/>
    </row>
    <row r="142" spans="2:56" x14ac:dyDescent="0.2">
      <c r="B142" s="77"/>
      <c r="BD142" s="79"/>
    </row>
    <row r="143" spans="2:56" x14ac:dyDescent="0.2">
      <c r="B143" s="77"/>
      <c r="C143" s="78"/>
      <c r="D143" s="122"/>
      <c r="E143" s="122"/>
      <c r="F143" s="123"/>
      <c r="G143" s="123"/>
      <c r="H143" s="123"/>
      <c r="I143" s="71"/>
      <c r="J143" s="71"/>
      <c r="K143" s="71"/>
      <c r="L143" s="71"/>
      <c r="M143" s="71"/>
      <c r="N143" s="71"/>
      <c r="O143" s="71"/>
      <c r="P143" s="71"/>
      <c r="Q143" s="78"/>
      <c r="R143" s="78"/>
      <c r="S143" s="78"/>
      <c r="T143" s="78"/>
      <c r="U143" s="78"/>
      <c r="V143" s="78"/>
      <c r="W143" s="78"/>
      <c r="X143" s="71"/>
      <c r="Y143" s="78"/>
      <c r="Z143" s="78"/>
      <c r="AA143" s="78"/>
      <c r="AB143" s="78"/>
      <c r="AC143" s="78"/>
      <c r="AD143" s="78"/>
      <c r="AE143" s="78"/>
      <c r="AF143" s="78"/>
      <c r="AG143" s="78"/>
      <c r="AH143" s="71"/>
      <c r="AI143" s="71"/>
      <c r="AJ143" s="78"/>
      <c r="AK143" s="78"/>
      <c r="AL143" s="78"/>
      <c r="AM143" s="78"/>
      <c r="AN143" s="78"/>
      <c r="AO143" s="78"/>
      <c r="AP143" s="78"/>
      <c r="AQ143" s="78"/>
      <c r="AR143" s="71"/>
      <c r="AS143" s="71"/>
      <c r="AT143" s="78"/>
      <c r="AU143" s="78"/>
      <c r="AV143" s="78"/>
      <c r="AW143" s="78"/>
      <c r="AX143" s="78"/>
      <c r="AY143" s="78"/>
      <c r="AZ143" s="78"/>
      <c r="BA143" s="78"/>
      <c r="BB143" s="78"/>
      <c r="BC143" s="78"/>
      <c r="BD143" s="79"/>
    </row>
    <row r="144" spans="2:56" x14ac:dyDescent="0.2">
      <c r="B144" s="87"/>
      <c r="C144" s="84"/>
      <c r="D144" s="136"/>
      <c r="E144" s="136"/>
      <c r="F144" s="137"/>
      <c r="G144" s="137"/>
      <c r="H144" s="137"/>
      <c r="I144" s="85"/>
      <c r="J144" s="85"/>
      <c r="K144" s="85"/>
      <c r="L144" s="85"/>
      <c r="M144" s="85"/>
      <c r="N144" s="85"/>
      <c r="O144" s="85"/>
      <c r="P144" s="85"/>
      <c r="Q144" s="84"/>
      <c r="R144" s="84"/>
      <c r="S144" s="84"/>
      <c r="T144" s="84"/>
      <c r="U144" s="84"/>
      <c r="V144" s="84"/>
      <c r="W144" s="84"/>
      <c r="X144" s="85"/>
      <c r="Y144" s="84"/>
      <c r="Z144" s="84"/>
      <c r="AA144" s="84"/>
      <c r="AB144" s="84"/>
      <c r="AC144" s="84"/>
      <c r="AD144" s="84"/>
      <c r="AE144" s="84"/>
      <c r="AF144" s="84"/>
      <c r="AG144" s="84"/>
      <c r="AH144" s="85"/>
      <c r="AI144" s="85"/>
      <c r="AJ144" s="84"/>
      <c r="AK144" s="84"/>
      <c r="AL144" s="84"/>
      <c r="AM144" s="84"/>
      <c r="AN144" s="84"/>
      <c r="AO144" s="84"/>
      <c r="AP144" s="84"/>
      <c r="AQ144" s="84"/>
      <c r="AR144" s="85"/>
      <c r="AS144" s="85"/>
      <c r="AT144" s="84"/>
      <c r="AU144" s="84"/>
      <c r="AV144" s="84"/>
      <c r="AW144" s="84"/>
      <c r="AX144" s="84"/>
      <c r="AY144" s="84"/>
      <c r="AZ144" s="84"/>
      <c r="BA144" s="84"/>
      <c r="BB144" s="84"/>
      <c r="BC144" s="84"/>
      <c r="BD144" s="86"/>
    </row>
    <row r="147" spans="4:45" s="115" customFormat="1" x14ac:dyDescent="0.2">
      <c r="D147" s="116"/>
      <c r="E147" s="116"/>
      <c r="F147" s="117"/>
      <c r="G147" s="117"/>
      <c r="H147" s="117"/>
      <c r="I147" s="118"/>
      <c r="J147" s="118"/>
      <c r="K147" s="118"/>
      <c r="L147" s="118"/>
      <c r="M147" s="118"/>
      <c r="N147" s="118"/>
      <c r="O147" s="118"/>
      <c r="P147" s="118"/>
      <c r="X147" s="118"/>
      <c r="AH147" s="118"/>
      <c r="AI147" s="118"/>
      <c r="AR147" s="118"/>
      <c r="AS147" s="118"/>
    </row>
    <row r="157" spans="4:45" s="115" customFormat="1" x14ac:dyDescent="0.2">
      <c r="D157" s="116"/>
      <c r="E157" s="116"/>
      <c r="F157" s="117"/>
      <c r="G157" s="117"/>
      <c r="H157" s="117"/>
      <c r="I157" s="118"/>
      <c r="J157" s="118"/>
      <c r="K157" s="118"/>
      <c r="L157" s="118"/>
      <c r="M157" s="118"/>
      <c r="N157" s="118"/>
      <c r="O157" s="118"/>
      <c r="P157" s="118"/>
      <c r="X157" s="118"/>
      <c r="AH157" s="118"/>
      <c r="AI157" s="118"/>
      <c r="AR157" s="118"/>
      <c r="AS157" s="118"/>
    </row>
    <row r="162" spans="4:45" s="115" customFormat="1" x14ac:dyDescent="0.2">
      <c r="D162" s="116"/>
      <c r="E162" s="116"/>
      <c r="F162" s="117"/>
      <c r="G162" s="117"/>
      <c r="H162" s="117"/>
      <c r="I162" s="118"/>
      <c r="J162" s="118"/>
      <c r="K162" s="118"/>
      <c r="L162" s="118"/>
      <c r="M162" s="118"/>
      <c r="N162" s="118"/>
      <c r="O162" s="118"/>
      <c r="P162" s="118"/>
      <c r="X162" s="118"/>
      <c r="AH162" s="118"/>
      <c r="AI162" s="118"/>
      <c r="AR162" s="118"/>
      <c r="AS162" s="118"/>
    </row>
    <row r="167" spans="4:45" s="115" customFormat="1" x14ac:dyDescent="0.2">
      <c r="D167" s="116"/>
      <c r="E167" s="116"/>
      <c r="F167" s="117"/>
      <c r="G167" s="117"/>
      <c r="H167" s="117"/>
      <c r="I167" s="118"/>
      <c r="J167" s="118"/>
      <c r="K167" s="118"/>
      <c r="L167" s="118"/>
      <c r="M167" s="118"/>
      <c r="N167" s="118"/>
      <c r="O167" s="118"/>
      <c r="P167" s="118"/>
      <c r="X167" s="118"/>
      <c r="AH167" s="118"/>
      <c r="AI167" s="118"/>
      <c r="AR167" s="118"/>
      <c r="AS167" s="118"/>
    </row>
    <row r="172" spans="4:45" s="115" customFormat="1" x14ac:dyDescent="0.2">
      <c r="D172" s="116"/>
      <c r="E172" s="116"/>
      <c r="F172" s="117"/>
      <c r="G172" s="117"/>
      <c r="H172" s="117"/>
      <c r="I172" s="118"/>
      <c r="J172" s="118"/>
      <c r="K172" s="118"/>
      <c r="L172" s="118"/>
      <c r="M172" s="118"/>
      <c r="N172" s="118"/>
      <c r="O172" s="118"/>
      <c r="P172" s="118"/>
      <c r="X172" s="118"/>
      <c r="AH172" s="118"/>
      <c r="AI172" s="118"/>
      <c r="AR172" s="118"/>
      <c r="AS172" s="118"/>
    </row>
    <row r="177" spans="4:45" s="115" customFormat="1" x14ac:dyDescent="0.2">
      <c r="D177" s="116"/>
      <c r="E177" s="116"/>
      <c r="F177" s="117"/>
      <c r="G177" s="117"/>
      <c r="H177" s="117"/>
      <c r="I177" s="118"/>
      <c r="J177" s="118"/>
      <c r="K177" s="118"/>
      <c r="L177" s="118"/>
      <c r="M177" s="118"/>
      <c r="N177" s="118"/>
      <c r="O177" s="118"/>
      <c r="P177" s="118"/>
      <c r="X177" s="118"/>
      <c r="AH177" s="118"/>
      <c r="AI177" s="118"/>
      <c r="AR177" s="118"/>
      <c r="AS177" s="118"/>
    </row>
    <row r="182" spans="4:45" s="115" customFormat="1" x14ac:dyDescent="0.2">
      <c r="D182" s="116"/>
      <c r="E182" s="116"/>
      <c r="F182" s="117"/>
      <c r="G182" s="117"/>
      <c r="H182" s="117"/>
      <c r="I182" s="118"/>
      <c r="J182" s="118"/>
      <c r="K182" s="118"/>
      <c r="L182" s="118"/>
      <c r="M182" s="118"/>
      <c r="N182" s="118"/>
      <c r="O182" s="118"/>
      <c r="P182" s="118"/>
      <c r="X182" s="118"/>
      <c r="AH182" s="118"/>
      <c r="AI182" s="118"/>
      <c r="AR182" s="118"/>
      <c r="AS182" s="118"/>
    </row>
    <row r="193" spans="4:45" s="115" customFormat="1" x14ac:dyDescent="0.2">
      <c r="D193" s="116"/>
      <c r="E193" s="116"/>
      <c r="F193" s="117"/>
      <c r="G193" s="117"/>
      <c r="H193" s="117"/>
      <c r="I193" s="118"/>
      <c r="J193" s="118"/>
      <c r="K193" s="118"/>
      <c r="L193" s="118"/>
      <c r="M193" s="118"/>
      <c r="N193" s="118"/>
      <c r="O193" s="118"/>
      <c r="P193" s="118"/>
      <c r="X193" s="118"/>
      <c r="AH193" s="118"/>
      <c r="AI193" s="118"/>
      <c r="AR193" s="118"/>
      <c r="AS193" s="118"/>
    </row>
    <row r="198" spans="4:45" s="115" customFormat="1" x14ac:dyDescent="0.2">
      <c r="D198" s="116"/>
      <c r="E198" s="116"/>
      <c r="F198" s="117"/>
      <c r="G198" s="117"/>
      <c r="H198" s="117"/>
      <c r="I198" s="118"/>
      <c r="J198" s="118"/>
      <c r="K198" s="118"/>
      <c r="L198" s="118"/>
      <c r="M198" s="118"/>
      <c r="N198" s="118"/>
      <c r="O198" s="118"/>
      <c r="P198" s="118"/>
      <c r="X198" s="118"/>
      <c r="AH198" s="118"/>
      <c r="AI198" s="118"/>
      <c r="AR198" s="118"/>
      <c r="AS198" s="118"/>
    </row>
    <row r="203" spans="4:45" s="115" customFormat="1" x14ac:dyDescent="0.2">
      <c r="D203" s="116"/>
      <c r="E203" s="116"/>
      <c r="F203" s="117"/>
      <c r="G203" s="117"/>
      <c r="H203" s="117"/>
      <c r="I203" s="118"/>
      <c r="J203" s="118"/>
      <c r="K203" s="118"/>
      <c r="L203" s="118"/>
      <c r="M203" s="118"/>
      <c r="N203" s="118"/>
      <c r="O203" s="118"/>
      <c r="P203" s="118"/>
      <c r="X203" s="118"/>
      <c r="AH203" s="118"/>
      <c r="AI203" s="118"/>
      <c r="AR203" s="118"/>
      <c r="AS203" s="118"/>
    </row>
    <row r="208" spans="4:45" s="115" customFormat="1" x14ac:dyDescent="0.2">
      <c r="D208" s="116"/>
      <c r="E208" s="116"/>
      <c r="F208" s="117"/>
      <c r="G208" s="117"/>
      <c r="H208" s="117"/>
      <c r="I208" s="118"/>
      <c r="J208" s="118"/>
      <c r="K208" s="118"/>
      <c r="L208" s="118"/>
      <c r="M208" s="118"/>
      <c r="N208" s="118"/>
      <c r="O208" s="118"/>
      <c r="P208" s="118"/>
      <c r="X208" s="118"/>
      <c r="AH208" s="118"/>
      <c r="AI208" s="118"/>
      <c r="AR208" s="118"/>
      <c r="AS208" s="118"/>
    </row>
    <row r="213" spans="4:45" s="115" customFormat="1" x14ac:dyDescent="0.2">
      <c r="D213" s="116"/>
      <c r="E213" s="116"/>
      <c r="F213" s="117"/>
      <c r="G213" s="117"/>
      <c r="H213" s="117"/>
      <c r="I213" s="118"/>
      <c r="J213" s="118"/>
      <c r="K213" s="118"/>
      <c r="L213" s="118"/>
      <c r="M213" s="118"/>
      <c r="N213" s="118"/>
      <c r="O213" s="118"/>
      <c r="P213" s="118"/>
      <c r="X213" s="118"/>
      <c r="AH213" s="118"/>
      <c r="AI213" s="118"/>
      <c r="AR213" s="118"/>
      <c r="AS213" s="118"/>
    </row>
    <row r="216" spans="4:45" x14ac:dyDescent="0.2">
      <c r="D216" s="116"/>
      <c r="E216" s="116"/>
      <c r="F216" s="117"/>
      <c r="G216" s="117"/>
      <c r="H216" s="117"/>
      <c r="I216" s="118"/>
      <c r="J216" s="118"/>
      <c r="K216" s="118"/>
      <c r="P216" s="118"/>
      <c r="X216" s="118"/>
      <c r="AH216" s="118"/>
      <c r="AI216" s="118"/>
      <c r="AR216" s="118"/>
      <c r="AS216" s="118"/>
    </row>
    <row r="217" spans="4:45" x14ac:dyDescent="0.2">
      <c r="D217" s="116"/>
      <c r="E217" s="116"/>
      <c r="F217" s="117"/>
      <c r="G217" s="117"/>
      <c r="H217" s="117"/>
      <c r="I217" s="118"/>
      <c r="J217" s="118"/>
      <c r="K217" s="118"/>
      <c r="P217" s="118"/>
      <c r="X217" s="118"/>
      <c r="AH217" s="118"/>
      <c r="AI217" s="118"/>
      <c r="AR217" s="118"/>
      <c r="AS217" s="118"/>
    </row>
    <row r="218" spans="4:45" s="115" customFormat="1" x14ac:dyDescent="0.2">
      <c r="D218" s="116"/>
      <c r="E218" s="116"/>
      <c r="F218" s="117"/>
      <c r="G218" s="117"/>
      <c r="H218" s="117"/>
      <c r="I218" s="118"/>
      <c r="J218" s="118"/>
      <c r="K218" s="118"/>
      <c r="L218" s="118"/>
      <c r="M218" s="118"/>
      <c r="N218" s="118"/>
      <c r="O218" s="118"/>
      <c r="P218" s="118"/>
      <c r="X218" s="118"/>
      <c r="AH218" s="118"/>
      <c r="AI218" s="118"/>
      <c r="AR218" s="118"/>
      <c r="AS218" s="118"/>
    </row>
  </sheetData>
  <sheetProtection password="DFBD" sheet="1" objects="1" scenarios="1"/>
  <phoneticPr fontId="49"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colBreaks count="2" manualBreakCount="2">
    <brk id="16" min="1" max="63" man="1"/>
    <brk id="35" min="1" max="63" man="1"/>
  </colBreaks>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75"/>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8"/>
      <c r="C2" s="19"/>
      <c r="D2" s="19"/>
      <c r="E2" s="19"/>
      <c r="F2" s="19"/>
      <c r="G2" s="19"/>
      <c r="H2" s="19"/>
      <c r="I2" s="19"/>
      <c r="J2" s="19"/>
      <c r="K2" s="19"/>
      <c r="L2" s="20"/>
    </row>
    <row r="3" spans="2:12" x14ac:dyDescent="0.2">
      <c r="B3" s="21"/>
      <c r="C3" s="22"/>
      <c r="D3" s="22"/>
      <c r="E3" s="22"/>
      <c r="F3" s="22"/>
      <c r="G3" s="22"/>
      <c r="H3" s="22"/>
      <c r="I3" s="22"/>
      <c r="J3" s="22"/>
      <c r="K3" s="22"/>
      <c r="L3" s="25"/>
    </row>
    <row r="4" spans="2:12" s="13" customFormat="1" ht="18.75" x14ac:dyDescent="0.3">
      <c r="B4" s="48"/>
      <c r="C4" s="103" t="s">
        <v>282</v>
      </c>
      <c r="D4" s="49"/>
      <c r="E4" s="49"/>
      <c r="F4" s="49"/>
      <c r="G4" s="49"/>
      <c r="H4" s="49"/>
      <c r="I4" s="49"/>
      <c r="J4" s="49"/>
      <c r="K4" s="49"/>
      <c r="L4" s="50"/>
    </row>
    <row r="5" spans="2:12" s="8" customFormat="1" ht="18.75" x14ac:dyDescent="0.3">
      <c r="B5" s="26"/>
      <c r="C5" s="487" t="str">
        <f>+'geg LO'!G10</f>
        <v>SWV VO Passend Onderwijs</v>
      </c>
      <c r="D5" s="27"/>
      <c r="E5" s="27"/>
      <c r="F5" s="27"/>
      <c r="G5" s="27"/>
      <c r="H5" s="27"/>
      <c r="I5" s="27"/>
      <c r="J5" s="27"/>
      <c r="K5" s="27"/>
      <c r="L5" s="28"/>
    </row>
    <row r="6" spans="2:12" ht="12.75" customHeight="1" x14ac:dyDescent="0.25">
      <c r="B6" s="21"/>
      <c r="C6" s="101"/>
      <c r="D6" s="22"/>
      <c r="E6" s="22"/>
      <c r="F6" s="22"/>
      <c r="G6" s="22"/>
      <c r="H6" s="22"/>
      <c r="I6" s="22"/>
      <c r="J6" s="22"/>
      <c r="K6" s="22"/>
      <c r="L6" s="25"/>
    </row>
    <row r="7" spans="2:12" ht="12.75" customHeight="1" x14ac:dyDescent="0.25">
      <c r="B7" s="21"/>
      <c r="C7" s="101"/>
      <c r="D7" s="22"/>
      <c r="E7" s="22"/>
      <c r="F7" s="22"/>
      <c r="G7" s="22"/>
      <c r="H7" s="22"/>
      <c r="I7" s="22"/>
      <c r="J7" s="22"/>
      <c r="K7" s="22"/>
      <c r="L7" s="25"/>
    </row>
    <row r="8" spans="2:12" ht="12.75" customHeight="1" x14ac:dyDescent="0.25">
      <c r="B8" s="21"/>
      <c r="C8" s="101"/>
      <c r="D8" s="22"/>
      <c r="E8" s="22"/>
      <c r="F8" s="22"/>
      <c r="G8" s="22"/>
      <c r="H8" s="22"/>
      <c r="I8" s="22"/>
      <c r="J8" s="22"/>
      <c r="K8" s="22"/>
      <c r="L8" s="25"/>
    </row>
    <row r="9" spans="2:12" ht="12.75" customHeight="1" x14ac:dyDescent="0.2">
      <c r="B9" s="21"/>
      <c r="C9" s="66"/>
      <c r="D9" s="33"/>
      <c r="E9" s="33"/>
      <c r="F9" s="33"/>
      <c r="G9" s="33"/>
      <c r="H9" s="33"/>
      <c r="I9" s="33"/>
      <c r="J9" s="33"/>
      <c r="K9" s="33"/>
      <c r="L9" s="25"/>
    </row>
    <row r="10" spans="2:12" ht="12.75" customHeight="1" x14ac:dyDescent="0.2">
      <c r="B10" s="21"/>
      <c r="C10" s="35"/>
      <c r="D10" s="102" t="s">
        <v>283</v>
      </c>
      <c r="E10" s="36"/>
      <c r="F10" s="36"/>
      <c r="G10" s="36"/>
      <c r="H10" s="1157"/>
      <c r="I10" s="36"/>
      <c r="J10" s="36"/>
      <c r="K10" s="36"/>
      <c r="L10" s="25"/>
    </row>
    <row r="11" spans="2:12" ht="12.75" customHeight="1" x14ac:dyDescent="0.2">
      <c r="B11" s="21"/>
      <c r="C11" s="35"/>
      <c r="D11" s="194" t="s">
        <v>967</v>
      </c>
      <c r="E11" s="36"/>
      <c r="F11" s="36"/>
      <c r="G11" s="36"/>
      <c r="H11" s="1157"/>
      <c r="I11" s="36"/>
      <c r="J11" s="36"/>
      <c r="K11" s="36"/>
      <c r="L11" s="25"/>
    </row>
    <row r="12" spans="2:12" ht="12.75" customHeight="1" x14ac:dyDescent="0.2">
      <c r="B12" s="21"/>
      <c r="C12" s="35"/>
      <c r="D12" s="36"/>
      <c r="E12" s="36"/>
      <c r="F12" s="36"/>
      <c r="G12" s="36"/>
      <c r="H12" s="36"/>
      <c r="I12" s="36"/>
      <c r="J12" s="36"/>
      <c r="K12" s="36"/>
      <c r="L12" s="25"/>
    </row>
    <row r="13" spans="2:12" ht="12.75" customHeight="1" x14ac:dyDescent="0.2">
      <c r="B13" s="21"/>
      <c r="C13" s="35"/>
      <c r="D13" s="36"/>
      <c r="E13" s="36"/>
      <c r="F13" s="38"/>
      <c r="G13" s="36"/>
      <c r="H13" s="36"/>
      <c r="I13" s="36"/>
      <c r="J13" s="36"/>
      <c r="K13" s="36"/>
      <c r="L13" s="25"/>
    </row>
    <row r="14" spans="2:12" ht="12.75" customHeight="1" x14ac:dyDescent="0.2">
      <c r="B14" s="21"/>
      <c r="C14" s="35"/>
      <c r="D14" s="36" t="s">
        <v>95</v>
      </c>
      <c r="E14" s="36"/>
      <c r="F14" s="105">
        <v>0.05</v>
      </c>
      <c r="G14" s="105">
        <v>0.1</v>
      </c>
      <c r="H14" s="105">
        <v>0.15</v>
      </c>
      <c r="I14" s="105">
        <v>0.2</v>
      </c>
      <c r="J14" s="105">
        <v>0.25</v>
      </c>
      <c r="K14" s="36"/>
      <c r="L14" s="25"/>
    </row>
    <row r="15" spans="2:12" ht="12.75" customHeight="1" x14ac:dyDescent="0.2">
      <c r="B15" s="21"/>
      <c r="C15" s="35"/>
      <c r="D15" s="36" t="s">
        <v>96</v>
      </c>
      <c r="E15" s="36"/>
      <c r="F15" s="104" t="s">
        <v>129</v>
      </c>
      <c r="G15" s="104" t="s">
        <v>130</v>
      </c>
      <c r="H15" s="104" t="s">
        <v>131</v>
      </c>
      <c r="I15" s="104" t="s">
        <v>132</v>
      </c>
      <c r="J15" s="104">
        <v>12</v>
      </c>
      <c r="K15" s="36"/>
      <c r="L15" s="25"/>
    </row>
    <row r="16" spans="2:12" ht="12.75" customHeight="1" x14ac:dyDescent="0.2">
      <c r="B16" s="21"/>
      <c r="C16" s="35"/>
      <c r="D16" s="36" t="s">
        <v>97</v>
      </c>
      <c r="E16" s="36"/>
      <c r="F16" s="109">
        <f>ROUND(IF(F14&lt;$H11,F14*tab!$E107*VLOOKUP(F15,verhoudingstabel_LB,2,FALSE),F14*tab!$E107*VLOOKUP(F15,verhoudingstabel_LB,2,FALSE)),-1)</f>
        <v>3800</v>
      </c>
      <c r="G16" s="109">
        <f>ROUND(IF(G14&lt;$H11,G14*tab!$E107*VLOOKUP(G15,verhoudingstabel_LB,2,FALSE),G14*tab!$E107*VLOOKUP(G15,verhoudingstabel_LB,2,FALSE)),-1)</f>
        <v>8860</v>
      </c>
      <c r="H16" s="109">
        <f>ROUND(IF(H14&lt;$H11,H14*tab!$E107*VLOOKUP(H15,verhoudingstabel_LB,2,FALSE),H14*tab!$E107*VLOOKUP(H15,verhoudingstabel_LB,2,FALSE)),-1)</f>
        <v>15130</v>
      </c>
      <c r="I16" s="109">
        <f>ROUND(IF(I14&lt;$H11,I14*tab!$E107*VLOOKUP(I15,verhoudingstabel_LB,2,FALSE),I14*tab!$E107*VLOOKUP(I15,verhoudingstabel_LB,2,FALSE)),-1)</f>
        <v>21880</v>
      </c>
      <c r="J16" s="109">
        <f>ROUND(IF(J14&lt;$H11,J14*tab!$E107*VLOOKUP(J15,verhoudingstabel_LB,2,FALSE),J14*tab!$E107*VLOOKUP(J15,verhoudingstabel_LB,2,FALSE)),-1)</f>
        <v>25210</v>
      </c>
      <c r="K16" s="36"/>
      <c r="L16" s="25"/>
    </row>
    <row r="17" spans="2:12" ht="12.75" customHeight="1" x14ac:dyDescent="0.2">
      <c r="B17" s="21"/>
      <c r="C17" s="35"/>
      <c r="D17" s="36"/>
      <c r="E17" s="38"/>
      <c r="F17" s="36"/>
      <c r="G17" s="36"/>
      <c r="H17" s="36"/>
      <c r="I17" s="36"/>
      <c r="J17" s="36"/>
      <c r="K17" s="36"/>
      <c r="L17" s="25"/>
    </row>
    <row r="18" spans="2:12" ht="12.75" customHeight="1" x14ac:dyDescent="0.2">
      <c r="B18" s="21"/>
      <c r="C18" s="35"/>
      <c r="D18" s="36" t="s">
        <v>95</v>
      </c>
      <c r="E18" s="36"/>
      <c r="F18" s="105">
        <v>0.3</v>
      </c>
      <c r="G18" s="105">
        <v>0.4</v>
      </c>
      <c r="H18" s="105">
        <v>0.45</v>
      </c>
      <c r="I18" s="105">
        <v>0.5</v>
      </c>
      <c r="J18" s="105">
        <v>0.6</v>
      </c>
      <c r="K18" s="36"/>
      <c r="L18" s="25"/>
    </row>
    <row r="19" spans="2:12" ht="12.75" customHeight="1" x14ac:dyDescent="0.2">
      <c r="B19" s="21"/>
      <c r="C19" s="35"/>
      <c r="D19" s="36" t="s">
        <v>96</v>
      </c>
      <c r="E19" s="36"/>
      <c r="F19" s="104">
        <v>8</v>
      </c>
      <c r="G19" s="104">
        <v>9</v>
      </c>
      <c r="H19" s="104">
        <v>10</v>
      </c>
      <c r="I19" s="104">
        <v>11</v>
      </c>
      <c r="J19" s="104">
        <v>12</v>
      </c>
      <c r="K19" s="36"/>
      <c r="L19" s="25"/>
    </row>
    <row r="20" spans="2:12" ht="12.75" customHeight="1" x14ac:dyDescent="0.2">
      <c r="B20" s="21"/>
      <c r="C20" s="35"/>
      <c r="D20" s="36" t="s">
        <v>97</v>
      </c>
      <c r="E20" s="36"/>
      <c r="F20" s="109">
        <f>ROUND(IF(F18&lt;$H11,F18*tab!$E107*VLOOKUP(F19,verhoudingstabel_LB,2,FALSE),F18*tab!$E107*VLOOKUP(F19,verhoudingstabel_LB,2,FALSE)),-1)</f>
        <v>18350</v>
      </c>
      <c r="G20" s="109">
        <f>ROUND(IF(G18&lt;$H11,G18*tab!$E107*VLOOKUP(G19,verhoudingstabel_LB,2,FALSE),G18*tab!$E107*VLOOKUP(G19,verhoudingstabel_LB,2,FALSE)),-1)</f>
        <v>27660</v>
      </c>
      <c r="H20" s="109">
        <f>ROUND(IF(H18&lt;$H11,H18*tab!$E107*VLOOKUP(H19,verhoudingstabel_LB,2,FALSE),H18*tab!$E107*VLOOKUP(H19,verhoudingstabel_LB,2,FALSE)),-1)</f>
        <v>34200</v>
      </c>
      <c r="I20" s="109">
        <f>ROUND(IF(I18&lt;$H11,I18*tab!$E107*VLOOKUP(I19,verhoudingstabel_LB,2,FALSE),I18*tab!$E107*VLOOKUP(I19,verhoudingstabel_LB,2,FALSE)),-1)</f>
        <v>44320</v>
      </c>
      <c r="J20" s="109">
        <f>ROUND(IF(J18&lt;$H11,J18*tab!$E107*VLOOKUP(J19,verhoudingstabel_LB,2,FALSE),J18*tab!$E107*VLOOKUP(J19,verhoudingstabel_LB,2,FALSE)),-1)</f>
        <v>60520</v>
      </c>
      <c r="K20" s="36"/>
      <c r="L20" s="25"/>
    </row>
    <row r="21" spans="2:12" ht="12.75" customHeight="1" x14ac:dyDescent="0.2">
      <c r="B21" s="21"/>
      <c r="C21" s="40"/>
      <c r="D21" s="41"/>
      <c r="E21" s="52"/>
      <c r="F21" s="41"/>
      <c r="G21" s="41"/>
      <c r="H21" s="41"/>
      <c r="I21" s="41"/>
      <c r="J21" s="41"/>
      <c r="K21" s="41"/>
      <c r="L21" s="25"/>
    </row>
    <row r="22" spans="2:12" ht="12.75" customHeight="1" x14ac:dyDescent="0.2">
      <c r="B22" s="21"/>
      <c r="C22" s="22"/>
      <c r="D22" s="22"/>
      <c r="E22" s="23"/>
      <c r="F22" s="22"/>
      <c r="G22" s="22"/>
      <c r="H22" s="22"/>
      <c r="I22" s="22"/>
      <c r="J22" s="22"/>
      <c r="K22" s="22"/>
      <c r="L22" s="25"/>
    </row>
    <row r="23" spans="2:12" ht="12.75" customHeight="1" x14ac:dyDescent="0.2">
      <c r="B23" s="21"/>
      <c r="C23" s="32"/>
      <c r="D23" s="33"/>
      <c r="E23" s="43"/>
      <c r="F23" s="33"/>
      <c r="G23" s="33"/>
      <c r="H23" s="33"/>
      <c r="I23" s="33"/>
      <c r="J23" s="33"/>
      <c r="K23" s="33"/>
      <c r="L23" s="25"/>
    </row>
    <row r="24" spans="2:12" ht="12.75" customHeight="1" x14ac:dyDescent="0.2">
      <c r="B24" s="21"/>
      <c r="C24" s="35"/>
      <c r="D24" s="102" t="s">
        <v>284</v>
      </c>
      <c r="E24" s="38"/>
      <c r="F24" s="36"/>
      <c r="G24" s="36"/>
      <c r="H24" s="36"/>
      <c r="I24" s="36"/>
      <c r="J24" s="36"/>
      <c r="K24" s="36"/>
      <c r="L24" s="25"/>
    </row>
    <row r="25" spans="2:12" ht="12.75" customHeight="1" x14ac:dyDescent="0.2">
      <c r="B25" s="21"/>
      <c r="C25" s="35"/>
      <c r="D25" s="36"/>
      <c r="E25" s="38"/>
      <c r="F25" s="36"/>
      <c r="G25" s="36"/>
      <c r="H25" s="36"/>
      <c r="I25" s="36"/>
      <c r="J25" s="36"/>
      <c r="K25" s="36"/>
      <c r="L25" s="25"/>
    </row>
    <row r="26" spans="2:12" ht="12.75" customHeight="1" x14ac:dyDescent="0.2">
      <c r="B26" s="21"/>
      <c r="C26" s="35"/>
      <c r="D26" s="36" t="s">
        <v>98</v>
      </c>
      <c r="E26" s="36"/>
      <c r="F26" s="97" t="s">
        <v>99</v>
      </c>
      <c r="G26" s="97" t="s">
        <v>99</v>
      </c>
      <c r="H26" s="97" t="s">
        <v>99</v>
      </c>
      <c r="I26" s="97" t="s">
        <v>99</v>
      </c>
      <c r="J26" s="97" t="s">
        <v>99</v>
      </c>
      <c r="K26" s="36"/>
      <c r="L26" s="25"/>
    </row>
    <row r="27" spans="2:12" ht="12.75" customHeight="1" x14ac:dyDescent="0.2">
      <c r="B27" s="21"/>
      <c r="C27" s="35"/>
      <c r="D27" s="36" t="s">
        <v>134</v>
      </c>
      <c r="E27" s="36"/>
      <c r="F27" s="104" t="s">
        <v>129</v>
      </c>
      <c r="G27" s="104">
        <v>13</v>
      </c>
      <c r="H27" s="104">
        <v>14</v>
      </c>
      <c r="I27" s="104">
        <v>15</v>
      </c>
      <c r="J27" s="104">
        <v>16</v>
      </c>
      <c r="K27" s="36"/>
      <c r="L27" s="25"/>
    </row>
    <row r="28" spans="2:12" ht="12.75" customHeight="1" x14ac:dyDescent="0.2">
      <c r="B28" s="21"/>
      <c r="C28" s="35"/>
      <c r="D28" s="36" t="s">
        <v>100</v>
      </c>
      <c r="E28" s="36"/>
      <c r="F28" s="44">
        <v>11</v>
      </c>
      <c r="G28" s="44">
        <v>11</v>
      </c>
      <c r="H28" s="44">
        <v>11</v>
      </c>
      <c r="I28" s="44">
        <v>11</v>
      </c>
      <c r="J28" s="44">
        <v>11</v>
      </c>
      <c r="K28" s="36"/>
      <c r="L28" s="25"/>
    </row>
    <row r="29" spans="2:12" ht="12.75" customHeight="1" x14ac:dyDescent="0.2">
      <c r="B29" s="21"/>
      <c r="C29" s="35"/>
      <c r="D29" s="36" t="s">
        <v>101</v>
      </c>
      <c r="E29" s="36"/>
      <c r="F29" s="107">
        <f>ROUND(VLOOKUP(F27,tabelsalaris2014VO,F28+2,FALSE),0)</f>
        <v>3544</v>
      </c>
      <c r="G29" s="107">
        <f>ROUND(VLOOKUP(G27,tabelsalaris2014VO,G28+2,FALSE),0)</f>
        <v>5172</v>
      </c>
      <c r="H29" s="107">
        <f>ROUND(VLOOKUP(H27,tabelsalaris2014VO,H28+2,FALSE),0)</f>
        <v>5913</v>
      </c>
      <c r="I29" s="107">
        <f>ROUND(VLOOKUP(I27,tabelsalaris2014VO,I28+2,FALSE),0)</f>
        <v>6296</v>
      </c>
      <c r="J29" s="107">
        <f>ROUND(VLOOKUP(J27,tabelsalaris2014VO,J28+2,FALSE),0)</f>
        <v>6916</v>
      </c>
      <c r="K29" s="36"/>
      <c r="L29" s="25"/>
    </row>
    <row r="30" spans="2:12" ht="12.75" customHeight="1" x14ac:dyDescent="0.2">
      <c r="B30" s="21"/>
      <c r="C30" s="35"/>
      <c r="D30" s="36" t="s">
        <v>95</v>
      </c>
      <c r="E30" s="36"/>
      <c r="F30" s="105">
        <v>0.35</v>
      </c>
      <c r="G30" s="105">
        <v>0.35</v>
      </c>
      <c r="H30" s="105">
        <v>0.35</v>
      </c>
      <c r="I30" s="105">
        <v>0.35</v>
      </c>
      <c r="J30" s="105">
        <v>0.35</v>
      </c>
      <c r="K30" s="36"/>
      <c r="L30" s="25"/>
    </row>
    <row r="31" spans="2:12" ht="12.75" customHeight="1" x14ac:dyDescent="0.2">
      <c r="B31" s="21"/>
      <c r="C31" s="35"/>
      <c r="D31" s="36" t="s">
        <v>102</v>
      </c>
      <c r="E31" s="36"/>
      <c r="F31" s="107">
        <f>+F29*F30</f>
        <v>1240.3999999999999</v>
      </c>
      <c r="G31" s="107">
        <f>+G29*G30</f>
        <v>1810.1999999999998</v>
      </c>
      <c r="H31" s="107">
        <f>+H29*H30</f>
        <v>2069.5499999999997</v>
      </c>
      <c r="I31" s="107">
        <f>+I29*I30</f>
        <v>2203.6</v>
      </c>
      <c r="J31" s="107">
        <f>+J29*J30</f>
        <v>2420.6</v>
      </c>
      <c r="K31" s="36"/>
      <c r="L31" s="25"/>
    </row>
    <row r="32" spans="2:12" ht="12.75" customHeight="1" x14ac:dyDescent="0.2">
      <c r="B32" s="21"/>
      <c r="C32" s="35"/>
      <c r="D32" s="36" t="s">
        <v>103</v>
      </c>
      <c r="E32" s="36"/>
      <c r="F32" s="106">
        <f>+tab!$C$111</f>
        <v>0.54</v>
      </c>
      <c r="G32" s="106">
        <f>+tab!$C$111</f>
        <v>0.54</v>
      </c>
      <c r="H32" s="106">
        <f>+tab!$C$111</f>
        <v>0.54</v>
      </c>
      <c r="I32" s="106">
        <f>+tab!$C$111</f>
        <v>0.54</v>
      </c>
      <c r="J32" s="106">
        <f>+tab!$C$111</f>
        <v>0.54</v>
      </c>
      <c r="K32" s="36"/>
      <c r="L32" s="25"/>
    </row>
    <row r="33" spans="2:13" ht="12.75" customHeight="1" x14ac:dyDescent="0.2">
      <c r="B33" s="21"/>
      <c r="C33" s="35"/>
      <c r="D33" s="36" t="s">
        <v>292</v>
      </c>
      <c r="E33" s="36"/>
      <c r="F33" s="108">
        <f>+F31*(1+F32)*12</f>
        <v>22922.591999999997</v>
      </c>
      <c r="G33" s="108">
        <f>+G31*(1+G32)*12</f>
        <v>33452.495999999999</v>
      </c>
      <c r="H33" s="108">
        <f>+H31*(1+H32)*12</f>
        <v>38245.283999999992</v>
      </c>
      <c r="I33" s="108">
        <f>+I31*(1+I32)*12</f>
        <v>40722.527999999998</v>
      </c>
      <c r="J33" s="108">
        <f>+J31*(1+J32)*12</f>
        <v>44732.688000000002</v>
      </c>
      <c r="K33" s="36"/>
      <c r="L33" s="25"/>
    </row>
    <row r="34" spans="2:13" ht="12.75" customHeight="1" x14ac:dyDescent="0.2">
      <c r="B34" s="21"/>
      <c r="C34" s="35"/>
      <c r="D34" s="36"/>
      <c r="E34" s="36"/>
      <c r="F34" s="189"/>
      <c r="G34" s="189"/>
      <c r="H34" s="189"/>
      <c r="I34" s="189"/>
      <c r="J34" s="189"/>
      <c r="K34" s="36"/>
      <c r="L34" s="25"/>
      <c r="M34" s="14"/>
    </row>
    <row r="35" spans="2:13" ht="12.75" customHeight="1" x14ac:dyDescent="0.2">
      <c r="B35" s="21"/>
      <c r="C35" s="35"/>
      <c r="D35" s="36"/>
      <c r="E35" s="36"/>
      <c r="F35" s="189"/>
      <c r="G35" s="189"/>
      <c r="H35" s="189"/>
      <c r="I35" s="189"/>
      <c r="J35" s="189"/>
      <c r="K35" s="36"/>
      <c r="L35" s="25"/>
      <c r="M35" s="14"/>
    </row>
    <row r="36" spans="2:13" ht="12.75" customHeight="1" x14ac:dyDescent="0.2">
      <c r="B36" s="21"/>
      <c r="C36" s="35"/>
      <c r="D36" s="36" t="s">
        <v>98</v>
      </c>
      <c r="E36" s="36"/>
      <c r="F36" s="97" t="s">
        <v>99</v>
      </c>
      <c r="G36" s="97" t="s">
        <v>99</v>
      </c>
      <c r="H36" s="97" t="s">
        <v>99</v>
      </c>
      <c r="I36" s="97" t="s">
        <v>99</v>
      </c>
      <c r="J36" s="97" t="s">
        <v>99</v>
      </c>
      <c r="K36" s="36"/>
      <c r="L36" s="25"/>
    </row>
    <row r="37" spans="2:13" ht="12.75" customHeight="1" x14ac:dyDescent="0.2">
      <c r="B37" s="21"/>
      <c r="C37" s="35"/>
      <c r="D37" s="36" t="s">
        <v>134</v>
      </c>
      <c r="E37" s="36"/>
      <c r="F37" s="104" t="s">
        <v>129</v>
      </c>
      <c r="G37" s="104" t="s">
        <v>130</v>
      </c>
      <c r="H37" s="104" t="s">
        <v>131</v>
      </c>
      <c r="I37" s="104" t="s">
        <v>131</v>
      </c>
      <c r="J37" s="104" t="s">
        <v>131</v>
      </c>
      <c r="K37" s="36"/>
      <c r="L37" s="25"/>
    </row>
    <row r="38" spans="2:13" ht="12.75" customHeight="1" x14ac:dyDescent="0.2">
      <c r="B38" s="21"/>
      <c r="C38" s="35"/>
      <c r="D38" s="36" t="s">
        <v>100</v>
      </c>
      <c r="E38" s="36"/>
      <c r="F38" s="44">
        <v>12</v>
      </c>
      <c r="G38" s="44">
        <v>12</v>
      </c>
      <c r="H38" s="44">
        <v>12</v>
      </c>
      <c r="I38" s="44">
        <v>12</v>
      </c>
      <c r="J38" s="44">
        <v>12</v>
      </c>
      <c r="K38" s="36"/>
      <c r="L38" s="25"/>
    </row>
    <row r="39" spans="2:13" ht="12.75" customHeight="1" x14ac:dyDescent="0.2">
      <c r="B39" s="21"/>
      <c r="C39" s="35"/>
      <c r="D39" s="36" t="s">
        <v>101</v>
      </c>
      <c r="E39" s="36"/>
      <c r="F39" s="107">
        <f>ROUND(VLOOKUP(F37,tabelsalaris2014VO,F38+2,FALSE),0)</f>
        <v>3739</v>
      </c>
      <c r="G39" s="107">
        <f>ROUND(VLOOKUP(G37,tabelsalaris2014VO,G38+2,FALSE),0)</f>
        <v>4361</v>
      </c>
      <c r="H39" s="107">
        <f>ROUND(VLOOKUP(H37,tabelsalaris2014VO,H38+2,FALSE),0)</f>
        <v>4962</v>
      </c>
      <c r="I39" s="107">
        <f>ROUND(VLOOKUP(I37,tabelsalaris2014VO,I38+2,FALSE),0)</f>
        <v>4962</v>
      </c>
      <c r="J39" s="107">
        <f>ROUND(VLOOKUP(J37,tabelsalaris2014VO,J38+2,FALSE),0)</f>
        <v>4962</v>
      </c>
      <c r="K39" s="36"/>
      <c r="L39" s="25"/>
    </row>
    <row r="40" spans="2:13" ht="12.75" customHeight="1" x14ac:dyDescent="0.2">
      <c r="B40" s="21"/>
      <c r="C40" s="35"/>
      <c r="D40" s="36" t="s">
        <v>95</v>
      </c>
      <c r="E40" s="36"/>
      <c r="F40" s="105">
        <v>0.3</v>
      </c>
      <c r="G40" s="105">
        <v>0.35</v>
      </c>
      <c r="H40" s="105">
        <v>0.45</v>
      </c>
      <c r="I40" s="105">
        <v>0.5</v>
      </c>
      <c r="J40" s="105">
        <v>0.35</v>
      </c>
      <c r="K40" s="36"/>
      <c r="L40" s="25"/>
    </row>
    <row r="41" spans="2:13" ht="12.75" customHeight="1" x14ac:dyDescent="0.2">
      <c r="B41" s="21"/>
      <c r="C41" s="35"/>
      <c r="D41" s="36" t="s">
        <v>102</v>
      </c>
      <c r="E41" s="36"/>
      <c r="F41" s="107">
        <f>+F39*F40</f>
        <v>1121.7</v>
      </c>
      <c r="G41" s="107">
        <f>+G39*G40</f>
        <v>1526.35</v>
      </c>
      <c r="H41" s="107">
        <f>+H39*H40</f>
        <v>2232.9</v>
      </c>
      <c r="I41" s="107">
        <f>+I39*I40</f>
        <v>2481</v>
      </c>
      <c r="J41" s="107">
        <f>+J39*J40</f>
        <v>1736.6999999999998</v>
      </c>
      <c r="K41" s="36"/>
      <c r="L41" s="25"/>
    </row>
    <row r="42" spans="2:13" ht="12.75" customHeight="1" x14ac:dyDescent="0.2">
      <c r="B42" s="21"/>
      <c r="C42" s="35"/>
      <c r="D42" s="36" t="s">
        <v>103</v>
      </c>
      <c r="E42" s="36"/>
      <c r="F42" s="106">
        <f>+tab!$C$111</f>
        <v>0.54</v>
      </c>
      <c r="G42" s="106">
        <f>+tab!$C$111</f>
        <v>0.54</v>
      </c>
      <c r="H42" s="106">
        <f>+tab!$C$111</f>
        <v>0.54</v>
      </c>
      <c r="I42" s="106">
        <f>+tab!$C$111</f>
        <v>0.54</v>
      </c>
      <c r="J42" s="106">
        <f>+tab!$C$111</f>
        <v>0.54</v>
      </c>
      <c r="K42" s="36"/>
      <c r="L42" s="25"/>
    </row>
    <row r="43" spans="2:13" ht="12.75" customHeight="1" x14ac:dyDescent="0.2">
      <c r="B43" s="21"/>
      <c r="C43" s="35"/>
      <c r="D43" s="36" t="s">
        <v>292</v>
      </c>
      <c r="E43" s="36"/>
      <c r="F43" s="108">
        <f>+F41*(1+F42)*12</f>
        <v>20729.016000000003</v>
      </c>
      <c r="G43" s="108">
        <f>+G41*(1+G42)*12</f>
        <v>28206.947999999997</v>
      </c>
      <c r="H43" s="108">
        <f>+H41*(1+H42)*12</f>
        <v>41263.991999999998</v>
      </c>
      <c r="I43" s="108">
        <f>+I41*(1+I42)*12</f>
        <v>45848.880000000005</v>
      </c>
      <c r="J43" s="108">
        <f>+J41*(1+J42)*12</f>
        <v>32094.215999999993</v>
      </c>
      <c r="K43" s="36"/>
      <c r="L43" s="25"/>
    </row>
    <row r="44" spans="2:13" ht="12.75" customHeight="1" x14ac:dyDescent="0.2">
      <c r="B44" s="21"/>
      <c r="C44" s="40"/>
      <c r="D44" s="41"/>
      <c r="E44" s="41"/>
      <c r="F44" s="42"/>
      <c r="G44" s="42"/>
      <c r="H44" s="42"/>
      <c r="I44" s="42"/>
      <c r="J44" s="42"/>
      <c r="K44" s="41"/>
      <c r="L44" s="25"/>
    </row>
    <row r="45" spans="2:13" ht="12.75" customHeight="1" x14ac:dyDescent="0.2">
      <c r="B45" s="21"/>
      <c r="C45" s="22"/>
      <c r="D45" s="22"/>
      <c r="E45" s="22"/>
      <c r="F45" s="24"/>
      <c r="G45" s="24"/>
      <c r="H45" s="24"/>
      <c r="I45" s="24"/>
      <c r="J45" s="24"/>
      <c r="K45" s="22"/>
      <c r="L45" s="25"/>
    </row>
    <row r="46" spans="2:13" ht="12.75" customHeight="1" x14ac:dyDescent="0.2">
      <c r="B46" s="186"/>
      <c r="C46" s="166"/>
      <c r="D46" s="166"/>
      <c r="E46" s="166"/>
      <c r="F46" s="166"/>
      <c r="G46" s="166"/>
      <c r="H46" s="166"/>
      <c r="I46" s="166"/>
      <c r="J46" s="166"/>
      <c r="K46" s="765" t="s">
        <v>479</v>
      </c>
      <c r="L46" s="188"/>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751" t="s">
        <v>129</v>
      </c>
    </row>
    <row r="58" spans="3:4" ht="12.75" customHeight="1" x14ac:dyDescent="0.2">
      <c r="C58" s="15"/>
      <c r="D58" s="751" t="s">
        <v>130</v>
      </c>
    </row>
    <row r="59" spans="3:4" ht="12.75" customHeight="1" x14ac:dyDescent="0.2">
      <c r="C59" s="15"/>
      <c r="D59" s="751" t="s">
        <v>131</v>
      </c>
    </row>
    <row r="60" spans="3:4" ht="12.75" customHeight="1" x14ac:dyDescent="0.2">
      <c r="C60" s="15"/>
      <c r="D60" s="751" t="s">
        <v>132</v>
      </c>
    </row>
    <row r="61" spans="3:4" ht="12.75" customHeight="1" x14ac:dyDescent="0.2">
      <c r="C61" s="15"/>
      <c r="D61" s="751">
        <v>1</v>
      </c>
    </row>
    <row r="62" spans="3:4" ht="12.75" customHeight="1" x14ac:dyDescent="0.2">
      <c r="C62" s="15"/>
      <c r="D62" s="751">
        <v>2</v>
      </c>
    </row>
    <row r="63" spans="3:4" ht="12.75" customHeight="1" x14ac:dyDescent="0.2">
      <c r="C63" s="15"/>
      <c r="D63" s="751">
        <v>3</v>
      </c>
    </row>
    <row r="64" spans="3:4" ht="12.75" customHeight="1" x14ac:dyDescent="0.2">
      <c r="C64" s="15"/>
      <c r="D64" s="751">
        <v>4</v>
      </c>
    </row>
    <row r="65" spans="3:4" ht="12.75" customHeight="1" x14ac:dyDescent="0.2">
      <c r="C65" s="15"/>
      <c r="D65" s="751">
        <v>5</v>
      </c>
    </row>
    <row r="66" spans="3:4" ht="12.75" customHeight="1" x14ac:dyDescent="0.2">
      <c r="C66" s="15"/>
      <c r="D66" s="751">
        <v>6</v>
      </c>
    </row>
    <row r="67" spans="3:4" ht="12.75" customHeight="1" x14ac:dyDescent="0.2">
      <c r="C67" s="15"/>
      <c r="D67" s="751">
        <v>7</v>
      </c>
    </row>
    <row r="68" spans="3:4" ht="12.75" customHeight="1" x14ac:dyDescent="0.2">
      <c r="C68" s="15"/>
      <c r="D68" s="751">
        <v>8</v>
      </c>
    </row>
    <row r="69" spans="3:4" ht="12.75" customHeight="1" x14ac:dyDescent="0.2">
      <c r="C69" s="15"/>
      <c r="D69" s="751">
        <v>9</v>
      </c>
    </row>
    <row r="70" spans="3:4" ht="12.75" customHeight="1" x14ac:dyDescent="0.2">
      <c r="C70" s="15"/>
      <c r="D70" s="751">
        <v>10</v>
      </c>
    </row>
    <row r="71" spans="3:4" ht="12.75" customHeight="1" x14ac:dyDescent="0.2">
      <c r="C71" s="15"/>
      <c r="D71" s="751">
        <v>11</v>
      </c>
    </row>
    <row r="72" spans="3:4" ht="12.75" customHeight="1" x14ac:dyDescent="0.2">
      <c r="C72" s="15"/>
      <c r="D72" s="751">
        <v>12</v>
      </c>
    </row>
    <row r="73" spans="3:4" ht="12.75" customHeight="1" x14ac:dyDescent="0.2">
      <c r="C73" s="16"/>
      <c r="D73" s="751">
        <v>13</v>
      </c>
    </row>
    <row r="74" spans="3:4" ht="12.75" customHeight="1" x14ac:dyDescent="0.2">
      <c r="C74" s="16"/>
      <c r="D74" s="751">
        <v>14</v>
      </c>
    </row>
    <row r="75" spans="3:4" ht="12.75" customHeight="1" x14ac:dyDescent="0.2">
      <c r="C75" s="16"/>
      <c r="D75" s="751">
        <v>15</v>
      </c>
    </row>
    <row r="76" spans="3:4" ht="12.75" customHeight="1" x14ac:dyDescent="0.2">
      <c r="C76" s="16"/>
      <c r="D76" s="751">
        <v>16</v>
      </c>
    </row>
    <row r="77" spans="3:4" ht="12.75" customHeight="1" x14ac:dyDescent="0.2">
      <c r="C77" s="16"/>
      <c r="D77" s="751">
        <v>17</v>
      </c>
    </row>
    <row r="78" spans="3:4" ht="12.75" customHeight="1" x14ac:dyDescent="0.2">
      <c r="C78" s="16"/>
      <c r="D78" s="751" t="s">
        <v>162</v>
      </c>
    </row>
    <row r="79" spans="3:4" ht="12.75" customHeight="1" x14ac:dyDescent="0.2">
      <c r="C79" s="16"/>
      <c r="D79" s="751" t="s">
        <v>163</v>
      </c>
    </row>
    <row r="80" spans="3:4" ht="12.75" customHeight="1" x14ac:dyDescent="0.2">
      <c r="C80" s="16"/>
      <c r="D80" s="751" t="s">
        <v>164</v>
      </c>
    </row>
    <row r="81" spans="3:6" ht="12.75" customHeight="1" x14ac:dyDescent="0.2">
      <c r="C81" s="16"/>
      <c r="D81" s="751" t="s">
        <v>463</v>
      </c>
    </row>
    <row r="82" spans="3:6" ht="12.75" customHeight="1" x14ac:dyDescent="0.2">
      <c r="C82" s="16"/>
      <c r="D82" s="17"/>
    </row>
    <row r="83" spans="3:6" ht="12.75" customHeight="1" x14ac:dyDescent="0.2">
      <c r="C83" s="16"/>
      <c r="D83" s="17"/>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1123"/>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password="DFBD" sheet="1" objects="1" scenarios="1"/>
  <phoneticPr fontId="5" type="noConversion"/>
  <dataValidations count="1">
    <dataValidation type="list" allowBlank="1" showInputMessage="1" showErrorMessage="1" sqref="F15:J15 F37:J37 F27:J27 F19:J19">
      <formula1>$D$56:$D$82</formula1>
    </dataValidation>
  </dataValidations>
  <hyperlinks>
    <hyperlink ref="K46" r:id="rId1"/>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A348"/>
  <sheetViews>
    <sheetView zoomScale="85" zoomScaleNormal="85" zoomScaleSheetLayoutView="80" workbookViewId="0">
      <selection activeCell="B2" sqref="B2"/>
    </sheetView>
  </sheetViews>
  <sheetFormatPr defaultRowHeight="12.75" x14ac:dyDescent="0.2"/>
  <cols>
    <col min="1" max="1" width="3.7109375" style="111" customWidth="1"/>
    <col min="2" max="3" width="2.7109375" style="111" customWidth="1"/>
    <col min="4" max="4" width="4.5703125" style="112" customWidth="1"/>
    <col min="5" max="5" width="25.7109375" style="112" customWidth="1"/>
    <col min="6" max="7" width="7.7109375" style="113" customWidth="1"/>
    <col min="8" max="12" width="8.7109375" style="114" customWidth="1"/>
    <col min="13" max="13" width="8.7109375" style="114" hidden="1" customWidth="1"/>
    <col min="14" max="14" width="1.7109375" style="114" customWidth="1"/>
    <col min="15" max="19" width="12.7109375" style="111" customWidth="1"/>
    <col min="20" max="20" width="3" style="111" customWidth="1"/>
    <col min="21" max="21" width="2.85546875" style="111" customWidth="1"/>
    <col min="22" max="23" width="12.85546875" style="114" customWidth="1"/>
    <col min="24" max="25" width="12.7109375" style="114" customWidth="1"/>
    <col min="26" max="26" width="12.7109375" style="111" customWidth="1"/>
    <col min="27" max="28" width="2.7109375" style="111" customWidth="1"/>
    <col min="29" max="29" width="12.7109375" style="111" customWidth="1"/>
    <col min="30" max="30" width="2.7109375" style="111" customWidth="1"/>
    <col min="31" max="31" width="2.7109375" style="1451" customWidth="1"/>
    <col min="32" max="34" width="12.7109375" style="1451" customWidth="1"/>
    <col min="35" max="36" width="12.85546875" style="1451" customWidth="1"/>
    <col min="37" max="40" width="12.7109375" style="1451" customWidth="1"/>
    <col min="41" max="42" width="2.7109375" style="1451" customWidth="1"/>
    <col min="43" max="43" width="12.7109375" style="1451" customWidth="1"/>
    <col min="44" max="44" width="12.85546875" style="1451" customWidth="1"/>
    <col min="45" max="51" width="12.7109375" style="1451" customWidth="1"/>
    <col min="52" max="52" width="2.85546875" style="1451" customWidth="1"/>
    <col min="53" max="53" width="12.7109375" style="1451" customWidth="1"/>
    <col min="54" max="55" width="12.85546875" style="111" customWidth="1"/>
    <col min="56" max="16384" width="9.140625" style="111"/>
  </cols>
  <sheetData>
    <row r="2" spans="2:53" x14ac:dyDescent="0.2">
      <c r="B2" s="822"/>
      <c r="C2" s="798"/>
      <c r="D2" s="1355"/>
      <c r="E2" s="1355"/>
      <c r="F2" s="799"/>
      <c r="G2" s="799"/>
      <c r="H2" s="1356"/>
      <c r="I2" s="1356"/>
      <c r="J2" s="1356"/>
      <c r="K2" s="1356"/>
      <c r="L2" s="1356"/>
      <c r="M2" s="1356"/>
      <c r="N2" s="1356"/>
      <c r="O2" s="798"/>
      <c r="P2" s="798"/>
      <c r="Q2" s="798"/>
      <c r="R2" s="798"/>
      <c r="S2" s="798"/>
      <c r="T2" s="798"/>
      <c r="U2" s="802"/>
      <c r="V2" s="1353"/>
      <c r="W2" s="988"/>
      <c r="X2" s="868"/>
      <c r="Y2" s="868"/>
      <c r="Z2" s="868"/>
      <c r="AA2" s="868"/>
      <c r="AB2" s="868"/>
      <c r="AC2" s="1451"/>
      <c r="AD2" s="1451"/>
      <c r="AZ2" s="868"/>
      <c r="BA2" s="111"/>
    </row>
    <row r="3" spans="2:53" x14ac:dyDescent="0.2">
      <c r="B3" s="1164"/>
      <c r="C3" s="868"/>
      <c r="D3" s="1302"/>
      <c r="E3" s="1302"/>
      <c r="F3" s="869"/>
      <c r="G3" s="869"/>
      <c r="H3" s="988"/>
      <c r="I3" s="988"/>
      <c r="J3" s="988"/>
      <c r="K3" s="988"/>
      <c r="L3" s="988"/>
      <c r="M3" s="988"/>
      <c r="N3" s="988"/>
      <c r="O3" s="868"/>
      <c r="P3" s="868"/>
      <c r="Q3" s="868"/>
      <c r="R3" s="868"/>
      <c r="S3" s="868"/>
      <c r="T3" s="868"/>
      <c r="U3" s="1165"/>
      <c r="V3" s="1353"/>
      <c r="W3" s="988"/>
      <c r="X3" s="868"/>
      <c r="Y3" s="868"/>
      <c r="Z3" s="868"/>
      <c r="AA3" s="868"/>
      <c r="AB3" s="868"/>
      <c r="AC3" s="1451"/>
      <c r="AD3" s="1451"/>
      <c r="AZ3" s="868"/>
      <c r="BA3" s="111"/>
    </row>
    <row r="4" spans="2:53" x14ac:dyDescent="0.2">
      <c r="B4" s="1164"/>
      <c r="C4" s="868"/>
      <c r="D4" s="1302"/>
      <c r="E4" s="1302"/>
      <c r="F4" s="869"/>
      <c r="G4" s="869"/>
      <c r="H4" s="988"/>
      <c r="I4" s="988"/>
      <c r="J4" s="988"/>
      <c r="K4" s="988"/>
      <c r="L4" s="988"/>
      <c r="M4" s="988"/>
      <c r="N4" s="988"/>
      <c r="O4" s="868"/>
      <c r="P4" s="868"/>
      <c r="Q4" s="868"/>
      <c r="R4" s="868"/>
      <c r="S4" s="868"/>
      <c r="T4" s="868"/>
      <c r="U4" s="1165"/>
      <c r="V4" s="1353"/>
      <c r="W4" s="988"/>
      <c r="X4" s="868"/>
      <c r="Y4" s="868"/>
      <c r="Z4" s="868"/>
      <c r="AA4" s="868"/>
      <c r="AB4" s="868"/>
      <c r="AC4" s="1451"/>
      <c r="AD4" s="1451"/>
      <c r="AZ4" s="868"/>
      <c r="BA4" s="111"/>
    </row>
    <row r="5" spans="2:53" x14ac:dyDescent="0.2">
      <c r="B5" s="1164"/>
      <c r="C5" s="868"/>
      <c r="D5" s="1302"/>
      <c r="E5" s="1302"/>
      <c r="F5" s="869"/>
      <c r="G5" s="869"/>
      <c r="H5" s="988"/>
      <c r="I5" s="988"/>
      <c r="J5" s="988"/>
      <c r="K5" s="988"/>
      <c r="L5" s="988"/>
      <c r="M5" s="988"/>
      <c r="N5" s="988"/>
      <c r="O5" s="868"/>
      <c r="P5" s="868"/>
      <c r="Q5" s="868"/>
      <c r="R5" s="868"/>
      <c r="S5" s="868"/>
      <c r="T5" s="868"/>
      <c r="U5" s="1165"/>
      <c r="V5" s="1353"/>
      <c r="W5" s="988"/>
      <c r="X5" s="868"/>
      <c r="Y5" s="868"/>
      <c r="Z5" s="868"/>
      <c r="AA5" s="868"/>
      <c r="AB5" s="868"/>
      <c r="AC5" s="1451"/>
      <c r="AD5" s="1451"/>
      <c r="AZ5" s="868"/>
      <c r="BA5" s="111"/>
    </row>
    <row r="6" spans="2:53" ht="18.75" x14ac:dyDescent="0.3">
      <c r="B6" s="1164"/>
      <c r="C6" s="868"/>
      <c r="D6" s="1302"/>
      <c r="E6" s="1464" t="s">
        <v>942</v>
      </c>
      <c r="F6" s="869"/>
      <c r="G6" s="869"/>
      <c r="H6" s="988"/>
      <c r="I6" s="988"/>
      <c r="J6" s="988"/>
      <c r="K6" s="988"/>
      <c r="L6" s="988"/>
      <c r="M6" s="988"/>
      <c r="N6" s="988"/>
      <c r="O6" s="868"/>
      <c r="P6" s="868"/>
      <c r="Q6" s="868"/>
      <c r="R6" s="868"/>
      <c r="S6" s="868"/>
      <c r="T6" s="868"/>
      <c r="U6" s="1165"/>
      <c r="V6" s="1353"/>
      <c r="W6" s="988"/>
      <c r="X6" s="868"/>
      <c r="Y6" s="868"/>
      <c r="Z6" s="868"/>
      <c r="AA6" s="868"/>
      <c r="AB6" s="868"/>
      <c r="AC6" s="1451"/>
      <c r="AD6" s="1451"/>
      <c r="AZ6" s="868"/>
      <c r="BA6" s="111"/>
    </row>
    <row r="7" spans="2:53" x14ac:dyDescent="0.2">
      <c r="B7" s="1164"/>
      <c r="C7" s="868"/>
      <c r="D7" s="1302"/>
      <c r="E7" s="1302"/>
      <c r="F7" s="869"/>
      <c r="G7" s="869"/>
      <c r="H7" s="988"/>
      <c r="I7" s="988"/>
      <c r="J7" s="988"/>
      <c r="K7" s="988"/>
      <c r="L7" s="988"/>
      <c r="M7" s="988"/>
      <c r="N7" s="988"/>
      <c r="O7" s="868"/>
      <c r="P7" s="868"/>
      <c r="Q7" s="868"/>
      <c r="R7" s="868"/>
      <c r="S7" s="868"/>
      <c r="T7" s="868"/>
      <c r="U7" s="1165"/>
      <c r="V7" s="1353"/>
      <c r="W7" s="988"/>
      <c r="X7" s="868"/>
      <c r="Y7" s="868"/>
      <c r="Z7" s="868"/>
      <c r="AA7" s="868"/>
      <c r="AB7" s="868"/>
      <c r="AC7" s="1451"/>
      <c r="AD7" s="1451"/>
      <c r="AZ7" s="868"/>
      <c r="BA7" s="111"/>
    </row>
    <row r="8" spans="2:53" x14ac:dyDescent="0.2">
      <c r="B8" s="1164"/>
      <c r="C8" s="868"/>
      <c r="D8" s="1302"/>
      <c r="E8" s="1465" t="s">
        <v>424</v>
      </c>
      <c r="F8" s="1466"/>
      <c r="G8" s="1466"/>
      <c r="H8" s="1467"/>
      <c r="I8" s="1467"/>
      <c r="J8" s="1467"/>
      <c r="K8" s="1467"/>
      <c r="L8" s="1467"/>
      <c r="M8" s="1467"/>
      <c r="N8" s="1467"/>
      <c r="O8" s="1472">
        <f t="shared" ref="O8:S8" si="0">+O46</f>
        <v>2016</v>
      </c>
      <c r="P8" s="1472">
        <f t="shared" si="0"/>
        <v>2017</v>
      </c>
      <c r="Q8" s="1472">
        <f t="shared" si="0"/>
        <v>2018</v>
      </c>
      <c r="R8" s="1472">
        <f t="shared" si="0"/>
        <v>2019</v>
      </c>
      <c r="S8" s="1472">
        <f t="shared" si="0"/>
        <v>2020</v>
      </c>
      <c r="T8" s="868"/>
      <c r="U8" s="1365"/>
      <c r="V8" s="1353"/>
      <c r="W8" s="868"/>
      <c r="X8" s="868"/>
      <c r="Y8" s="868"/>
      <c r="Z8" s="868"/>
      <c r="AA8" s="868"/>
      <c r="AB8" s="1451"/>
      <c r="AC8" s="1451"/>
      <c r="AD8" s="1451"/>
      <c r="AY8" s="868"/>
      <c r="AZ8" s="111"/>
      <c r="BA8" s="111"/>
    </row>
    <row r="9" spans="2:53" x14ac:dyDescent="0.2">
      <c r="B9" s="1164"/>
      <c r="C9" s="868"/>
      <c r="D9" s="1302"/>
      <c r="E9" s="1465"/>
      <c r="F9" s="1466"/>
      <c r="G9" s="1466"/>
      <c r="H9" s="1467"/>
      <c r="I9" s="1467"/>
      <c r="J9" s="1467"/>
      <c r="K9" s="1467"/>
      <c r="L9" s="1467"/>
      <c r="M9" s="1467"/>
      <c r="N9" s="1467"/>
      <c r="O9" s="1471"/>
      <c r="P9" s="1471"/>
      <c r="Q9" s="1471"/>
      <c r="R9" s="1471"/>
      <c r="S9" s="1471"/>
      <c r="T9" s="868"/>
      <c r="U9" s="1365"/>
      <c r="V9" s="1353"/>
      <c r="W9" s="868"/>
      <c r="X9" s="868"/>
      <c r="Y9" s="868"/>
      <c r="Z9" s="868"/>
      <c r="AA9" s="868"/>
      <c r="AB9" s="1451"/>
      <c r="AC9" s="1451"/>
      <c r="AD9" s="1451"/>
      <c r="AY9" s="868"/>
      <c r="AZ9" s="111"/>
      <c r="BA9" s="111"/>
    </row>
    <row r="10" spans="2:53" x14ac:dyDescent="0.2">
      <c r="B10" s="1164"/>
      <c r="C10" s="868"/>
      <c r="D10" s="1302"/>
      <c r="E10" s="1468" t="s">
        <v>1091</v>
      </c>
      <c r="F10" s="1466"/>
      <c r="G10" s="1466"/>
      <c r="H10" s="1467"/>
      <c r="I10" s="1467"/>
      <c r="J10" s="1467"/>
      <c r="K10" s="1467"/>
      <c r="L10" s="1467"/>
      <c r="M10" s="1467"/>
      <c r="N10" s="1467"/>
      <c r="O10" s="1362">
        <f>+pers!L21</f>
        <v>0</v>
      </c>
      <c r="P10" s="1362">
        <f>+pers!M21</f>
        <v>0</v>
      </c>
      <c r="Q10" s="1362">
        <f>+pers!N21</f>
        <v>0</v>
      </c>
      <c r="R10" s="1362">
        <f>+pers!O21</f>
        <v>0</v>
      </c>
      <c r="S10" s="1362">
        <f>+pers!P21</f>
        <v>0</v>
      </c>
      <c r="T10" s="868"/>
      <c r="U10" s="1365"/>
      <c r="V10" s="1353"/>
      <c r="W10" s="868"/>
      <c r="X10" s="868"/>
      <c r="Y10" s="868"/>
      <c r="Z10" s="868"/>
      <c r="AA10" s="868"/>
      <c r="AB10" s="1451"/>
      <c r="AC10" s="1451"/>
      <c r="AD10" s="1451"/>
      <c r="AY10" s="868"/>
      <c r="AZ10" s="111"/>
      <c r="BA10" s="111"/>
    </row>
    <row r="11" spans="2:53" x14ac:dyDescent="0.2">
      <c r="B11" s="1164"/>
      <c r="C11" s="868"/>
      <c r="D11" s="1302"/>
      <c r="E11" s="1468" t="s">
        <v>939</v>
      </c>
      <c r="F11" s="1466"/>
      <c r="G11" s="1466"/>
      <c r="H11" s="1467"/>
      <c r="I11" s="1467"/>
      <c r="J11" s="1467"/>
      <c r="K11" s="1467"/>
      <c r="L11" s="1467"/>
      <c r="M11" s="1467"/>
      <c r="N11" s="1467"/>
      <c r="O11" s="1362">
        <f>+O48</f>
        <v>0</v>
      </c>
      <c r="P11" s="1362">
        <f t="shared" ref="P11:S11" si="1">+P48</f>
        <v>0</v>
      </c>
      <c r="Q11" s="1362">
        <f t="shared" si="1"/>
        <v>0</v>
      </c>
      <c r="R11" s="1362">
        <f t="shared" si="1"/>
        <v>0</v>
      </c>
      <c r="S11" s="1362">
        <f t="shared" si="1"/>
        <v>0</v>
      </c>
      <c r="T11" s="868"/>
      <c r="U11" s="1365"/>
      <c r="V11" s="1353"/>
      <c r="W11" s="868"/>
      <c r="X11" s="868"/>
      <c r="Y11" s="868"/>
      <c r="Z11" s="868"/>
      <c r="AA11" s="868"/>
      <c r="AB11" s="1451"/>
      <c r="AC11" s="1451"/>
      <c r="AD11" s="1451"/>
      <c r="AY11" s="868"/>
      <c r="AZ11" s="111"/>
      <c r="BA11" s="111"/>
    </row>
    <row r="12" spans="2:53" x14ac:dyDescent="0.2">
      <c r="B12" s="1164"/>
      <c r="C12" s="868"/>
      <c r="D12" s="1302"/>
      <c r="E12" s="1468" t="s">
        <v>1092</v>
      </c>
      <c r="F12" s="1466"/>
      <c r="G12" s="1466"/>
      <c r="H12" s="1467"/>
      <c r="I12" s="1467"/>
      <c r="J12" s="1467"/>
      <c r="K12" s="1467"/>
      <c r="L12" s="1467"/>
      <c r="M12" s="1467"/>
      <c r="N12" s="1467"/>
      <c r="O12" s="1366">
        <f>+pers!L22</f>
        <v>0</v>
      </c>
      <c r="P12" s="1366">
        <f>+pers!M22</f>
        <v>0</v>
      </c>
      <c r="Q12" s="1366">
        <f>+pers!N22</f>
        <v>0</v>
      </c>
      <c r="R12" s="1366">
        <f>+pers!O22</f>
        <v>0</v>
      </c>
      <c r="S12" s="1366">
        <f>+pers!P22</f>
        <v>0</v>
      </c>
      <c r="T12" s="868"/>
      <c r="U12" s="1365"/>
      <c r="V12" s="1353"/>
      <c r="W12" s="868"/>
      <c r="X12" s="868"/>
      <c r="Y12" s="868"/>
      <c r="Z12" s="868"/>
      <c r="AA12" s="868"/>
      <c r="AB12" s="1451"/>
      <c r="AC12" s="1451"/>
      <c r="AD12" s="1451"/>
      <c r="AY12" s="868"/>
      <c r="AZ12" s="111"/>
      <c r="BA12" s="111"/>
    </row>
    <row r="13" spans="2:53" x14ac:dyDescent="0.2">
      <c r="B13" s="1164"/>
      <c r="C13" s="868"/>
      <c r="D13" s="1302"/>
      <c r="E13" s="1468" t="s">
        <v>940</v>
      </c>
      <c r="F13" s="1466"/>
      <c r="G13" s="1466"/>
      <c r="H13" s="1467"/>
      <c r="I13" s="1467"/>
      <c r="J13" s="1467"/>
      <c r="K13" s="1467"/>
      <c r="L13" s="1467"/>
      <c r="M13" s="1467"/>
      <c r="N13" s="1467"/>
      <c r="O13" s="1362">
        <f>+O49</f>
        <v>0</v>
      </c>
      <c r="P13" s="1362">
        <f t="shared" ref="P13:S13" si="2">+P49</f>
        <v>0</v>
      </c>
      <c r="Q13" s="1362">
        <f t="shared" si="2"/>
        <v>0</v>
      </c>
      <c r="R13" s="1362">
        <f t="shared" si="2"/>
        <v>0</v>
      </c>
      <c r="S13" s="1362">
        <f t="shared" si="2"/>
        <v>0</v>
      </c>
      <c r="T13" s="868"/>
      <c r="U13" s="1365"/>
      <c r="V13" s="1353"/>
      <c r="W13" s="868"/>
      <c r="X13" s="868"/>
      <c r="Y13" s="868"/>
      <c r="Z13" s="868"/>
      <c r="AA13" s="868"/>
      <c r="AB13" s="1451"/>
      <c r="AC13" s="1451"/>
      <c r="AD13" s="1451"/>
      <c r="AY13" s="868"/>
      <c r="AZ13" s="111"/>
      <c r="BA13" s="111"/>
    </row>
    <row r="14" spans="2:53" x14ac:dyDescent="0.2">
      <c r="B14" s="1164"/>
      <c r="C14" s="868"/>
      <c r="D14" s="1302"/>
      <c r="E14" s="1302"/>
      <c r="F14" s="869"/>
      <c r="G14" s="869"/>
      <c r="H14" s="988"/>
      <c r="I14" s="988"/>
      <c r="J14" s="988"/>
      <c r="K14" s="988"/>
      <c r="L14" s="988"/>
      <c r="M14" s="988"/>
      <c r="N14" s="988"/>
      <c r="O14" s="868"/>
      <c r="P14" s="868"/>
      <c r="Q14" s="868"/>
      <c r="R14" s="868"/>
      <c r="S14" s="868"/>
      <c r="T14" s="868"/>
      <c r="U14" s="1365"/>
      <c r="V14" s="1353"/>
      <c r="W14" s="868"/>
      <c r="X14" s="868"/>
      <c r="Y14" s="868"/>
      <c r="Z14" s="868"/>
      <c r="AA14" s="868"/>
      <c r="AB14" s="1451"/>
      <c r="AC14" s="1451"/>
      <c r="AD14" s="1451"/>
      <c r="AY14" s="868"/>
      <c r="AZ14" s="111"/>
      <c r="BA14" s="111"/>
    </row>
    <row r="15" spans="2:53" x14ac:dyDescent="0.2">
      <c r="B15" s="1164"/>
      <c r="C15" s="868"/>
      <c r="D15" s="1302"/>
      <c r="E15" s="1468" t="s">
        <v>1093</v>
      </c>
      <c r="F15" s="869"/>
      <c r="G15" s="869"/>
      <c r="H15" s="988"/>
      <c r="I15" s="988"/>
      <c r="J15" s="988"/>
      <c r="K15" s="988"/>
      <c r="L15" s="988"/>
      <c r="M15" s="988"/>
      <c r="N15" s="988"/>
      <c r="O15" s="1362">
        <f>+O10+O12</f>
        <v>0</v>
      </c>
      <c r="P15" s="1362">
        <f t="shared" ref="P15:S15" si="3">+P10+P12</f>
        <v>0</v>
      </c>
      <c r="Q15" s="1362">
        <f t="shared" si="3"/>
        <v>0</v>
      </c>
      <c r="R15" s="1362">
        <f t="shared" si="3"/>
        <v>0</v>
      </c>
      <c r="S15" s="1362">
        <f t="shared" si="3"/>
        <v>0</v>
      </c>
      <c r="T15" s="868"/>
      <c r="U15" s="1643"/>
      <c r="V15" s="1353"/>
      <c r="W15" s="868"/>
      <c r="X15" s="868"/>
      <c r="Y15" s="868"/>
      <c r="Z15" s="868"/>
      <c r="AA15" s="868"/>
      <c r="AB15" s="1451"/>
      <c r="AC15" s="1451"/>
      <c r="AD15" s="1451"/>
      <c r="AY15" s="868"/>
      <c r="AZ15" s="111"/>
      <c r="BA15" s="111"/>
    </row>
    <row r="16" spans="2:53" x14ac:dyDescent="0.2">
      <c r="B16" s="1164"/>
      <c r="C16" s="868"/>
      <c r="D16" s="1302"/>
      <c r="E16" s="1468" t="s">
        <v>1087</v>
      </c>
      <c r="F16" s="869"/>
      <c r="G16" s="869"/>
      <c r="H16" s="988"/>
      <c r="I16" s="1645"/>
      <c r="J16" s="988"/>
      <c r="K16" s="988"/>
      <c r="L16" s="988"/>
      <c r="M16" s="988"/>
      <c r="N16" s="988"/>
      <c r="O16" s="1362">
        <f>+O11+O13</f>
        <v>0</v>
      </c>
      <c r="P16" s="1362">
        <f t="shared" ref="P16:S16" si="4">+P11+P13</f>
        <v>0</v>
      </c>
      <c r="Q16" s="1362">
        <f t="shared" si="4"/>
        <v>0</v>
      </c>
      <c r="R16" s="1362">
        <f t="shared" si="4"/>
        <v>0</v>
      </c>
      <c r="S16" s="1362">
        <f t="shared" si="4"/>
        <v>0</v>
      </c>
      <c r="T16" s="868"/>
      <c r="U16" s="1643"/>
      <c r="V16" s="1353"/>
      <c r="W16" s="868"/>
      <c r="X16" s="868"/>
      <c r="Y16" s="868"/>
      <c r="Z16" s="868"/>
      <c r="AA16" s="868"/>
      <c r="AB16" s="1451"/>
      <c r="AC16" s="1451"/>
      <c r="AD16" s="1451"/>
      <c r="AY16" s="868"/>
      <c r="AZ16" s="111"/>
      <c r="BA16" s="111"/>
    </row>
    <row r="17" spans="2:53" x14ac:dyDescent="0.2">
      <c r="B17" s="1164"/>
      <c r="C17" s="868"/>
      <c r="D17" s="1302"/>
      <c r="E17" s="1302" t="s">
        <v>1094</v>
      </c>
      <c r="F17" s="869"/>
      <c r="G17" s="869"/>
      <c r="H17" s="988"/>
      <c r="I17" s="988"/>
      <c r="J17" s="988"/>
      <c r="K17" s="988"/>
      <c r="L17" s="988"/>
      <c r="M17" s="988"/>
      <c r="N17" s="988"/>
      <c r="O17" s="1686">
        <f>+O15-O16</f>
        <v>0</v>
      </c>
      <c r="P17" s="1686">
        <f t="shared" ref="P17:S17" si="5">+P15-P16</f>
        <v>0</v>
      </c>
      <c r="Q17" s="1686">
        <f t="shared" si="5"/>
        <v>0</v>
      </c>
      <c r="R17" s="1686">
        <f t="shared" si="5"/>
        <v>0</v>
      </c>
      <c r="S17" s="1686">
        <f t="shared" si="5"/>
        <v>0</v>
      </c>
      <c r="T17" s="868"/>
      <c r="U17" s="1643"/>
      <c r="V17" s="1353"/>
      <c r="W17" s="868"/>
      <c r="X17" s="868"/>
      <c r="Y17" s="868"/>
      <c r="Z17" s="868"/>
      <c r="AA17" s="868"/>
      <c r="AB17" s="1451"/>
      <c r="AC17" s="1451"/>
      <c r="AD17" s="1451"/>
      <c r="AY17" s="868"/>
      <c r="AZ17" s="111"/>
      <c r="BA17" s="111"/>
    </row>
    <row r="18" spans="2:53" x14ac:dyDescent="0.2">
      <c r="B18" s="1164"/>
      <c r="C18" s="868"/>
      <c r="D18" s="1302"/>
      <c r="E18" s="1302" t="s">
        <v>1088</v>
      </c>
      <c r="F18" s="869"/>
      <c r="G18" s="869"/>
      <c r="H18" s="988"/>
      <c r="I18" s="988"/>
      <c r="J18" s="988"/>
      <c r="K18" s="988"/>
      <c r="L18" s="988"/>
      <c r="M18" s="988"/>
      <c r="N18" s="988"/>
      <c r="O18" s="1362">
        <f>+pers!L19</f>
        <v>0</v>
      </c>
      <c r="P18" s="1362">
        <f>+pers!M19</f>
        <v>0</v>
      </c>
      <c r="Q18" s="1362">
        <f>+pers!N19</f>
        <v>0</v>
      </c>
      <c r="R18" s="1362">
        <f>+pers!O19</f>
        <v>0</v>
      </c>
      <c r="S18" s="1362">
        <f>+pers!P19</f>
        <v>0</v>
      </c>
      <c r="T18" s="868"/>
      <c r="U18" s="1643"/>
      <c r="V18" s="1353"/>
      <c r="W18" s="868"/>
      <c r="X18" s="868"/>
      <c r="Y18" s="868"/>
      <c r="Z18" s="868"/>
      <c r="AA18" s="868"/>
      <c r="AB18" s="1451"/>
      <c r="AC18" s="1451"/>
      <c r="AD18" s="1451"/>
      <c r="AY18" s="868"/>
      <c r="AZ18" s="111"/>
      <c r="BA18" s="111"/>
    </row>
    <row r="19" spans="2:53" x14ac:dyDescent="0.2">
      <c r="B19" s="1164"/>
      <c r="C19" s="868"/>
      <c r="D19" s="1302"/>
      <c r="E19" s="1302" t="s">
        <v>1089</v>
      </c>
      <c r="F19" s="869"/>
      <c r="G19" s="869"/>
      <c r="H19" s="988"/>
      <c r="I19" s="988"/>
      <c r="J19" s="988"/>
      <c r="K19" s="1644"/>
      <c r="L19" s="988"/>
      <c r="M19" s="988"/>
      <c r="N19" s="988"/>
      <c r="O19" s="1687">
        <f>IF((O18+O17)&lt;0,O18+O17,0)</f>
        <v>0</v>
      </c>
      <c r="P19" s="1687">
        <f t="shared" ref="P19:S19" si="6">IF((P18+P17)&lt;0,P18+P17,0)</f>
        <v>0</v>
      </c>
      <c r="Q19" s="1687">
        <f t="shared" si="6"/>
        <v>0</v>
      </c>
      <c r="R19" s="1687">
        <f t="shared" si="6"/>
        <v>0</v>
      </c>
      <c r="S19" s="1687">
        <f t="shared" si="6"/>
        <v>0</v>
      </c>
      <c r="T19" s="868"/>
      <c r="U19" s="1643"/>
      <c r="V19" s="1353"/>
      <c r="W19" s="868"/>
      <c r="X19" s="868"/>
      <c r="Y19" s="868"/>
      <c r="Z19" s="868"/>
      <c r="AA19" s="868"/>
      <c r="AB19" s="1451"/>
      <c r="AC19" s="1451"/>
      <c r="AD19" s="1451"/>
      <c r="AY19" s="868"/>
      <c r="AZ19" s="111"/>
      <c r="BA19" s="111"/>
    </row>
    <row r="20" spans="2:53" x14ac:dyDescent="0.2">
      <c r="B20" s="1164"/>
      <c r="C20" s="868"/>
      <c r="D20" s="1302"/>
      <c r="E20" s="1302" t="s">
        <v>1090</v>
      </c>
      <c r="F20" s="869"/>
      <c r="G20" s="869"/>
      <c r="H20" s="988"/>
      <c r="I20" s="988"/>
      <c r="J20" s="988"/>
      <c r="K20" s="1644"/>
      <c r="L20" s="988"/>
      <c r="M20" s="988"/>
      <c r="N20" s="988"/>
      <c r="O20" s="1688" t="e">
        <f>-O19/'geg ZO'!N37</f>
        <v>#DIV/0!</v>
      </c>
      <c r="P20" s="1688" t="e">
        <f>-P19/'geg ZO'!O37</f>
        <v>#DIV/0!</v>
      </c>
      <c r="Q20" s="1688" t="e">
        <f>-Q19/'geg ZO'!P37</f>
        <v>#DIV/0!</v>
      </c>
      <c r="R20" s="1688" t="e">
        <f>-R19/'geg ZO'!Q37</f>
        <v>#DIV/0!</v>
      </c>
      <c r="S20" s="1688" t="e">
        <f>-S19/'geg ZO'!R37</f>
        <v>#DIV/0!</v>
      </c>
      <c r="T20" s="868"/>
      <c r="U20" s="1643"/>
      <c r="V20" s="1353"/>
      <c r="W20" s="868"/>
      <c r="X20" s="868"/>
      <c r="Y20" s="868"/>
      <c r="Z20" s="868"/>
      <c r="AA20" s="868"/>
      <c r="AB20" s="1451"/>
      <c r="AC20" s="1451"/>
      <c r="AD20" s="1451"/>
      <c r="AY20" s="868"/>
      <c r="AZ20" s="111"/>
      <c r="BA20" s="111"/>
    </row>
    <row r="21" spans="2:53" x14ac:dyDescent="0.2">
      <c r="B21" s="1164"/>
      <c r="C21" s="868"/>
      <c r="D21" s="1302"/>
      <c r="E21" s="1302"/>
      <c r="F21" s="869"/>
      <c r="G21" s="869"/>
      <c r="H21" s="988"/>
      <c r="I21" s="988"/>
      <c r="J21" s="988"/>
      <c r="K21" s="988"/>
      <c r="L21" s="988"/>
      <c r="M21" s="988"/>
      <c r="N21" s="988"/>
      <c r="O21" s="868"/>
      <c r="P21" s="868"/>
      <c r="Q21" s="868"/>
      <c r="R21" s="868"/>
      <c r="S21" s="868"/>
      <c r="T21" s="868"/>
      <c r="U21" s="1643"/>
      <c r="V21" s="1353"/>
      <c r="W21" s="868"/>
      <c r="X21" s="868"/>
      <c r="Y21" s="868"/>
      <c r="Z21" s="868"/>
      <c r="AA21" s="868"/>
      <c r="AB21" s="1451"/>
      <c r="AC21" s="1451"/>
      <c r="AD21" s="1451"/>
      <c r="AY21" s="868"/>
      <c r="AZ21" s="111"/>
      <c r="BA21" s="111"/>
    </row>
    <row r="22" spans="2:53" x14ac:dyDescent="0.2">
      <c r="B22" s="1164"/>
      <c r="C22" s="868"/>
      <c r="D22" s="1302"/>
      <c r="E22" s="1465" t="s">
        <v>425</v>
      </c>
      <c r="F22" s="1466"/>
      <c r="G22" s="1466"/>
      <c r="H22" s="1467"/>
      <c r="I22" s="1467"/>
      <c r="J22" s="1467"/>
      <c r="K22" s="1467"/>
      <c r="L22" s="1467"/>
      <c r="M22" s="1467"/>
      <c r="N22" s="1467"/>
      <c r="O22" s="1470"/>
      <c r="P22" s="1470"/>
      <c r="Q22" s="1470"/>
      <c r="R22" s="1470"/>
      <c r="S22" s="1470"/>
      <c r="T22" s="868"/>
      <c r="U22" s="1365"/>
      <c r="V22" s="1353"/>
      <c r="W22" s="868"/>
      <c r="X22" s="868"/>
      <c r="Y22" s="868"/>
      <c r="Z22" s="868"/>
      <c r="AA22" s="868"/>
      <c r="AB22" s="1451"/>
      <c r="AC22" s="1451"/>
      <c r="AD22" s="1451"/>
      <c r="AY22" s="868"/>
      <c r="AZ22" s="111"/>
      <c r="BA22" s="111"/>
    </row>
    <row r="23" spans="2:53" x14ac:dyDescent="0.2">
      <c r="B23" s="1164"/>
      <c r="C23" s="868"/>
      <c r="D23" s="1302"/>
      <c r="E23" s="1468" t="s">
        <v>1091</v>
      </c>
      <c r="F23" s="1466"/>
      <c r="G23" s="1466"/>
      <c r="H23" s="1467"/>
      <c r="I23" s="1467"/>
      <c r="J23" s="1467"/>
      <c r="K23" s="1467"/>
      <c r="L23" s="1467"/>
      <c r="M23" s="1467"/>
      <c r="N23" s="1467"/>
      <c r="O23" s="1366">
        <f>+mat!L20</f>
        <v>0</v>
      </c>
      <c r="P23" s="1366">
        <f>+mat!M20</f>
        <v>0</v>
      </c>
      <c r="Q23" s="1366">
        <f>+mat!N20</f>
        <v>0</v>
      </c>
      <c r="R23" s="1366">
        <f>+mat!O20</f>
        <v>0</v>
      </c>
      <c r="S23" s="1366">
        <f>+mat!P20</f>
        <v>0</v>
      </c>
      <c r="T23" s="868"/>
      <c r="U23" s="1365"/>
      <c r="V23" s="1353"/>
      <c r="W23" s="868"/>
      <c r="X23" s="868"/>
      <c r="Y23" s="868"/>
      <c r="Z23" s="868"/>
      <c r="AA23" s="868"/>
      <c r="AB23" s="1451"/>
      <c r="AC23" s="1451"/>
      <c r="AD23" s="1451"/>
      <c r="AY23" s="868"/>
      <c r="AZ23" s="111"/>
      <c r="BA23" s="111"/>
    </row>
    <row r="24" spans="2:53" x14ac:dyDescent="0.2">
      <c r="B24" s="1164"/>
      <c r="C24" s="868"/>
      <c r="D24" s="1302"/>
      <c r="E24" s="1468" t="s">
        <v>939</v>
      </c>
      <c r="F24" s="1466"/>
      <c r="G24" s="1466"/>
      <c r="H24" s="1467"/>
      <c r="I24" s="1467"/>
      <c r="J24" s="1467"/>
      <c r="K24" s="1467"/>
      <c r="L24" s="1467"/>
      <c r="M24" s="1467"/>
      <c r="N24" s="1467"/>
      <c r="O24" s="1362">
        <f>+V48</f>
        <v>0</v>
      </c>
      <c r="P24" s="1362">
        <f t="shared" ref="P24:S24" si="7">+W48</f>
        <v>0</v>
      </c>
      <c r="Q24" s="1362">
        <f t="shared" si="7"/>
        <v>0</v>
      </c>
      <c r="R24" s="1362">
        <f t="shared" si="7"/>
        <v>0</v>
      </c>
      <c r="S24" s="1362">
        <f t="shared" si="7"/>
        <v>0</v>
      </c>
      <c r="T24" s="868"/>
      <c r="U24" s="1365"/>
      <c r="V24" s="1353"/>
      <c r="W24" s="868"/>
      <c r="X24" s="868"/>
      <c r="Y24" s="868"/>
      <c r="Z24" s="868"/>
      <c r="AA24" s="868"/>
      <c r="AB24" s="1451"/>
      <c r="AC24" s="1451"/>
      <c r="AD24" s="1451"/>
      <c r="AY24" s="868"/>
      <c r="AZ24" s="111"/>
      <c r="BA24" s="111"/>
    </row>
    <row r="25" spans="2:53" x14ac:dyDescent="0.2">
      <c r="B25" s="1164"/>
      <c r="C25" s="868"/>
      <c r="D25" s="1302"/>
      <c r="E25" s="1468" t="s">
        <v>1092</v>
      </c>
      <c r="F25" s="1466"/>
      <c r="G25" s="1466"/>
      <c r="H25" s="1467"/>
      <c r="I25" s="1467"/>
      <c r="J25" s="1467"/>
      <c r="K25" s="1467"/>
      <c r="L25" s="1467"/>
      <c r="M25" s="1467"/>
      <c r="N25" s="1467"/>
      <c r="O25" s="1366">
        <f>+mat!L21</f>
        <v>0</v>
      </c>
      <c r="P25" s="1366">
        <f>+mat!M21</f>
        <v>0</v>
      </c>
      <c r="Q25" s="1366">
        <f>+mat!N21</f>
        <v>0</v>
      </c>
      <c r="R25" s="1366">
        <f>+mat!O21</f>
        <v>0</v>
      </c>
      <c r="S25" s="1366">
        <f>+mat!P21</f>
        <v>0</v>
      </c>
      <c r="T25" s="868"/>
      <c r="U25" s="1365"/>
      <c r="V25" s="1353"/>
      <c r="W25" s="868"/>
      <c r="X25" s="868"/>
      <c r="Y25" s="868"/>
      <c r="Z25" s="868"/>
      <c r="AA25" s="868"/>
      <c r="AB25" s="1451"/>
      <c r="AC25" s="1451"/>
      <c r="AD25" s="1451"/>
      <c r="AY25" s="868"/>
      <c r="AZ25" s="111"/>
      <c r="BA25" s="111"/>
    </row>
    <row r="26" spans="2:53" x14ac:dyDescent="0.2">
      <c r="B26" s="1164"/>
      <c r="C26" s="868"/>
      <c r="D26" s="1302"/>
      <c r="E26" s="1468" t="s">
        <v>940</v>
      </c>
      <c r="F26" s="1466"/>
      <c r="G26" s="1466"/>
      <c r="H26" s="1467"/>
      <c r="I26" s="1467"/>
      <c r="J26" s="1467"/>
      <c r="K26" s="1467"/>
      <c r="L26" s="1467"/>
      <c r="M26" s="1467"/>
      <c r="N26" s="1467"/>
      <c r="O26" s="1362">
        <f>+V49</f>
        <v>0</v>
      </c>
      <c r="P26" s="1362">
        <f t="shared" ref="P26:S26" si="8">+W49</f>
        <v>0</v>
      </c>
      <c r="Q26" s="1362">
        <f t="shared" si="8"/>
        <v>0</v>
      </c>
      <c r="R26" s="1362">
        <f t="shared" si="8"/>
        <v>0</v>
      </c>
      <c r="S26" s="1362">
        <f t="shared" si="8"/>
        <v>0</v>
      </c>
      <c r="T26" s="868"/>
      <c r="U26" s="1365"/>
      <c r="V26" s="1353"/>
      <c r="W26" s="868"/>
      <c r="X26" s="868"/>
      <c r="Y26" s="868"/>
      <c r="Z26" s="868"/>
      <c r="AA26" s="868"/>
      <c r="AB26" s="1451"/>
      <c r="AC26" s="1451"/>
      <c r="AD26" s="1451"/>
      <c r="AY26" s="868"/>
      <c r="AZ26" s="111"/>
      <c r="BA26" s="111"/>
    </row>
    <row r="27" spans="2:53" x14ac:dyDescent="0.2">
      <c r="B27" s="1164"/>
      <c r="C27" s="868"/>
      <c r="D27" s="1302"/>
      <c r="E27" s="1302"/>
      <c r="F27" s="869"/>
      <c r="G27" s="869"/>
      <c r="H27" s="988"/>
      <c r="I27" s="988"/>
      <c r="J27" s="988"/>
      <c r="K27" s="988"/>
      <c r="L27" s="988"/>
      <c r="M27" s="988"/>
      <c r="N27" s="988"/>
      <c r="O27" s="868"/>
      <c r="P27" s="868"/>
      <c r="Q27" s="868"/>
      <c r="R27" s="868"/>
      <c r="S27" s="868"/>
      <c r="T27" s="868"/>
      <c r="U27" s="1365"/>
      <c r="V27" s="1353"/>
      <c r="W27" s="868"/>
      <c r="X27" s="868"/>
      <c r="Y27" s="868"/>
      <c r="Z27" s="868"/>
      <c r="AA27" s="868"/>
      <c r="AB27" s="1451"/>
      <c r="AC27" s="1451"/>
      <c r="AD27" s="1451"/>
      <c r="AY27" s="868"/>
      <c r="AZ27" s="111"/>
      <c r="BA27" s="111"/>
    </row>
    <row r="28" spans="2:53" x14ac:dyDescent="0.2">
      <c r="B28" s="1164"/>
      <c r="C28" s="868"/>
      <c r="D28" s="1302"/>
      <c r="E28" s="1468" t="s">
        <v>1093</v>
      </c>
      <c r="F28" s="869"/>
      <c r="G28" s="869"/>
      <c r="H28" s="988"/>
      <c r="I28" s="988"/>
      <c r="J28" s="988"/>
      <c r="K28" s="988"/>
      <c r="L28" s="988"/>
      <c r="M28" s="988"/>
      <c r="N28" s="988"/>
      <c r="O28" s="1362">
        <f>+O23+O25</f>
        <v>0</v>
      </c>
      <c r="P28" s="1362">
        <f t="shared" ref="P28:S28" si="9">+P23+P25</f>
        <v>0</v>
      </c>
      <c r="Q28" s="1362">
        <f t="shared" si="9"/>
        <v>0</v>
      </c>
      <c r="R28" s="1362">
        <f t="shared" si="9"/>
        <v>0</v>
      </c>
      <c r="S28" s="1362">
        <f t="shared" si="9"/>
        <v>0</v>
      </c>
      <c r="T28" s="868"/>
      <c r="U28" s="1643"/>
      <c r="V28" s="1353"/>
      <c r="W28" s="868"/>
      <c r="X28" s="868"/>
      <c r="Y28" s="868"/>
      <c r="Z28" s="868"/>
      <c r="AA28" s="868"/>
      <c r="AB28" s="1451"/>
      <c r="AC28" s="1451"/>
      <c r="AD28" s="1451"/>
      <c r="AY28" s="868"/>
      <c r="AZ28" s="111"/>
      <c r="BA28" s="111"/>
    </row>
    <row r="29" spans="2:53" x14ac:dyDescent="0.2">
      <c r="B29" s="1164"/>
      <c r="C29" s="868"/>
      <c r="D29" s="1302"/>
      <c r="E29" s="1468" t="s">
        <v>1087</v>
      </c>
      <c r="F29" s="869"/>
      <c r="G29" s="869"/>
      <c r="H29" s="988"/>
      <c r="I29" s="1645"/>
      <c r="J29" s="988"/>
      <c r="K29" s="988"/>
      <c r="L29" s="988"/>
      <c r="M29" s="988"/>
      <c r="N29" s="988"/>
      <c r="O29" s="1362">
        <f>+O24+O26</f>
        <v>0</v>
      </c>
      <c r="P29" s="1362">
        <f t="shared" ref="P29:S29" si="10">+P24+P26</f>
        <v>0</v>
      </c>
      <c r="Q29" s="1362">
        <f t="shared" si="10"/>
        <v>0</v>
      </c>
      <c r="R29" s="1362">
        <f t="shared" si="10"/>
        <v>0</v>
      </c>
      <c r="S29" s="1362">
        <f t="shared" si="10"/>
        <v>0</v>
      </c>
      <c r="T29" s="868"/>
      <c r="U29" s="1643"/>
      <c r="V29" s="1353"/>
      <c r="W29" s="868"/>
      <c r="X29" s="868"/>
      <c r="Y29" s="868"/>
      <c r="Z29" s="868"/>
      <c r="AA29" s="868"/>
      <c r="AB29" s="1451"/>
      <c r="AC29" s="1451"/>
      <c r="AD29" s="1451"/>
      <c r="AY29" s="868"/>
      <c r="AZ29" s="111"/>
      <c r="BA29" s="111"/>
    </row>
    <row r="30" spans="2:53" x14ac:dyDescent="0.2">
      <c r="B30" s="1164"/>
      <c r="C30" s="868"/>
      <c r="D30" s="1302"/>
      <c r="E30" s="1302" t="s">
        <v>1094</v>
      </c>
      <c r="F30" s="869"/>
      <c r="G30" s="869"/>
      <c r="H30" s="988"/>
      <c r="I30" s="988"/>
      <c r="J30" s="988"/>
      <c r="K30" s="988"/>
      <c r="L30" s="988"/>
      <c r="M30" s="988"/>
      <c r="N30" s="988"/>
      <c r="O30" s="1686">
        <f>+O28-O29</f>
        <v>0</v>
      </c>
      <c r="P30" s="1686">
        <f t="shared" ref="P30" si="11">+P28-P29</f>
        <v>0</v>
      </c>
      <c r="Q30" s="1686">
        <f t="shared" ref="Q30" si="12">+Q28-Q29</f>
        <v>0</v>
      </c>
      <c r="R30" s="1686">
        <f t="shared" ref="R30" si="13">+R28-R29</f>
        <v>0</v>
      </c>
      <c r="S30" s="1686">
        <f t="shared" ref="S30" si="14">+S28-S29</f>
        <v>0</v>
      </c>
      <c r="T30" s="868"/>
      <c r="U30" s="1643"/>
      <c r="V30" s="1353"/>
      <c r="W30" s="868"/>
      <c r="X30" s="868"/>
      <c r="Y30" s="868"/>
      <c r="Z30" s="868"/>
      <c r="AA30" s="868"/>
      <c r="AB30" s="1451"/>
      <c r="AC30" s="1451"/>
      <c r="AD30" s="1451"/>
      <c r="AY30" s="868"/>
      <c r="AZ30" s="111"/>
      <c r="BA30" s="111"/>
    </row>
    <row r="31" spans="2:53" x14ac:dyDescent="0.2">
      <c r="B31" s="1164"/>
      <c r="C31" s="868"/>
      <c r="D31" s="1302"/>
      <c r="E31" s="1302" t="s">
        <v>1088</v>
      </c>
      <c r="F31" s="869"/>
      <c r="G31" s="869"/>
      <c r="H31" s="988"/>
      <c r="I31" s="988"/>
      <c r="J31" s="988"/>
      <c r="K31" s="988"/>
      <c r="L31" s="988"/>
      <c r="M31" s="988"/>
      <c r="N31" s="988"/>
      <c r="O31" s="1362">
        <f>+mat!L18</f>
        <v>0</v>
      </c>
      <c r="P31" s="1362">
        <f>+mat!M18</f>
        <v>0</v>
      </c>
      <c r="Q31" s="1362">
        <f>+mat!N18</f>
        <v>0</v>
      </c>
      <c r="R31" s="1362">
        <f>+mat!O18</f>
        <v>0</v>
      </c>
      <c r="S31" s="1362">
        <f>+mat!P18</f>
        <v>0</v>
      </c>
      <c r="T31" s="868"/>
      <c r="U31" s="1643"/>
      <c r="V31" s="1353"/>
      <c r="W31" s="868"/>
      <c r="X31" s="868"/>
      <c r="Y31" s="868"/>
      <c r="Z31" s="868"/>
      <c r="AA31" s="868"/>
      <c r="AB31" s="1451"/>
      <c r="AC31" s="1451"/>
      <c r="AD31" s="1451"/>
      <c r="AY31" s="868"/>
      <c r="AZ31" s="111"/>
      <c r="BA31" s="111"/>
    </row>
    <row r="32" spans="2:53" x14ac:dyDescent="0.2">
      <c r="B32" s="1164"/>
      <c r="C32" s="868"/>
      <c r="D32" s="1302"/>
      <c r="E32" s="1302" t="s">
        <v>1089</v>
      </c>
      <c r="F32" s="869"/>
      <c r="G32" s="869"/>
      <c r="H32" s="988"/>
      <c r="I32" s="988"/>
      <c r="J32" s="988"/>
      <c r="K32" s="1644"/>
      <c r="L32" s="988"/>
      <c r="M32" s="988"/>
      <c r="N32" s="988"/>
      <c r="O32" s="1687">
        <f>IF((O31+O30)&lt;0,O31+O30,0)</f>
        <v>0</v>
      </c>
      <c r="P32" s="1687">
        <f t="shared" ref="P32" si="15">IF((P31+P30)&lt;0,P31+P30,0)</f>
        <v>0</v>
      </c>
      <c r="Q32" s="1687">
        <f t="shared" ref="Q32" si="16">IF((Q31+Q30)&lt;0,Q31+Q30,0)</f>
        <v>0</v>
      </c>
      <c r="R32" s="1687">
        <f t="shared" ref="R32" si="17">IF((R31+R30)&lt;0,R31+R30,0)</f>
        <v>0</v>
      </c>
      <c r="S32" s="1687">
        <f t="shared" ref="S32" si="18">IF((S31+S30)&lt;0,S31+S30,0)</f>
        <v>0</v>
      </c>
      <c r="T32" s="868"/>
      <c r="U32" s="1643"/>
      <c r="V32" s="1353"/>
      <c r="W32" s="868"/>
      <c r="X32" s="868"/>
      <c r="Y32" s="868"/>
      <c r="Z32" s="868"/>
      <c r="AA32" s="868"/>
      <c r="AB32" s="1451"/>
      <c r="AC32" s="1451"/>
      <c r="AD32" s="1451"/>
      <c r="AY32" s="868"/>
      <c r="AZ32" s="111"/>
      <c r="BA32" s="111"/>
    </row>
    <row r="33" spans="2:53" x14ac:dyDescent="0.2">
      <c r="B33" s="1164"/>
      <c r="C33" s="868"/>
      <c r="D33" s="1302"/>
      <c r="E33" s="1302" t="s">
        <v>1090</v>
      </c>
      <c r="F33" s="869"/>
      <c r="G33" s="869"/>
      <c r="H33" s="988"/>
      <c r="I33" s="988"/>
      <c r="J33" s="988"/>
      <c r="K33" s="1644"/>
      <c r="L33" s="988"/>
      <c r="M33" s="988"/>
      <c r="N33" s="988"/>
      <c r="O33" s="1688" t="e">
        <f>-O32/'geg ZO'!N37</f>
        <v>#DIV/0!</v>
      </c>
      <c r="P33" s="1688" t="e">
        <f>-P32/'geg ZO'!O37</f>
        <v>#DIV/0!</v>
      </c>
      <c r="Q33" s="1688" t="e">
        <f>-Q32/'geg ZO'!P37</f>
        <v>#DIV/0!</v>
      </c>
      <c r="R33" s="1688" t="e">
        <f>-R32/'geg ZO'!Q37</f>
        <v>#DIV/0!</v>
      </c>
      <c r="S33" s="1688" t="e">
        <f>-S32/'geg ZO'!R37</f>
        <v>#DIV/0!</v>
      </c>
      <c r="T33" s="868"/>
      <c r="U33" s="1643"/>
      <c r="V33" s="1353"/>
      <c r="W33" s="868"/>
      <c r="X33" s="868"/>
      <c r="Y33" s="868"/>
      <c r="Z33" s="868"/>
      <c r="AA33" s="868"/>
      <c r="AB33" s="1451"/>
      <c r="AC33" s="1451"/>
      <c r="AD33" s="1451"/>
      <c r="AY33" s="868"/>
      <c r="AZ33" s="111"/>
      <c r="BA33" s="111"/>
    </row>
    <row r="34" spans="2:53" x14ac:dyDescent="0.2">
      <c r="B34" s="1164"/>
      <c r="C34" s="868"/>
      <c r="D34" s="1302"/>
      <c r="E34" s="1302"/>
      <c r="F34" s="869"/>
      <c r="G34" s="869"/>
      <c r="H34" s="988"/>
      <c r="I34" s="988"/>
      <c r="J34" s="988"/>
      <c r="K34" s="988"/>
      <c r="L34" s="988"/>
      <c r="M34" s="988"/>
      <c r="N34" s="988"/>
      <c r="O34" s="868"/>
      <c r="P34" s="868"/>
      <c r="Q34" s="868"/>
      <c r="R34" s="868"/>
      <c r="S34" s="868"/>
      <c r="T34" s="868"/>
      <c r="U34" s="1643"/>
      <c r="V34" s="1353"/>
      <c r="W34" s="868"/>
      <c r="X34" s="868"/>
      <c r="Y34" s="868"/>
      <c r="Z34" s="868"/>
      <c r="AA34" s="868"/>
      <c r="AB34" s="1451"/>
      <c r="AC34" s="1451"/>
      <c r="AD34" s="1451"/>
      <c r="AY34" s="868"/>
      <c r="AZ34" s="111"/>
      <c r="BA34" s="111"/>
    </row>
    <row r="35" spans="2:53" x14ac:dyDescent="0.2">
      <c r="B35" s="1164"/>
      <c r="C35" s="868"/>
      <c r="D35" s="1302"/>
      <c r="E35" s="1465" t="s">
        <v>941</v>
      </c>
      <c r="F35" s="1466"/>
      <c r="G35" s="1466"/>
      <c r="H35" s="1467"/>
      <c r="I35" s="1467"/>
      <c r="J35" s="1467"/>
      <c r="K35" s="1467"/>
      <c r="L35" s="1467"/>
      <c r="M35" s="1467"/>
      <c r="N35" s="1467"/>
      <c r="O35" s="1363" t="e">
        <f>+O20+O33</f>
        <v>#DIV/0!</v>
      </c>
      <c r="P35" s="1363" t="e">
        <f t="shared" ref="P35:S35" si="19">+P20+P33</f>
        <v>#DIV/0!</v>
      </c>
      <c r="Q35" s="1363" t="e">
        <f t="shared" si="19"/>
        <v>#DIV/0!</v>
      </c>
      <c r="R35" s="1363" t="e">
        <f t="shared" si="19"/>
        <v>#DIV/0!</v>
      </c>
      <c r="S35" s="1363" t="e">
        <f t="shared" si="19"/>
        <v>#DIV/0!</v>
      </c>
      <c r="T35" s="868"/>
      <c r="U35" s="1365"/>
      <c r="V35" s="1353"/>
      <c r="W35" s="868"/>
      <c r="X35" s="868"/>
      <c r="Y35" s="868"/>
      <c r="Z35" s="868"/>
      <c r="AA35" s="868"/>
      <c r="AB35" s="1451"/>
      <c r="AC35" s="1451"/>
      <c r="AD35" s="1451"/>
      <c r="AY35" s="868"/>
      <c r="AZ35" s="111"/>
      <c r="BA35" s="111"/>
    </row>
    <row r="36" spans="2:53" ht="15" x14ac:dyDescent="0.25">
      <c r="B36" s="1164"/>
      <c r="C36" s="868"/>
      <c r="D36" s="1302"/>
      <c r="E36" s="1469" t="s">
        <v>943</v>
      </c>
      <c r="F36" s="869"/>
      <c r="G36" s="869"/>
      <c r="H36" s="988"/>
      <c r="I36" s="988"/>
      <c r="J36" s="988"/>
      <c r="K36" s="988"/>
      <c r="L36" s="988"/>
      <c r="M36" s="988"/>
      <c r="N36" s="988"/>
      <c r="O36" s="868"/>
      <c r="P36" s="868"/>
      <c r="Q36" s="868"/>
      <c r="R36" s="868"/>
      <c r="S36" s="868"/>
      <c r="T36" s="868"/>
      <c r="U36" s="1165"/>
      <c r="V36" s="1353"/>
      <c r="W36" s="988"/>
      <c r="X36" s="868"/>
      <c r="Y36" s="868"/>
      <c r="Z36" s="868"/>
      <c r="AA36" s="868"/>
      <c r="AB36" s="868"/>
      <c r="AC36" s="1451"/>
      <c r="AD36" s="1451"/>
      <c r="AZ36" s="868"/>
      <c r="BA36" s="111"/>
    </row>
    <row r="37" spans="2:53" x14ac:dyDescent="0.2">
      <c r="B37" s="1164"/>
      <c r="C37" s="868"/>
      <c r="D37" s="1302"/>
      <c r="E37" s="1302"/>
      <c r="F37" s="869"/>
      <c r="G37" s="869"/>
      <c r="H37" s="988"/>
      <c r="I37" s="988"/>
      <c r="J37" s="988"/>
      <c r="K37" s="988"/>
      <c r="L37" s="988"/>
      <c r="M37" s="988"/>
      <c r="N37" s="988"/>
      <c r="O37" s="868"/>
      <c r="P37" s="868"/>
      <c r="Q37" s="868"/>
      <c r="R37" s="868"/>
      <c r="S37" s="868"/>
      <c r="T37" s="868"/>
      <c r="U37" s="1165"/>
      <c r="V37" s="1353"/>
      <c r="W37" s="988"/>
      <c r="X37" s="868"/>
      <c r="Y37" s="868"/>
      <c r="Z37" s="868"/>
      <c r="AA37" s="868"/>
      <c r="AB37" s="868"/>
      <c r="AC37" s="1451"/>
      <c r="AD37" s="1451"/>
      <c r="AZ37" s="868"/>
      <c r="BA37" s="111"/>
    </row>
    <row r="38" spans="2:53" x14ac:dyDescent="0.2">
      <c r="B38" s="1164"/>
      <c r="C38" s="868"/>
      <c r="D38" s="1302"/>
      <c r="E38" s="1302"/>
      <c r="F38" s="869"/>
      <c r="G38" s="869"/>
      <c r="H38" s="988"/>
      <c r="I38" s="988"/>
      <c r="J38" s="988"/>
      <c r="K38" s="988"/>
      <c r="L38" s="988"/>
      <c r="M38" s="988"/>
      <c r="N38" s="988"/>
      <c r="O38" s="868"/>
      <c r="P38" s="868"/>
      <c r="Q38" s="868"/>
      <c r="R38" s="868"/>
      <c r="S38" s="868"/>
      <c r="T38" s="868"/>
      <c r="U38" s="1165"/>
      <c r="V38" s="1353"/>
      <c r="W38" s="988"/>
      <c r="X38" s="868"/>
      <c r="Y38" s="868"/>
      <c r="Z38" s="868"/>
      <c r="AA38" s="868"/>
      <c r="AB38" s="868"/>
      <c r="AC38" s="1451"/>
      <c r="AD38" s="1451"/>
      <c r="AZ38" s="868"/>
      <c r="BA38" s="111"/>
    </row>
    <row r="39" spans="2:53" x14ac:dyDescent="0.2">
      <c r="B39" s="1164"/>
      <c r="C39" s="868"/>
      <c r="D39" s="1302"/>
      <c r="E39" s="1302"/>
      <c r="F39" s="869"/>
      <c r="G39" s="869"/>
      <c r="H39" s="988"/>
      <c r="I39" s="988"/>
      <c r="J39" s="988"/>
      <c r="K39" s="988"/>
      <c r="L39" s="988"/>
      <c r="M39" s="988"/>
      <c r="N39" s="988"/>
      <c r="O39" s="868"/>
      <c r="P39" s="868"/>
      <c r="Q39" s="868"/>
      <c r="R39" s="868"/>
      <c r="S39" s="868"/>
      <c r="T39" s="868"/>
      <c r="U39" s="1165"/>
      <c r="V39" s="1353"/>
      <c r="W39" s="988"/>
      <c r="X39" s="868"/>
      <c r="Y39" s="868"/>
      <c r="Z39" s="868"/>
      <c r="AA39" s="868"/>
      <c r="AB39" s="868"/>
      <c r="AC39" s="1451"/>
      <c r="AD39" s="1451"/>
      <c r="AZ39" s="868"/>
      <c r="BA39" s="111"/>
    </row>
    <row r="40" spans="2:53" x14ac:dyDescent="0.2">
      <c r="B40" s="1357"/>
      <c r="C40" s="1352"/>
      <c r="D40" s="1358"/>
      <c r="E40" s="1358"/>
      <c r="F40" s="1359"/>
      <c r="G40" s="1359"/>
      <c r="H40" s="1360"/>
      <c r="I40" s="1360"/>
      <c r="J40" s="1360"/>
      <c r="K40" s="1360"/>
      <c r="L40" s="1360"/>
      <c r="M40" s="1360"/>
      <c r="N40" s="1360"/>
      <c r="O40" s="1352"/>
      <c r="P40" s="1352"/>
      <c r="Q40" s="1352"/>
      <c r="R40" s="1352"/>
      <c r="S40" s="1352"/>
      <c r="T40" s="1352"/>
      <c r="U40" s="1361"/>
      <c r="V40" s="1353"/>
      <c r="W40" s="988"/>
      <c r="X40" s="868"/>
      <c r="Y40" s="868"/>
      <c r="Z40" s="868"/>
      <c r="AA40" s="868"/>
      <c r="AB40" s="868"/>
      <c r="AC40" s="1451"/>
      <c r="AD40" s="1451"/>
      <c r="AZ40" s="868"/>
      <c r="BA40" s="111"/>
    </row>
    <row r="42" spans="2:53" x14ac:dyDescent="0.2">
      <c r="B42" s="73"/>
      <c r="C42" s="74"/>
      <c r="D42" s="128"/>
      <c r="E42" s="128"/>
      <c r="F42" s="129"/>
      <c r="G42" s="129"/>
      <c r="H42" s="75"/>
      <c r="I42" s="75"/>
      <c r="J42" s="75"/>
      <c r="K42" s="75"/>
      <c r="L42" s="75"/>
      <c r="M42" s="75"/>
      <c r="N42" s="75"/>
      <c r="O42" s="74"/>
      <c r="P42" s="74"/>
      <c r="Q42" s="74"/>
      <c r="R42" s="74"/>
      <c r="S42" s="74"/>
      <c r="T42" s="75"/>
      <c r="U42" s="75"/>
      <c r="V42" s="74"/>
      <c r="W42" s="74"/>
      <c r="X42" s="74"/>
      <c r="Y42" s="74"/>
      <c r="Z42" s="1312"/>
      <c r="AA42" s="1312"/>
      <c r="AB42" s="1381"/>
      <c r="AC42" s="1451"/>
      <c r="AD42" s="1451"/>
      <c r="AX42" s="111"/>
      <c r="AY42" s="111"/>
      <c r="AZ42" s="111"/>
      <c r="BA42" s="111"/>
    </row>
    <row r="43" spans="2:53" s="10" customFormat="1" ht="18.75" x14ac:dyDescent="0.3">
      <c r="B43" s="131"/>
      <c r="C43" s="56" t="s">
        <v>947</v>
      </c>
      <c r="D43" s="89"/>
      <c r="E43" s="59"/>
      <c r="F43" s="124"/>
      <c r="G43" s="124"/>
      <c r="H43" s="88"/>
      <c r="I43" s="88"/>
      <c r="J43" s="88"/>
      <c r="K43" s="88"/>
      <c r="L43" s="88"/>
      <c r="M43" s="88"/>
      <c r="N43" s="88"/>
      <c r="O43" s="59"/>
      <c r="P43" s="59"/>
      <c r="Q43" s="59"/>
      <c r="R43" s="59"/>
      <c r="S43" s="59"/>
      <c r="T43" s="88"/>
      <c r="U43" s="88"/>
      <c r="V43" s="59"/>
      <c r="W43" s="59"/>
      <c r="X43" s="59"/>
      <c r="Y43" s="59"/>
      <c r="Z43" s="59"/>
      <c r="AA43" s="59"/>
      <c r="AB43" s="90"/>
      <c r="AC43" s="1451"/>
      <c r="AD43" s="1451"/>
      <c r="AE43" s="1451"/>
      <c r="AF43" s="1451"/>
      <c r="AG43" s="1451"/>
      <c r="AH43" s="1451"/>
      <c r="AI43" s="1451"/>
      <c r="AJ43" s="1451"/>
      <c r="AK43" s="1451"/>
      <c r="AL43" s="1451"/>
      <c r="AM43" s="1451"/>
      <c r="AN43" s="1451"/>
      <c r="AO43" s="1451"/>
      <c r="AP43" s="1451"/>
      <c r="AQ43" s="1451"/>
      <c r="AR43" s="1451"/>
      <c r="AS43" s="1451"/>
      <c r="AT43" s="1451"/>
      <c r="AU43" s="1451"/>
      <c r="AV43" s="1451"/>
      <c r="AW43" s="1451"/>
    </row>
    <row r="44" spans="2:53" ht="18.75" x14ac:dyDescent="0.3">
      <c r="B44" s="77"/>
      <c r="C44" s="1162" t="s">
        <v>944</v>
      </c>
      <c r="D44" s="122"/>
      <c r="E44" s="138"/>
      <c r="F44" s="139"/>
      <c r="G44" s="139"/>
      <c r="H44" s="140"/>
      <c r="I44" s="140"/>
      <c r="J44" s="140"/>
      <c r="K44" s="140"/>
      <c r="L44" s="140"/>
      <c r="M44" s="140"/>
      <c r="N44" s="140"/>
      <c r="O44" s="1227" t="s">
        <v>841</v>
      </c>
      <c r="P44" s="141"/>
      <c r="Q44" s="141"/>
      <c r="R44" s="141"/>
      <c r="S44" s="141"/>
      <c r="T44" s="140"/>
      <c r="U44" s="140"/>
      <c r="V44" s="1227" t="s">
        <v>842</v>
      </c>
      <c r="W44" s="141"/>
      <c r="X44" s="141"/>
      <c r="Y44" s="141"/>
      <c r="Z44" s="141"/>
      <c r="AA44" s="141"/>
      <c r="AB44" s="1370"/>
      <c r="AC44" s="1451"/>
      <c r="AD44" s="1451"/>
      <c r="AX44" s="111"/>
      <c r="AY44" s="111"/>
      <c r="AZ44" s="111"/>
      <c r="BA44" s="111"/>
    </row>
    <row r="45" spans="2:53" s="11" customFormat="1" x14ac:dyDescent="0.2">
      <c r="B45" s="63"/>
      <c r="C45" s="57"/>
      <c r="D45" s="65"/>
      <c r="E45" s="142"/>
      <c r="F45" s="143"/>
      <c r="G45" s="143"/>
      <c r="H45" s="96" t="s">
        <v>763</v>
      </c>
      <c r="I45" s="144"/>
      <c r="J45" s="144"/>
      <c r="K45" s="144"/>
      <c r="L45" s="144"/>
      <c r="M45" s="144"/>
      <c r="N45" s="144"/>
      <c r="O45" s="110"/>
      <c r="P45" s="110"/>
      <c r="Q45" s="110"/>
      <c r="R45" s="110"/>
      <c r="S45" s="110"/>
      <c r="T45" s="144"/>
      <c r="U45" s="144"/>
      <c r="V45" s="110"/>
      <c r="W45" s="110"/>
      <c r="X45" s="110"/>
      <c r="Y45" s="110"/>
      <c r="Z45" s="110"/>
      <c r="AA45" s="110"/>
      <c r="AB45" s="1371"/>
      <c r="AC45" s="1451"/>
      <c r="AD45" s="1451"/>
      <c r="AE45" s="1451"/>
      <c r="AF45" s="1451"/>
      <c r="AG45" s="1451"/>
      <c r="AH45" s="1451"/>
      <c r="AI45" s="1451"/>
      <c r="AJ45" s="1451"/>
      <c r="AK45" s="1451"/>
      <c r="AL45" s="1451"/>
      <c r="AM45" s="1451"/>
      <c r="AN45" s="1451"/>
      <c r="AO45" s="1451"/>
      <c r="AP45" s="1451"/>
      <c r="AQ45" s="1451"/>
      <c r="AR45" s="1451"/>
      <c r="AS45" s="1451"/>
      <c r="AT45" s="1451"/>
      <c r="AU45" s="1451"/>
      <c r="AV45" s="1451"/>
      <c r="AW45" s="1451"/>
    </row>
    <row r="46" spans="2:53" s="12" customFormat="1" x14ac:dyDescent="0.2">
      <c r="B46" s="132"/>
      <c r="C46" s="55"/>
      <c r="D46" s="54"/>
      <c r="E46" s="145"/>
      <c r="F46" s="139"/>
      <c r="G46" s="139"/>
      <c r="H46" s="1461">
        <f>tab!F4</f>
        <v>2015</v>
      </c>
      <c r="I46" s="1461">
        <f>tab!G4</f>
        <v>2016</v>
      </c>
      <c r="J46" s="1461">
        <f>tab!H4</f>
        <v>2017</v>
      </c>
      <c r="K46" s="1461">
        <f>tab!I4</f>
        <v>2018</v>
      </c>
      <c r="L46" s="1461">
        <f>tab!J4</f>
        <v>2019</v>
      </c>
      <c r="M46" s="1461">
        <f>tab!K4</f>
        <v>2020</v>
      </c>
      <c r="N46" s="145"/>
      <c r="O46" s="1461">
        <f>+tab!G4</f>
        <v>2016</v>
      </c>
      <c r="P46" s="1461">
        <f>+tab!H4</f>
        <v>2017</v>
      </c>
      <c r="Q46" s="1461">
        <f>+tab!I4</f>
        <v>2018</v>
      </c>
      <c r="R46" s="1461">
        <f>+tab!J4</f>
        <v>2019</v>
      </c>
      <c r="S46" s="1461">
        <f>+tab!K4</f>
        <v>2020</v>
      </c>
      <c r="T46" s="1368"/>
      <c r="U46" s="145"/>
      <c r="V46" s="145">
        <f>tab!G4</f>
        <v>2016</v>
      </c>
      <c r="W46" s="145">
        <f>tab!H4</f>
        <v>2017</v>
      </c>
      <c r="X46" s="145">
        <f>tab!I4</f>
        <v>2018</v>
      </c>
      <c r="Y46" s="145">
        <f>tab!J4</f>
        <v>2019</v>
      </c>
      <c r="Z46" s="145">
        <f>tab!K4</f>
        <v>2020</v>
      </c>
      <c r="AA46" s="145"/>
      <c r="AB46" s="1304"/>
      <c r="AC46" s="1451"/>
      <c r="AD46" s="1451"/>
      <c r="AE46" s="1451"/>
      <c r="AF46" s="1451"/>
      <c r="AG46" s="1451"/>
      <c r="AH46" s="1451"/>
      <c r="AI46" s="1451"/>
      <c r="AJ46" s="1451"/>
      <c r="AK46" s="1451"/>
      <c r="AL46" s="1451"/>
      <c r="AM46" s="1451"/>
      <c r="AN46" s="1451"/>
      <c r="AO46" s="1451"/>
      <c r="AP46" s="1451"/>
      <c r="AQ46" s="1451"/>
      <c r="AR46" s="1451"/>
      <c r="AS46" s="1451"/>
      <c r="AT46" s="1451"/>
      <c r="AU46" s="1451"/>
      <c r="AV46" s="1451"/>
      <c r="AW46" s="1451"/>
    </row>
    <row r="47" spans="2:53" s="114" customFormat="1" x14ac:dyDescent="0.2">
      <c r="B47" s="134"/>
      <c r="C47" s="71"/>
      <c r="D47" s="122"/>
      <c r="E47" s="146"/>
      <c r="F47" s="147"/>
      <c r="G47" s="147"/>
      <c r="H47" s="140"/>
      <c r="I47" s="140"/>
      <c r="J47" s="140"/>
      <c r="K47" s="140"/>
      <c r="L47" s="140"/>
      <c r="M47" s="140"/>
      <c r="N47" s="140"/>
      <c r="O47" s="140"/>
      <c r="P47" s="140"/>
      <c r="Q47" s="140"/>
      <c r="R47" s="140"/>
      <c r="S47" s="140"/>
      <c r="T47" s="140"/>
      <c r="U47" s="140"/>
      <c r="V47" s="148"/>
      <c r="W47" s="144"/>
      <c r="X47" s="144"/>
      <c r="Y47" s="144"/>
      <c r="Z47" s="144"/>
      <c r="AA47" s="144"/>
      <c r="AB47" s="1351"/>
      <c r="AC47" s="1451"/>
      <c r="AD47" s="1451"/>
      <c r="AE47" s="1451"/>
      <c r="AF47" s="1451"/>
      <c r="AG47" s="1451"/>
      <c r="AH47" s="1451"/>
      <c r="AI47" s="1451"/>
      <c r="AJ47" s="1451"/>
      <c r="AK47" s="1451"/>
      <c r="AL47" s="1451"/>
      <c r="AM47" s="1451"/>
      <c r="AN47" s="1451"/>
      <c r="AO47" s="1451"/>
      <c r="AP47" s="1451"/>
      <c r="AQ47" s="1451"/>
      <c r="AR47" s="1451"/>
      <c r="AS47" s="1451"/>
      <c r="AT47" s="1451"/>
      <c r="AU47" s="1451"/>
      <c r="AV47" s="1451"/>
      <c r="AW47" s="1451"/>
    </row>
    <row r="48" spans="2:53" s="114" customFormat="1" x14ac:dyDescent="0.2">
      <c r="B48" s="134"/>
      <c r="C48" s="756"/>
      <c r="D48" s="757"/>
      <c r="E48" s="756" t="s">
        <v>752</v>
      </c>
      <c r="F48" s="759"/>
      <c r="G48" s="759"/>
      <c r="H48" s="1374">
        <f t="shared" ref="H48:M48" si="20">+H53+H55+H57+H59+H61+H63+H65+H67+H69+H71+H73+H75+H77+H79+H81+H83+H85+H87+H89+H91</f>
        <v>0</v>
      </c>
      <c r="I48" s="1374">
        <f t="shared" si="20"/>
        <v>0</v>
      </c>
      <c r="J48" s="1374">
        <f t="shared" si="20"/>
        <v>0</v>
      </c>
      <c r="K48" s="1374">
        <f t="shared" si="20"/>
        <v>0</v>
      </c>
      <c r="L48" s="1374">
        <f t="shared" si="20"/>
        <v>0</v>
      </c>
      <c r="M48" s="789">
        <f t="shared" si="20"/>
        <v>0</v>
      </c>
      <c r="N48" s="1367"/>
      <c r="O48" s="762">
        <f t="shared" ref="O48:S48" si="21">+O53+O55+O57+O59+O61+O63+O65+O67+O69+O71+O73+O75+O77+O79+O81+O83+O85+O87+O89+O91</f>
        <v>0</v>
      </c>
      <c r="P48" s="762">
        <f t="shared" si="21"/>
        <v>0</v>
      </c>
      <c r="Q48" s="762">
        <f t="shared" si="21"/>
        <v>0</v>
      </c>
      <c r="R48" s="762">
        <f t="shared" si="21"/>
        <v>0</v>
      </c>
      <c r="S48" s="762">
        <f t="shared" si="21"/>
        <v>0</v>
      </c>
      <c r="T48" s="1369"/>
      <c r="U48" s="1364"/>
      <c r="V48" s="762">
        <f>+V53+V55+V57+V59+V61+V63+V65+V67+V69+V71+V73+V75+V77+V79+V81+V83+V85+V87+V89+V91+V93+V95+V97+V99+V101+V103+V105+V107+V109+V111</f>
        <v>0</v>
      </c>
      <c r="W48" s="762">
        <f t="shared" ref="W48:Z49" si="22">+W53+W55+W57+W59+W61+W63+W65+W67+W69+W71+W73+W75+W77+W79+W81+W83+W85+W87+W89+W91+W93+W95+W97+W99+W101+W103+W105+W107+W109+W111</f>
        <v>0</v>
      </c>
      <c r="X48" s="762">
        <f t="shared" si="22"/>
        <v>0</v>
      </c>
      <c r="Y48" s="762">
        <f t="shared" si="22"/>
        <v>0</v>
      </c>
      <c r="Z48" s="1476">
        <f t="shared" si="22"/>
        <v>0</v>
      </c>
      <c r="AA48" s="1477"/>
      <c r="AB48" s="1480"/>
      <c r="AC48" s="1451"/>
      <c r="AD48" s="1451"/>
      <c r="AE48" s="1451"/>
      <c r="AF48" s="1451"/>
      <c r="AG48" s="1451"/>
      <c r="AH48" s="1451"/>
      <c r="AI48" s="1451"/>
      <c r="AJ48" s="1451"/>
      <c r="AK48" s="1451"/>
      <c r="AL48" s="1451"/>
      <c r="AM48" s="1451"/>
      <c r="AN48" s="1451"/>
      <c r="AO48" s="1451"/>
      <c r="AP48" s="1451"/>
      <c r="AQ48" s="1451"/>
      <c r="AR48" s="1451"/>
      <c r="AS48" s="1451"/>
      <c r="AT48" s="1451"/>
      <c r="AU48" s="1451"/>
      <c r="AV48" s="1451"/>
      <c r="AW48" s="1451"/>
    </row>
    <row r="49" spans="2:49" s="114" customFormat="1" x14ac:dyDescent="0.2">
      <c r="B49" s="134"/>
      <c r="C49" s="756"/>
      <c r="D49" s="757"/>
      <c r="E49" s="756" t="s">
        <v>753</v>
      </c>
      <c r="F49" s="759"/>
      <c r="G49" s="759"/>
      <c r="H49" s="1374">
        <f t="shared" ref="H49:M49" si="23">+H54+H56+H58+H60+H62+H64+H66+H68+H70+H72+H74+H76+H78+H80+H82+H84+H86+H88+H90+H92</f>
        <v>0</v>
      </c>
      <c r="I49" s="1374">
        <f t="shared" si="23"/>
        <v>0</v>
      </c>
      <c r="J49" s="1374">
        <f t="shared" si="23"/>
        <v>0</v>
      </c>
      <c r="K49" s="1374">
        <f t="shared" si="23"/>
        <v>0</v>
      </c>
      <c r="L49" s="1374">
        <f t="shared" si="23"/>
        <v>0</v>
      </c>
      <c r="M49" s="789">
        <f t="shared" si="23"/>
        <v>0</v>
      </c>
      <c r="N49" s="758"/>
      <c r="O49" s="762">
        <f t="shared" ref="O49:S49" si="24">+O54+O56+O58+O60+O62+O64+O66+O68+O70+O72+O74+O76+O78+O80+O82+O84+O86+O88+O90+O92</f>
        <v>0</v>
      </c>
      <c r="P49" s="762">
        <f t="shared" si="24"/>
        <v>0</v>
      </c>
      <c r="Q49" s="762">
        <f t="shared" si="24"/>
        <v>0</v>
      </c>
      <c r="R49" s="762">
        <f t="shared" si="24"/>
        <v>0</v>
      </c>
      <c r="S49" s="762">
        <f t="shared" si="24"/>
        <v>0</v>
      </c>
      <c r="T49" s="758"/>
      <c r="U49" s="758"/>
      <c r="V49" s="762">
        <f>+V54+V56+V58+V60+V62+V64+V66+V68+V70+V72+V74+V76+V78+V80+V82+V84+V86+V88+V90+V92+V94+V96+V98+V100+V102+V104+V106+V108+V110+V112</f>
        <v>0</v>
      </c>
      <c r="W49" s="762">
        <f t="shared" si="22"/>
        <v>0</v>
      </c>
      <c r="X49" s="762">
        <f t="shared" si="22"/>
        <v>0</v>
      </c>
      <c r="Y49" s="762">
        <f t="shared" si="22"/>
        <v>0</v>
      </c>
      <c r="Z49" s="1476">
        <f t="shared" si="22"/>
        <v>0</v>
      </c>
      <c r="AA49" s="1477"/>
      <c r="AB49" s="1480"/>
      <c r="AC49" s="1451"/>
      <c r="AD49" s="1451"/>
      <c r="AE49" s="1451"/>
      <c r="AF49" s="1451"/>
      <c r="AG49" s="1451"/>
      <c r="AH49" s="1451"/>
      <c r="AI49" s="1451"/>
      <c r="AJ49" s="1451"/>
      <c r="AK49" s="1451"/>
      <c r="AL49" s="1451"/>
      <c r="AM49" s="1451"/>
      <c r="AN49" s="1451"/>
      <c r="AO49" s="1451"/>
      <c r="AP49" s="1451"/>
      <c r="AQ49" s="1451"/>
      <c r="AR49" s="1451"/>
      <c r="AS49" s="1451"/>
      <c r="AT49" s="1451"/>
      <c r="AU49" s="1451"/>
      <c r="AV49" s="1451"/>
      <c r="AW49" s="1451"/>
    </row>
    <row r="50" spans="2:49" s="114" customFormat="1" x14ac:dyDescent="0.2">
      <c r="B50" s="134"/>
      <c r="C50" s="756"/>
      <c r="D50" s="757"/>
      <c r="E50" s="756" t="s">
        <v>756</v>
      </c>
      <c r="F50" s="759"/>
      <c r="G50" s="759"/>
      <c r="H50" s="1374">
        <f t="shared" ref="H50:M50" si="25">H154</f>
        <v>0</v>
      </c>
      <c r="I50" s="1374">
        <f t="shared" si="25"/>
        <v>0</v>
      </c>
      <c r="J50" s="1374">
        <f t="shared" si="25"/>
        <v>0</v>
      </c>
      <c r="K50" s="1374">
        <f t="shared" si="25"/>
        <v>0</v>
      </c>
      <c r="L50" s="1374">
        <f t="shared" si="25"/>
        <v>0</v>
      </c>
      <c r="M50" s="789">
        <f t="shared" si="25"/>
        <v>0</v>
      </c>
      <c r="N50" s="758"/>
      <c r="O50" s="1153">
        <f t="shared" ref="O50:S50" si="26">+O154</f>
        <v>0</v>
      </c>
      <c r="P50" s="1153">
        <f t="shared" si="26"/>
        <v>0</v>
      </c>
      <c r="Q50" s="1153">
        <f t="shared" si="26"/>
        <v>0</v>
      </c>
      <c r="R50" s="1153">
        <f t="shared" si="26"/>
        <v>0</v>
      </c>
      <c r="S50" s="1153">
        <f t="shared" si="26"/>
        <v>0</v>
      </c>
      <c r="T50" s="758"/>
      <c r="U50" s="758"/>
      <c r="V50" s="762">
        <f>SUM(V48:V49)</f>
        <v>0</v>
      </c>
      <c r="W50" s="762">
        <f t="shared" ref="W50:Z50" si="27">SUM(W48:W49)</f>
        <v>0</v>
      </c>
      <c r="X50" s="762">
        <f t="shared" si="27"/>
        <v>0</v>
      </c>
      <c r="Y50" s="762">
        <f t="shared" si="27"/>
        <v>0</v>
      </c>
      <c r="Z50" s="1476">
        <f t="shared" si="27"/>
        <v>0</v>
      </c>
      <c r="AA50" s="1477"/>
      <c r="AB50" s="1480"/>
      <c r="AC50" s="1451"/>
      <c r="AD50" s="1451"/>
      <c r="AE50" s="1451"/>
      <c r="AF50" s="1451"/>
      <c r="AG50" s="1451"/>
      <c r="AH50" s="1451"/>
      <c r="AI50" s="1451"/>
      <c r="AJ50" s="1451"/>
      <c r="AK50" s="1451"/>
      <c r="AL50" s="1451"/>
      <c r="AM50" s="1451"/>
      <c r="AN50" s="1451"/>
      <c r="AO50" s="1451"/>
      <c r="AP50" s="1451"/>
      <c r="AQ50" s="1451"/>
      <c r="AR50" s="1451"/>
      <c r="AS50" s="1451"/>
      <c r="AT50" s="1451"/>
      <c r="AU50" s="1451"/>
      <c r="AV50" s="1451"/>
      <c r="AW50" s="1451"/>
    </row>
    <row r="51" spans="2:49" s="114" customFormat="1" x14ac:dyDescent="0.2">
      <c r="B51" s="134"/>
      <c r="C51" s="71"/>
      <c r="D51" s="122"/>
      <c r="E51" s="146"/>
      <c r="F51" s="147"/>
      <c r="G51" s="147"/>
      <c r="H51" s="140"/>
      <c r="I51" s="140"/>
      <c r="J51" s="140"/>
      <c r="K51" s="140"/>
      <c r="L51" s="140"/>
      <c r="M51" s="140"/>
      <c r="N51" s="140"/>
      <c r="O51" s="140"/>
      <c r="P51" s="140"/>
      <c r="Q51" s="140"/>
      <c r="R51" s="140"/>
      <c r="S51" s="140"/>
      <c r="T51" s="140"/>
      <c r="U51" s="140"/>
      <c r="V51" s="148"/>
      <c r="W51" s="144"/>
      <c r="X51" s="144"/>
      <c r="Y51" s="144"/>
      <c r="Z51" s="144"/>
      <c r="AA51" s="144"/>
      <c r="AB51" s="1351"/>
      <c r="AC51" s="1451"/>
      <c r="AD51" s="1451"/>
      <c r="AE51" s="1451"/>
      <c r="AF51" s="1451"/>
      <c r="AG51" s="1451"/>
      <c r="AH51" s="1451"/>
      <c r="AI51" s="1451"/>
      <c r="AJ51" s="1451"/>
      <c r="AK51" s="1451"/>
      <c r="AL51" s="1451"/>
      <c r="AM51" s="1451"/>
      <c r="AN51" s="1451"/>
      <c r="AO51" s="1451"/>
      <c r="AP51" s="1451"/>
      <c r="AQ51" s="1451"/>
      <c r="AR51" s="1451"/>
      <c r="AS51" s="1451"/>
      <c r="AT51" s="1451"/>
      <c r="AU51" s="1451"/>
      <c r="AV51" s="1451"/>
      <c r="AW51" s="1451"/>
    </row>
    <row r="52" spans="2:49" s="114" customFormat="1" x14ac:dyDescent="0.2">
      <c r="B52" s="134"/>
      <c r="C52" s="149"/>
      <c r="D52" s="150"/>
      <c r="E52" s="150" t="s">
        <v>754</v>
      </c>
      <c r="F52" s="151" t="s">
        <v>755</v>
      </c>
      <c r="G52" s="151"/>
      <c r="H52" s="80"/>
      <c r="I52" s="80"/>
      <c r="J52" s="80"/>
      <c r="K52" s="80"/>
      <c r="L52" s="80"/>
      <c r="M52" s="80"/>
      <c r="N52" s="91"/>
      <c r="O52" s="80"/>
      <c r="P52" s="80"/>
      <c r="Q52" s="80"/>
      <c r="R52" s="80"/>
      <c r="S52" s="80"/>
      <c r="T52" s="91"/>
      <c r="U52" s="149"/>
      <c r="V52" s="80"/>
      <c r="W52" s="80"/>
      <c r="X52" s="80"/>
      <c r="Y52" s="80"/>
      <c r="Z52" s="91"/>
      <c r="AA52" s="988"/>
      <c r="AB52" s="1365"/>
      <c r="AC52" s="1451"/>
      <c r="AD52" s="1451"/>
      <c r="AE52" s="1451"/>
      <c r="AF52" s="1451"/>
      <c r="AG52" s="1451"/>
      <c r="AH52" s="1451"/>
      <c r="AI52" s="1451"/>
      <c r="AJ52" s="1451"/>
      <c r="AK52" s="1451"/>
      <c r="AL52" s="1451"/>
      <c r="AM52" s="1451"/>
      <c r="AN52" s="1451"/>
      <c r="AO52" s="1451"/>
      <c r="AP52" s="1451"/>
      <c r="AQ52" s="1451"/>
      <c r="AR52" s="1451"/>
      <c r="AS52" s="1451"/>
      <c r="AT52" s="1451"/>
      <c r="AU52" s="1451"/>
      <c r="AV52" s="1451"/>
      <c r="AW52" s="1451"/>
    </row>
    <row r="53" spans="2:49" s="114" customFormat="1" x14ac:dyDescent="0.2">
      <c r="B53" s="134"/>
      <c r="C53" s="152"/>
      <c r="D53" s="51">
        <v>1</v>
      </c>
      <c r="E53" s="1296" t="s">
        <v>583</v>
      </c>
      <c r="F53" s="1296" t="s">
        <v>584</v>
      </c>
      <c r="G53" s="1296" t="s">
        <v>750</v>
      </c>
      <c r="H53" s="1375">
        <v>0</v>
      </c>
      <c r="I53" s="1375">
        <f t="shared" ref="I53:L53" si="28">+H53</f>
        <v>0</v>
      </c>
      <c r="J53" s="1375">
        <f t="shared" si="28"/>
        <v>0</v>
      </c>
      <c r="K53" s="1375">
        <f t="shared" si="28"/>
        <v>0</v>
      </c>
      <c r="L53" s="1375">
        <f t="shared" si="28"/>
        <v>0</v>
      </c>
      <c r="M53" s="1462">
        <f t="shared" ref="M53:M93" si="29">L53</f>
        <v>0</v>
      </c>
      <c r="N53" s="93"/>
      <c r="O53" s="69">
        <f>+H53*tab!$G$35</f>
        <v>0</v>
      </c>
      <c r="P53" s="69">
        <f>+I53*tab!$G$35</f>
        <v>0</v>
      </c>
      <c r="Q53" s="69">
        <f>+J53*tab!$G$35</f>
        <v>0</v>
      </c>
      <c r="R53" s="69">
        <f>+K53*tab!$G$35</f>
        <v>0</v>
      </c>
      <c r="S53" s="69">
        <f>+L53*tab!$G$35</f>
        <v>0</v>
      </c>
      <c r="T53" s="93"/>
      <c r="U53" s="152"/>
      <c r="V53" s="69">
        <f>+H53*tab!G$37</f>
        <v>0</v>
      </c>
      <c r="W53" s="69">
        <f>+I53*tab!H$37</f>
        <v>0</v>
      </c>
      <c r="X53" s="69">
        <f>+J53*tab!I$37</f>
        <v>0</v>
      </c>
      <c r="Y53" s="69">
        <f>+K53*tab!J$37</f>
        <v>0</v>
      </c>
      <c r="Z53" s="1478">
        <f>+L53*tab!K$37</f>
        <v>0</v>
      </c>
      <c r="AA53" s="1303"/>
      <c r="AB53" s="1474"/>
      <c r="AC53" s="1451"/>
      <c r="AD53" s="1451"/>
      <c r="AE53" s="1451"/>
      <c r="AF53" s="1451"/>
      <c r="AG53" s="1451"/>
      <c r="AH53" s="1451"/>
      <c r="AI53" s="1451"/>
      <c r="AJ53" s="1451"/>
      <c r="AK53" s="1451"/>
      <c r="AL53" s="1451"/>
      <c r="AM53" s="1451"/>
      <c r="AN53" s="1451"/>
      <c r="AO53" s="1451"/>
      <c r="AP53" s="1451"/>
      <c r="AQ53" s="1451"/>
      <c r="AR53" s="1451"/>
      <c r="AS53" s="1451"/>
      <c r="AT53" s="1451"/>
      <c r="AU53" s="1451"/>
      <c r="AV53" s="1451"/>
      <c r="AW53" s="1451"/>
    </row>
    <row r="54" spans="2:49" s="114" customFormat="1" x14ac:dyDescent="0.2">
      <c r="B54" s="134"/>
      <c r="C54" s="152"/>
      <c r="D54" s="51"/>
      <c r="E54" s="1296"/>
      <c r="F54" s="1296"/>
      <c r="G54" s="1296" t="s">
        <v>751</v>
      </c>
      <c r="H54" s="1375">
        <v>0</v>
      </c>
      <c r="I54" s="1375">
        <f t="shared" ref="I54:L54" si="30">+H54</f>
        <v>0</v>
      </c>
      <c r="J54" s="1375">
        <f t="shared" si="30"/>
        <v>0</v>
      </c>
      <c r="K54" s="1375">
        <f t="shared" si="30"/>
        <v>0</v>
      </c>
      <c r="L54" s="1375">
        <f t="shared" si="30"/>
        <v>0</v>
      </c>
      <c r="M54" s="1462">
        <f t="shared" ref="M54" si="31">L54</f>
        <v>0</v>
      </c>
      <c r="N54" s="93"/>
      <c r="O54" s="69">
        <f>+H54*tab!$G$36</f>
        <v>0</v>
      </c>
      <c r="P54" s="69">
        <f>+I54*tab!$G$36</f>
        <v>0</v>
      </c>
      <c r="Q54" s="69">
        <f>+J54*tab!$G$36</f>
        <v>0</v>
      </c>
      <c r="R54" s="69">
        <f>+K54*tab!$G$36</f>
        <v>0</v>
      </c>
      <c r="S54" s="69">
        <f>+L54*tab!$G$36</f>
        <v>0</v>
      </c>
      <c r="T54" s="93"/>
      <c r="U54" s="152"/>
      <c r="V54" s="69">
        <f>+H54*tab!G$38</f>
        <v>0</v>
      </c>
      <c r="W54" s="69">
        <f>+I54*tab!H$38</f>
        <v>0</v>
      </c>
      <c r="X54" s="69">
        <f>+J54*tab!I$38</f>
        <v>0</v>
      </c>
      <c r="Y54" s="69">
        <f>+K54*tab!J$38</f>
        <v>0</v>
      </c>
      <c r="Z54" s="1478">
        <f>+L54*tab!K$38</f>
        <v>0</v>
      </c>
      <c r="AA54" s="1303"/>
      <c r="AB54" s="1474"/>
      <c r="AC54" s="1451"/>
      <c r="AD54" s="1451"/>
      <c r="AE54" s="1451"/>
      <c r="AF54" s="1451"/>
      <c r="AG54" s="1451"/>
      <c r="AH54" s="1451"/>
      <c r="AI54" s="1451"/>
      <c r="AJ54" s="1451"/>
      <c r="AK54" s="1451"/>
      <c r="AL54" s="1451"/>
      <c r="AM54" s="1451"/>
      <c r="AN54" s="1451"/>
      <c r="AO54" s="1451"/>
      <c r="AP54" s="1451"/>
      <c r="AQ54" s="1451"/>
      <c r="AR54" s="1451"/>
      <c r="AS54" s="1451"/>
      <c r="AT54" s="1451"/>
      <c r="AU54" s="1451"/>
      <c r="AV54" s="1451"/>
      <c r="AW54" s="1451"/>
    </row>
    <row r="55" spans="2:49" s="114" customFormat="1" x14ac:dyDescent="0.2">
      <c r="B55" s="134"/>
      <c r="C55" s="152"/>
      <c r="D55" s="51">
        <v>2</v>
      </c>
      <c r="E55" s="1296" t="s">
        <v>583</v>
      </c>
      <c r="F55" s="1296" t="s">
        <v>855</v>
      </c>
      <c r="G55" s="1296" t="s">
        <v>750</v>
      </c>
      <c r="H55" s="1375">
        <v>0</v>
      </c>
      <c r="I55" s="1375">
        <f t="shared" ref="I55:L55" si="32">+H55</f>
        <v>0</v>
      </c>
      <c r="J55" s="1375">
        <f t="shared" si="32"/>
        <v>0</v>
      </c>
      <c r="K55" s="1375">
        <f t="shared" si="32"/>
        <v>0</v>
      </c>
      <c r="L55" s="1375">
        <f t="shared" si="32"/>
        <v>0</v>
      </c>
      <c r="M55" s="1462">
        <f t="shared" ref="M55" si="33">L55</f>
        <v>0</v>
      </c>
      <c r="N55" s="93"/>
      <c r="O55" s="69">
        <f>+H55*tab!$G$35</f>
        <v>0</v>
      </c>
      <c r="P55" s="69">
        <f>+I55*tab!$G$35</f>
        <v>0</v>
      </c>
      <c r="Q55" s="69">
        <f>+J55*tab!$G$35</f>
        <v>0</v>
      </c>
      <c r="R55" s="69">
        <f>+K55*tab!$G$35</f>
        <v>0</v>
      </c>
      <c r="S55" s="69">
        <f>+L55*tab!$G$35</f>
        <v>0</v>
      </c>
      <c r="T55" s="93"/>
      <c r="U55" s="152"/>
      <c r="V55" s="69">
        <f>+H55*tab!G$37</f>
        <v>0</v>
      </c>
      <c r="W55" s="69">
        <f>+I55*tab!H$37</f>
        <v>0</v>
      </c>
      <c r="X55" s="69">
        <f>+J55*tab!I$37</f>
        <v>0</v>
      </c>
      <c r="Y55" s="69">
        <f>+K55*tab!J$37</f>
        <v>0</v>
      </c>
      <c r="Z55" s="1478">
        <f>+L55*tab!K$37</f>
        <v>0</v>
      </c>
      <c r="AA55" s="1303"/>
      <c r="AB55" s="1474"/>
      <c r="AC55" s="1451"/>
      <c r="AD55" s="1451"/>
      <c r="AE55" s="1451"/>
      <c r="AF55" s="1451"/>
      <c r="AG55" s="1451"/>
      <c r="AH55" s="1451"/>
      <c r="AI55" s="1451"/>
      <c r="AJ55" s="1451"/>
      <c r="AK55" s="1451"/>
      <c r="AL55" s="1451"/>
      <c r="AM55" s="1451"/>
      <c r="AN55" s="1451"/>
      <c r="AO55" s="1451"/>
      <c r="AP55" s="1451"/>
      <c r="AQ55" s="1451"/>
      <c r="AR55" s="1451"/>
      <c r="AS55" s="1451"/>
      <c r="AT55" s="1451"/>
      <c r="AU55" s="1451"/>
      <c r="AV55" s="1451"/>
      <c r="AW55" s="1451"/>
    </row>
    <row r="56" spans="2:49" s="114" customFormat="1" x14ac:dyDescent="0.2">
      <c r="B56" s="134"/>
      <c r="C56" s="152"/>
      <c r="D56" s="51"/>
      <c r="E56" s="1296"/>
      <c r="F56" s="1296"/>
      <c r="G56" s="1296" t="s">
        <v>751</v>
      </c>
      <c r="H56" s="1375">
        <v>0</v>
      </c>
      <c r="I56" s="1375">
        <f t="shared" ref="I56:L56" si="34">+H56</f>
        <v>0</v>
      </c>
      <c r="J56" s="1375">
        <f t="shared" si="34"/>
        <v>0</v>
      </c>
      <c r="K56" s="1375">
        <f t="shared" si="34"/>
        <v>0</v>
      </c>
      <c r="L56" s="1375">
        <f t="shared" si="34"/>
        <v>0</v>
      </c>
      <c r="M56" s="1462">
        <f t="shared" ref="M56" si="35">L56</f>
        <v>0</v>
      </c>
      <c r="N56" s="93"/>
      <c r="O56" s="69">
        <f>+H56*tab!$G$36</f>
        <v>0</v>
      </c>
      <c r="P56" s="69">
        <f>+I56*tab!$G$36</f>
        <v>0</v>
      </c>
      <c r="Q56" s="69">
        <f>+J56*tab!$G$36</f>
        <v>0</v>
      </c>
      <c r="R56" s="69">
        <f>+K56*tab!$G$36</f>
        <v>0</v>
      </c>
      <c r="S56" s="69">
        <f>+L56*tab!$G$36</f>
        <v>0</v>
      </c>
      <c r="T56" s="93"/>
      <c r="U56" s="152"/>
      <c r="V56" s="69">
        <f>+H56*tab!G$38</f>
        <v>0</v>
      </c>
      <c r="W56" s="69">
        <f>+I56*tab!H$38</f>
        <v>0</v>
      </c>
      <c r="X56" s="69">
        <f>+J56*tab!I$38</f>
        <v>0</v>
      </c>
      <c r="Y56" s="69">
        <f>+K56*tab!J$38</f>
        <v>0</v>
      </c>
      <c r="Z56" s="1478">
        <f>+L56*tab!K$38</f>
        <v>0</v>
      </c>
      <c r="AA56" s="1303"/>
      <c r="AB56" s="1474"/>
      <c r="AC56" s="1451"/>
      <c r="AD56" s="1451"/>
      <c r="AE56" s="1451"/>
      <c r="AF56" s="1451"/>
      <c r="AG56" s="1451"/>
      <c r="AH56" s="1451"/>
      <c r="AI56" s="1451"/>
      <c r="AJ56" s="1451"/>
      <c r="AK56" s="1451"/>
      <c r="AL56" s="1451"/>
      <c r="AM56" s="1451"/>
      <c r="AN56" s="1451"/>
      <c r="AO56" s="1451"/>
      <c r="AP56" s="1451"/>
      <c r="AQ56" s="1451"/>
      <c r="AR56" s="1451"/>
      <c r="AS56" s="1451"/>
      <c r="AT56" s="1451"/>
      <c r="AU56" s="1451"/>
      <c r="AV56" s="1451"/>
      <c r="AW56" s="1451"/>
    </row>
    <row r="57" spans="2:49" s="114" customFormat="1" x14ac:dyDescent="0.2">
      <c r="B57" s="134"/>
      <c r="C57" s="152"/>
      <c r="D57" s="51">
        <v>3</v>
      </c>
      <c r="E57" s="1473" t="s">
        <v>585</v>
      </c>
      <c r="F57" s="1473" t="s">
        <v>586</v>
      </c>
      <c r="G57" s="1296" t="s">
        <v>750</v>
      </c>
      <c r="H57" s="1375">
        <v>0</v>
      </c>
      <c r="I57" s="1375">
        <f t="shared" ref="I57:L57" si="36">+H57</f>
        <v>0</v>
      </c>
      <c r="J57" s="1375">
        <f t="shared" si="36"/>
        <v>0</v>
      </c>
      <c r="K57" s="1375">
        <f t="shared" si="36"/>
        <v>0</v>
      </c>
      <c r="L57" s="1375">
        <f t="shared" si="36"/>
        <v>0</v>
      </c>
      <c r="M57" s="1462">
        <f t="shared" ref="M57" si="37">L57</f>
        <v>0</v>
      </c>
      <c r="N57" s="93"/>
      <c r="O57" s="69">
        <f>+H57*tab!$G$35</f>
        <v>0</v>
      </c>
      <c r="P57" s="69">
        <f>+I57*tab!$G$35</f>
        <v>0</v>
      </c>
      <c r="Q57" s="69">
        <f>+J57*tab!$G$35</f>
        <v>0</v>
      </c>
      <c r="R57" s="69">
        <f>+K57*tab!$G$35</f>
        <v>0</v>
      </c>
      <c r="S57" s="69">
        <f>+L57*tab!$G$35</f>
        <v>0</v>
      </c>
      <c r="T57" s="93"/>
      <c r="U57" s="152"/>
      <c r="V57" s="69">
        <f>+H57*tab!G$37</f>
        <v>0</v>
      </c>
      <c r="W57" s="69">
        <f>+I57*tab!H$37</f>
        <v>0</v>
      </c>
      <c r="X57" s="69">
        <f>+J57*tab!I$37</f>
        <v>0</v>
      </c>
      <c r="Y57" s="69">
        <f>+K57*tab!J$37</f>
        <v>0</v>
      </c>
      <c r="Z57" s="1478">
        <f>+L57*tab!K$37</f>
        <v>0</v>
      </c>
      <c r="AA57" s="1303"/>
      <c r="AB57" s="1474"/>
      <c r="AC57" s="1451"/>
      <c r="AD57" s="1451"/>
      <c r="AE57" s="1451"/>
      <c r="AF57" s="1451"/>
      <c r="AG57" s="1451"/>
      <c r="AH57" s="1451"/>
      <c r="AI57" s="1451"/>
      <c r="AJ57" s="1451"/>
      <c r="AK57" s="1451"/>
      <c r="AL57" s="1451"/>
      <c r="AM57" s="1451"/>
      <c r="AN57" s="1451"/>
      <c r="AO57" s="1451"/>
      <c r="AP57" s="1451"/>
      <c r="AQ57" s="1451"/>
      <c r="AR57" s="1451"/>
      <c r="AS57" s="1451"/>
      <c r="AT57" s="1451"/>
      <c r="AU57" s="1451"/>
      <c r="AV57" s="1451"/>
      <c r="AW57" s="1451"/>
    </row>
    <row r="58" spans="2:49" s="114" customFormat="1" x14ac:dyDescent="0.2">
      <c r="B58" s="134"/>
      <c r="C58" s="152"/>
      <c r="D58" s="51"/>
      <c r="E58" s="1296"/>
      <c r="F58" s="1296"/>
      <c r="G58" s="1296" t="s">
        <v>751</v>
      </c>
      <c r="H58" s="1375">
        <v>0</v>
      </c>
      <c r="I58" s="1375">
        <f t="shared" ref="I58:L58" si="38">+H58</f>
        <v>0</v>
      </c>
      <c r="J58" s="1375">
        <f t="shared" si="38"/>
        <v>0</v>
      </c>
      <c r="K58" s="1375">
        <f t="shared" si="38"/>
        <v>0</v>
      </c>
      <c r="L58" s="1375">
        <f t="shared" si="38"/>
        <v>0</v>
      </c>
      <c r="M58" s="1462">
        <f t="shared" ref="M58" si="39">L58</f>
        <v>0</v>
      </c>
      <c r="N58" s="93"/>
      <c r="O58" s="69">
        <f>+H58*tab!$G$36</f>
        <v>0</v>
      </c>
      <c r="P58" s="69">
        <f>+I58*tab!$G$36</f>
        <v>0</v>
      </c>
      <c r="Q58" s="69">
        <f>+J58*tab!$G$36</f>
        <v>0</v>
      </c>
      <c r="R58" s="69">
        <f>+K58*tab!$G$36</f>
        <v>0</v>
      </c>
      <c r="S58" s="69">
        <f>+L58*tab!$G$36</f>
        <v>0</v>
      </c>
      <c r="T58" s="93"/>
      <c r="U58" s="152"/>
      <c r="V58" s="69">
        <f>+H58*tab!G$38</f>
        <v>0</v>
      </c>
      <c r="W58" s="69">
        <f>+I58*tab!H$38</f>
        <v>0</v>
      </c>
      <c r="X58" s="69">
        <f>+J58*tab!I$38</f>
        <v>0</v>
      </c>
      <c r="Y58" s="69">
        <f>+K58*tab!J$38</f>
        <v>0</v>
      </c>
      <c r="Z58" s="1478">
        <f>+L58*tab!K$38</f>
        <v>0</v>
      </c>
      <c r="AA58" s="1303"/>
      <c r="AB58" s="1474"/>
      <c r="AC58" s="1451"/>
      <c r="AD58" s="1451"/>
      <c r="AE58" s="1451"/>
      <c r="AF58" s="1451"/>
      <c r="AG58" s="1451"/>
      <c r="AH58" s="1451"/>
      <c r="AI58" s="1451"/>
      <c r="AJ58" s="1451"/>
      <c r="AK58" s="1451"/>
      <c r="AL58" s="1451"/>
      <c r="AM58" s="1451"/>
      <c r="AN58" s="1451"/>
      <c r="AO58" s="1451"/>
      <c r="AP58" s="1451"/>
      <c r="AQ58" s="1451"/>
      <c r="AR58" s="1451"/>
      <c r="AS58" s="1451"/>
      <c r="AT58" s="1451"/>
      <c r="AU58" s="1451"/>
      <c r="AV58" s="1451"/>
      <c r="AW58" s="1451"/>
    </row>
    <row r="59" spans="2:49" s="114" customFormat="1" x14ac:dyDescent="0.2">
      <c r="B59" s="134"/>
      <c r="C59" s="152"/>
      <c r="D59" s="51">
        <v>4</v>
      </c>
      <c r="E59" s="1473" t="s">
        <v>585</v>
      </c>
      <c r="F59" s="1473" t="s">
        <v>856</v>
      </c>
      <c r="G59" s="1296" t="s">
        <v>750</v>
      </c>
      <c r="H59" s="1375">
        <v>0</v>
      </c>
      <c r="I59" s="1375">
        <f t="shared" ref="I59:L59" si="40">+H59</f>
        <v>0</v>
      </c>
      <c r="J59" s="1375">
        <f t="shared" si="40"/>
        <v>0</v>
      </c>
      <c r="K59" s="1375">
        <f t="shared" si="40"/>
        <v>0</v>
      </c>
      <c r="L59" s="1375">
        <f t="shared" si="40"/>
        <v>0</v>
      </c>
      <c r="M59" s="1462">
        <f t="shared" ref="M59" si="41">L59</f>
        <v>0</v>
      </c>
      <c r="N59" s="93"/>
      <c r="O59" s="69">
        <f>+H59*tab!$G$35</f>
        <v>0</v>
      </c>
      <c r="P59" s="69">
        <f>+I59*tab!$G$35</f>
        <v>0</v>
      </c>
      <c r="Q59" s="69">
        <f>+J59*tab!$G$35</f>
        <v>0</v>
      </c>
      <c r="R59" s="69">
        <f>+K59*tab!$G$35</f>
        <v>0</v>
      </c>
      <c r="S59" s="69">
        <f>+L59*tab!$G$35</f>
        <v>0</v>
      </c>
      <c r="T59" s="93"/>
      <c r="U59" s="152"/>
      <c r="V59" s="69">
        <f>+H59*tab!G$37</f>
        <v>0</v>
      </c>
      <c r="W59" s="69">
        <f>+I59*tab!H$37</f>
        <v>0</v>
      </c>
      <c r="X59" s="69">
        <f>+J59*tab!I$37</f>
        <v>0</v>
      </c>
      <c r="Y59" s="69">
        <f>+K59*tab!J$37</f>
        <v>0</v>
      </c>
      <c r="Z59" s="1478">
        <f>+L59*tab!K$37</f>
        <v>0</v>
      </c>
      <c r="AA59" s="1303"/>
      <c r="AB59" s="1474"/>
      <c r="AC59" s="1451"/>
      <c r="AD59" s="1451"/>
      <c r="AE59" s="1451"/>
      <c r="AF59" s="1451"/>
      <c r="AG59" s="1451"/>
      <c r="AH59" s="1451"/>
      <c r="AI59" s="1451"/>
      <c r="AJ59" s="1451"/>
      <c r="AK59" s="1451"/>
      <c r="AL59" s="1451"/>
      <c r="AM59" s="1451"/>
      <c r="AN59" s="1451"/>
      <c r="AO59" s="1451"/>
      <c r="AP59" s="1451"/>
      <c r="AQ59" s="1451"/>
      <c r="AR59" s="1451"/>
      <c r="AS59" s="1451"/>
      <c r="AT59" s="1451"/>
      <c r="AU59" s="1451"/>
      <c r="AV59" s="1451"/>
      <c r="AW59" s="1451"/>
    </row>
    <row r="60" spans="2:49" s="114" customFormat="1" x14ac:dyDescent="0.2">
      <c r="B60" s="134"/>
      <c r="C60" s="152"/>
      <c r="D60" s="51"/>
      <c r="E60" s="1296"/>
      <c r="F60" s="1296"/>
      <c r="G60" s="1296" t="s">
        <v>751</v>
      </c>
      <c r="H60" s="1375">
        <v>0</v>
      </c>
      <c r="I60" s="1375">
        <f t="shared" ref="I60:L60" si="42">+H60</f>
        <v>0</v>
      </c>
      <c r="J60" s="1375">
        <f t="shared" si="42"/>
        <v>0</v>
      </c>
      <c r="K60" s="1375">
        <f t="shared" si="42"/>
        <v>0</v>
      </c>
      <c r="L60" s="1375">
        <f t="shared" si="42"/>
        <v>0</v>
      </c>
      <c r="M60" s="1462">
        <f t="shared" ref="M60" si="43">L60</f>
        <v>0</v>
      </c>
      <c r="N60" s="93"/>
      <c r="O60" s="69">
        <f>+H60*tab!$G$36</f>
        <v>0</v>
      </c>
      <c r="P60" s="69">
        <f>+I60*tab!$G$36</f>
        <v>0</v>
      </c>
      <c r="Q60" s="69">
        <f>+J60*tab!$G$36</f>
        <v>0</v>
      </c>
      <c r="R60" s="69">
        <f>+K60*tab!$G$36</f>
        <v>0</v>
      </c>
      <c r="S60" s="69">
        <f>+L60*tab!$G$36</f>
        <v>0</v>
      </c>
      <c r="T60" s="93"/>
      <c r="U60" s="152"/>
      <c r="V60" s="69">
        <f>+H60*tab!G$38</f>
        <v>0</v>
      </c>
      <c r="W60" s="69">
        <f>+I60*tab!H$38</f>
        <v>0</v>
      </c>
      <c r="X60" s="69">
        <f>+J60*tab!I$38</f>
        <v>0</v>
      </c>
      <c r="Y60" s="69">
        <f>+K60*tab!J$38</f>
        <v>0</v>
      </c>
      <c r="Z60" s="1478">
        <f>+L60*tab!K$38</f>
        <v>0</v>
      </c>
      <c r="AA60" s="1303"/>
      <c r="AB60" s="1474"/>
      <c r="AC60" s="1451"/>
      <c r="AD60" s="1451"/>
      <c r="AE60" s="1451"/>
      <c r="AF60" s="1451"/>
      <c r="AG60" s="1451"/>
      <c r="AH60" s="1451"/>
      <c r="AI60" s="1451"/>
      <c r="AJ60" s="1451"/>
      <c r="AK60" s="1451"/>
      <c r="AL60" s="1451"/>
      <c r="AM60" s="1451"/>
      <c r="AN60" s="1451"/>
      <c r="AO60" s="1451"/>
      <c r="AP60" s="1451"/>
      <c r="AQ60" s="1451"/>
      <c r="AR60" s="1451"/>
      <c r="AS60" s="1451"/>
      <c r="AT60" s="1451"/>
      <c r="AU60" s="1451"/>
      <c r="AV60" s="1451"/>
      <c r="AW60" s="1451"/>
    </row>
    <row r="61" spans="2:49" s="114" customFormat="1" x14ac:dyDescent="0.2">
      <c r="B61" s="134"/>
      <c r="C61" s="152"/>
      <c r="D61" s="51">
        <v>5</v>
      </c>
      <c r="E61" s="1473" t="s">
        <v>587</v>
      </c>
      <c r="F61" s="1473" t="s">
        <v>588</v>
      </c>
      <c r="G61" s="1296" t="s">
        <v>750</v>
      </c>
      <c r="H61" s="1375">
        <v>0</v>
      </c>
      <c r="I61" s="1375">
        <f t="shared" ref="I61:L61" si="44">+H61</f>
        <v>0</v>
      </c>
      <c r="J61" s="1375">
        <f t="shared" si="44"/>
        <v>0</v>
      </c>
      <c r="K61" s="1375">
        <f t="shared" si="44"/>
        <v>0</v>
      </c>
      <c r="L61" s="1375">
        <f t="shared" si="44"/>
        <v>0</v>
      </c>
      <c r="M61" s="1462">
        <f t="shared" ref="M61" si="45">L61</f>
        <v>0</v>
      </c>
      <c r="N61" s="93"/>
      <c r="O61" s="69">
        <f>+H61*tab!$G$35</f>
        <v>0</v>
      </c>
      <c r="P61" s="69">
        <f>+I61*tab!$G$35</f>
        <v>0</v>
      </c>
      <c r="Q61" s="69">
        <f>+J61*tab!$G$35</f>
        <v>0</v>
      </c>
      <c r="R61" s="69">
        <f>+K61*tab!$G$35</f>
        <v>0</v>
      </c>
      <c r="S61" s="69">
        <f>+L61*tab!$G$35</f>
        <v>0</v>
      </c>
      <c r="T61" s="93"/>
      <c r="U61" s="152"/>
      <c r="V61" s="69">
        <f>+H61*tab!G$37</f>
        <v>0</v>
      </c>
      <c r="W61" s="69">
        <f>+I61*tab!H$37</f>
        <v>0</v>
      </c>
      <c r="X61" s="69">
        <f>+J61*tab!I$37</f>
        <v>0</v>
      </c>
      <c r="Y61" s="69">
        <f>+K61*tab!J$37</f>
        <v>0</v>
      </c>
      <c r="Z61" s="1478">
        <f>+L61*tab!K$37</f>
        <v>0</v>
      </c>
      <c r="AA61" s="1303"/>
      <c r="AB61" s="1474"/>
      <c r="AC61" s="1451"/>
      <c r="AD61" s="1451"/>
      <c r="AE61" s="1451"/>
      <c r="AF61" s="1451"/>
      <c r="AG61" s="1451"/>
      <c r="AH61" s="1451"/>
      <c r="AI61" s="1451"/>
      <c r="AJ61" s="1451"/>
      <c r="AK61" s="1451"/>
      <c r="AL61" s="1451"/>
      <c r="AM61" s="1451"/>
      <c r="AN61" s="1451"/>
      <c r="AO61" s="1451"/>
      <c r="AP61" s="1451"/>
      <c r="AQ61" s="1451"/>
      <c r="AR61" s="1451"/>
      <c r="AS61" s="1451"/>
      <c r="AT61" s="1451"/>
      <c r="AU61" s="1451"/>
      <c r="AV61" s="1451"/>
      <c r="AW61" s="1451"/>
    </row>
    <row r="62" spans="2:49" s="114" customFormat="1" x14ac:dyDescent="0.2">
      <c r="B62" s="134"/>
      <c r="C62" s="152"/>
      <c r="D62" s="51"/>
      <c r="E62" s="1296"/>
      <c r="F62" s="1296"/>
      <c r="G62" s="1296" t="s">
        <v>751</v>
      </c>
      <c r="H62" s="1375">
        <v>0</v>
      </c>
      <c r="I62" s="1375">
        <f t="shared" ref="I62:L62" si="46">+H62</f>
        <v>0</v>
      </c>
      <c r="J62" s="1375">
        <f t="shared" si="46"/>
        <v>0</v>
      </c>
      <c r="K62" s="1375">
        <f t="shared" si="46"/>
        <v>0</v>
      </c>
      <c r="L62" s="1375">
        <f t="shared" si="46"/>
        <v>0</v>
      </c>
      <c r="M62" s="1462">
        <f t="shared" ref="M62" si="47">L62</f>
        <v>0</v>
      </c>
      <c r="N62" s="93"/>
      <c r="O62" s="69">
        <f>+H62*tab!$G$36</f>
        <v>0</v>
      </c>
      <c r="P62" s="69">
        <f>+I62*tab!$G$36</f>
        <v>0</v>
      </c>
      <c r="Q62" s="69">
        <f>+J62*tab!$G$36</f>
        <v>0</v>
      </c>
      <c r="R62" s="69">
        <f>+K62*tab!$G$36</f>
        <v>0</v>
      </c>
      <c r="S62" s="69">
        <f>+L62*tab!$G$36</f>
        <v>0</v>
      </c>
      <c r="T62" s="93"/>
      <c r="U62" s="152"/>
      <c r="V62" s="69">
        <f>+H62*tab!G$38</f>
        <v>0</v>
      </c>
      <c r="W62" s="69">
        <f>+I62*tab!H$38</f>
        <v>0</v>
      </c>
      <c r="X62" s="69">
        <f>+J62*tab!I$38</f>
        <v>0</v>
      </c>
      <c r="Y62" s="69">
        <f>+K62*tab!J$38</f>
        <v>0</v>
      </c>
      <c r="Z62" s="1478">
        <f>+L62*tab!K$38</f>
        <v>0</v>
      </c>
      <c r="AA62" s="1303"/>
      <c r="AB62" s="1474"/>
      <c r="AC62" s="1451"/>
      <c r="AD62" s="1451"/>
      <c r="AE62" s="1451"/>
      <c r="AF62" s="1451"/>
      <c r="AG62" s="1451"/>
      <c r="AH62" s="1451"/>
      <c r="AI62" s="1451"/>
      <c r="AJ62" s="1451"/>
      <c r="AK62" s="1451"/>
      <c r="AL62" s="1451"/>
      <c r="AM62" s="1451"/>
      <c r="AN62" s="1451"/>
      <c r="AO62" s="1451"/>
      <c r="AP62" s="1451"/>
      <c r="AQ62" s="1451"/>
      <c r="AR62" s="1451"/>
      <c r="AS62" s="1451"/>
      <c r="AT62" s="1451"/>
      <c r="AU62" s="1451"/>
      <c r="AV62" s="1451"/>
      <c r="AW62" s="1451"/>
    </row>
    <row r="63" spans="2:49" s="114" customFormat="1" x14ac:dyDescent="0.2">
      <c r="B63" s="134"/>
      <c r="C63" s="152"/>
      <c r="D63" s="51">
        <v>6</v>
      </c>
      <c r="E63" s="1473" t="s">
        <v>587</v>
      </c>
      <c r="F63" s="1473" t="s">
        <v>857</v>
      </c>
      <c r="G63" s="1296" t="s">
        <v>750</v>
      </c>
      <c r="H63" s="1375">
        <v>0</v>
      </c>
      <c r="I63" s="1375">
        <f t="shared" ref="I63:L63" si="48">+H63</f>
        <v>0</v>
      </c>
      <c r="J63" s="1375">
        <f t="shared" si="48"/>
        <v>0</v>
      </c>
      <c r="K63" s="1375">
        <f t="shared" si="48"/>
        <v>0</v>
      </c>
      <c r="L63" s="1375">
        <f t="shared" si="48"/>
        <v>0</v>
      </c>
      <c r="M63" s="1462">
        <f t="shared" ref="M63" si="49">L63</f>
        <v>0</v>
      </c>
      <c r="N63" s="93"/>
      <c r="O63" s="69">
        <f>+H63*tab!$G$35</f>
        <v>0</v>
      </c>
      <c r="P63" s="69">
        <f>+I63*tab!$G$35</f>
        <v>0</v>
      </c>
      <c r="Q63" s="69">
        <f>+J63*tab!$G$35</f>
        <v>0</v>
      </c>
      <c r="R63" s="69">
        <f>+K63*tab!$G$35</f>
        <v>0</v>
      </c>
      <c r="S63" s="69">
        <f>+L63*tab!$G$35</f>
        <v>0</v>
      </c>
      <c r="T63" s="93"/>
      <c r="U63" s="152"/>
      <c r="V63" s="69">
        <f>+H63*tab!G$37</f>
        <v>0</v>
      </c>
      <c r="W63" s="69">
        <f>+I63*tab!H$37</f>
        <v>0</v>
      </c>
      <c r="X63" s="69">
        <f>+J63*tab!I$37</f>
        <v>0</v>
      </c>
      <c r="Y63" s="69">
        <f>+K63*tab!J$37</f>
        <v>0</v>
      </c>
      <c r="Z63" s="1478">
        <f>+L63*tab!K$37</f>
        <v>0</v>
      </c>
      <c r="AA63" s="1303"/>
      <c r="AB63" s="1474"/>
      <c r="AC63" s="1451"/>
      <c r="AD63" s="1451"/>
      <c r="AE63" s="1451"/>
      <c r="AF63" s="1451"/>
      <c r="AG63" s="1451"/>
      <c r="AH63" s="1451"/>
      <c r="AI63" s="1451"/>
      <c r="AJ63" s="1451"/>
      <c r="AK63" s="1451"/>
      <c r="AL63" s="1451"/>
      <c r="AM63" s="1451"/>
      <c r="AN63" s="1451"/>
      <c r="AO63" s="1451"/>
      <c r="AP63" s="1451"/>
      <c r="AQ63" s="1451"/>
      <c r="AR63" s="1451"/>
      <c r="AS63" s="1451"/>
      <c r="AT63" s="1451"/>
      <c r="AU63" s="1451"/>
      <c r="AV63" s="1451"/>
      <c r="AW63" s="1451"/>
    </row>
    <row r="64" spans="2:49" s="114" customFormat="1" x14ac:dyDescent="0.2">
      <c r="B64" s="134"/>
      <c r="C64" s="152"/>
      <c r="D64" s="51"/>
      <c r="E64" s="1296"/>
      <c r="F64" s="1296"/>
      <c r="G64" s="1296" t="s">
        <v>751</v>
      </c>
      <c r="H64" s="1375">
        <v>0</v>
      </c>
      <c r="I64" s="1375">
        <f t="shared" ref="I64:L64" si="50">+H64</f>
        <v>0</v>
      </c>
      <c r="J64" s="1375">
        <f t="shared" si="50"/>
        <v>0</v>
      </c>
      <c r="K64" s="1375">
        <f t="shared" si="50"/>
        <v>0</v>
      </c>
      <c r="L64" s="1375">
        <f t="shared" si="50"/>
        <v>0</v>
      </c>
      <c r="M64" s="1462">
        <f t="shared" ref="M64" si="51">L64</f>
        <v>0</v>
      </c>
      <c r="N64" s="93"/>
      <c r="O64" s="69">
        <f>+H64*tab!$G$36</f>
        <v>0</v>
      </c>
      <c r="P64" s="69">
        <f>+I64*tab!$G$36</f>
        <v>0</v>
      </c>
      <c r="Q64" s="69">
        <f>+J64*tab!$G$36</f>
        <v>0</v>
      </c>
      <c r="R64" s="69">
        <f>+K64*tab!$G$36</f>
        <v>0</v>
      </c>
      <c r="S64" s="69">
        <f>+L64*tab!$G$36</f>
        <v>0</v>
      </c>
      <c r="T64" s="93"/>
      <c r="U64" s="152"/>
      <c r="V64" s="69">
        <f>+H64*tab!G$38</f>
        <v>0</v>
      </c>
      <c r="W64" s="69">
        <f>+I64*tab!H$38</f>
        <v>0</v>
      </c>
      <c r="X64" s="69">
        <f>+J64*tab!I$38</f>
        <v>0</v>
      </c>
      <c r="Y64" s="69">
        <f>+K64*tab!J$38</f>
        <v>0</v>
      </c>
      <c r="Z64" s="1478">
        <f>+L64*tab!K$38</f>
        <v>0</v>
      </c>
      <c r="AA64" s="1303"/>
      <c r="AB64" s="1474"/>
      <c r="AC64" s="1451"/>
      <c r="AD64" s="1451"/>
      <c r="AE64" s="1451"/>
      <c r="AF64" s="1451"/>
      <c r="AG64" s="1451"/>
      <c r="AH64" s="1451"/>
      <c r="AI64" s="1451"/>
      <c r="AJ64" s="1451"/>
      <c r="AK64" s="1451"/>
      <c r="AL64" s="1451"/>
      <c r="AM64" s="1451"/>
      <c r="AN64" s="1451"/>
      <c r="AO64" s="1451"/>
      <c r="AP64" s="1451"/>
      <c r="AQ64" s="1451"/>
      <c r="AR64" s="1451"/>
      <c r="AS64" s="1451"/>
      <c r="AT64" s="1451"/>
      <c r="AU64" s="1451"/>
      <c r="AV64" s="1451"/>
      <c r="AW64" s="1451"/>
    </row>
    <row r="65" spans="2:49" s="114" customFormat="1" x14ac:dyDescent="0.2">
      <c r="B65" s="134"/>
      <c r="C65" s="152"/>
      <c r="D65" s="51">
        <v>7</v>
      </c>
      <c r="E65" s="1473" t="s">
        <v>587</v>
      </c>
      <c r="F65" s="1473" t="s">
        <v>858</v>
      </c>
      <c r="G65" s="1296" t="s">
        <v>750</v>
      </c>
      <c r="H65" s="1375">
        <v>0</v>
      </c>
      <c r="I65" s="1375">
        <f t="shared" ref="I65:L65" si="52">+H65</f>
        <v>0</v>
      </c>
      <c r="J65" s="1375">
        <f t="shared" si="52"/>
        <v>0</v>
      </c>
      <c r="K65" s="1375">
        <f t="shared" si="52"/>
        <v>0</v>
      </c>
      <c r="L65" s="1375">
        <f t="shared" si="52"/>
        <v>0</v>
      </c>
      <c r="M65" s="1462">
        <f t="shared" ref="M65" si="53">L65</f>
        <v>0</v>
      </c>
      <c r="N65" s="93"/>
      <c r="O65" s="69">
        <f>+H65*tab!$G$35</f>
        <v>0</v>
      </c>
      <c r="P65" s="69">
        <f>+I65*tab!$G$35</f>
        <v>0</v>
      </c>
      <c r="Q65" s="69">
        <f>+J65*tab!$G$35</f>
        <v>0</v>
      </c>
      <c r="R65" s="69">
        <f>+K65*tab!$G$35</f>
        <v>0</v>
      </c>
      <c r="S65" s="69">
        <f>+L65*tab!$G$35</f>
        <v>0</v>
      </c>
      <c r="T65" s="93"/>
      <c r="U65" s="152"/>
      <c r="V65" s="69">
        <f>+H65*tab!G$37</f>
        <v>0</v>
      </c>
      <c r="W65" s="69">
        <f>+I65*tab!H$37</f>
        <v>0</v>
      </c>
      <c r="X65" s="69">
        <f>+J65*tab!I$37</f>
        <v>0</v>
      </c>
      <c r="Y65" s="69">
        <f>+K65*tab!J$37</f>
        <v>0</v>
      </c>
      <c r="Z65" s="1478">
        <f>+L65*tab!K$37</f>
        <v>0</v>
      </c>
      <c r="AA65" s="1303"/>
      <c r="AB65" s="1474"/>
      <c r="AC65" s="1451"/>
      <c r="AD65" s="1451"/>
      <c r="AE65" s="1451"/>
      <c r="AF65" s="1451"/>
      <c r="AG65" s="1451"/>
      <c r="AH65" s="1451"/>
      <c r="AI65" s="1451"/>
      <c r="AJ65" s="1451"/>
      <c r="AK65" s="1451"/>
      <c r="AL65" s="1451"/>
      <c r="AM65" s="1451"/>
      <c r="AN65" s="1451"/>
      <c r="AO65" s="1451"/>
      <c r="AP65" s="1451"/>
      <c r="AQ65" s="1451"/>
      <c r="AR65" s="1451"/>
      <c r="AS65" s="1451"/>
      <c r="AT65" s="1451"/>
      <c r="AU65" s="1451"/>
      <c r="AV65" s="1451"/>
      <c r="AW65" s="1451"/>
    </row>
    <row r="66" spans="2:49" s="114" customFormat="1" x14ac:dyDescent="0.2">
      <c r="B66" s="134"/>
      <c r="C66" s="152"/>
      <c r="D66" s="51"/>
      <c r="E66" s="1296"/>
      <c r="F66" s="1296"/>
      <c r="G66" s="1296" t="s">
        <v>751</v>
      </c>
      <c r="H66" s="1375">
        <v>0</v>
      </c>
      <c r="I66" s="1375">
        <f t="shared" ref="I66:L66" si="54">+H66</f>
        <v>0</v>
      </c>
      <c r="J66" s="1375">
        <f t="shared" si="54"/>
        <v>0</v>
      </c>
      <c r="K66" s="1375">
        <f t="shared" si="54"/>
        <v>0</v>
      </c>
      <c r="L66" s="1375">
        <f t="shared" si="54"/>
        <v>0</v>
      </c>
      <c r="M66" s="1462">
        <f t="shared" ref="M66" si="55">L66</f>
        <v>0</v>
      </c>
      <c r="N66" s="93"/>
      <c r="O66" s="69">
        <f>+H66*tab!$G$36</f>
        <v>0</v>
      </c>
      <c r="P66" s="69">
        <f>+I66*tab!$G$36</f>
        <v>0</v>
      </c>
      <c r="Q66" s="69">
        <f>+J66*tab!$G$36</f>
        <v>0</v>
      </c>
      <c r="R66" s="69">
        <f>+K66*tab!$G$36</f>
        <v>0</v>
      </c>
      <c r="S66" s="69">
        <f>+L66*tab!$G$36</f>
        <v>0</v>
      </c>
      <c r="T66" s="93"/>
      <c r="U66" s="152"/>
      <c r="V66" s="69">
        <f>+H66*tab!G$38</f>
        <v>0</v>
      </c>
      <c r="W66" s="69">
        <f>+I66*tab!H$38</f>
        <v>0</v>
      </c>
      <c r="X66" s="69">
        <f>+J66*tab!I$38</f>
        <v>0</v>
      </c>
      <c r="Y66" s="69">
        <f>+K66*tab!J$38</f>
        <v>0</v>
      </c>
      <c r="Z66" s="1478">
        <f>+L66*tab!K$38</f>
        <v>0</v>
      </c>
      <c r="AA66" s="1303"/>
      <c r="AB66" s="1474"/>
      <c r="AC66" s="1451"/>
      <c r="AD66" s="1451"/>
      <c r="AE66" s="1451"/>
      <c r="AF66" s="1451"/>
      <c r="AG66" s="1451"/>
      <c r="AH66" s="1451"/>
      <c r="AI66" s="1451"/>
      <c r="AJ66" s="1451"/>
      <c r="AK66" s="1451"/>
      <c r="AL66" s="1451"/>
      <c r="AM66" s="1451"/>
      <c r="AN66" s="1451"/>
      <c r="AO66" s="1451"/>
      <c r="AP66" s="1451"/>
      <c r="AQ66" s="1451"/>
      <c r="AR66" s="1451"/>
      <c r="AS66" s="1451"/>
      <c r="AT66" s="1451"/>
      <c r="AU66" s="1451"/>
      <c r="AV66" s="1451"/>
      <c r="AW66" s="1451"/>
    </row>
    <row r="67" spans="2:49" s="114" customFormat="1" x14ac:dyDescent="0.2">
      <c r="B67" s="134"/>
      <c r="C67" s="152"/>
      <c r="D67" s="51">
        <v>8</v>
      </c>
      <c r="E67" s="1473" t="s">
        <v>587</v>
      </c>
      <c r="F67" s="1473" t="s">
        <v>859</v>
      </c>
      <c r="G67" s="1296" t="s">
        <v>750</v>
      </c>
      <c r="H67" s="1375">
        <v>0</v>
      </c>
      <c r="I67" s="1375">
        <f t="shared" ref="I67:L67" si="56">+H67</f>
        <v>0</v>
      </c>
      <c r="J67" s="1375">
        <f t="shared" si="56"/>
        <v>0</v>
      </c>
      <c r="K67" s="1375">
        <f t="shared" si="56"/>
        <v>0</v>
      </c>
      <c r="L67" s="1375">
        <f t="shared" si="56"/>
        <v>0</v>
      </c>
      <c r="M67" s="1462">
        <f t="shared" ref="M67" si="57">L67</f>
        <v>0</v>
      </c>
      <c r="N67" s="93"/>
      <c r="O67" s="69">
        <f>+H67*tab!$G$35</f>
        <v>0</v>
      </c>
      <c r="P67" s="69">
        <f>+I67*tab!$G$35</f>
        <v>0</v>
      </c>
      <c r="Q67" s="69">
        <f>+J67*tab!$G$35</f>
        <v>0</v>
      </c>
      <c r="R67" s="69">
        <f>+K67*tab!$G$35</f>
        <v>0</v>
      </c>
      <c r="S67" s="69">
        <f>+L67*tab!$G$35</f>
        <v>0</v>
      </c>
      <c r="T67" s="93"/>
      <c r="U67" s="152"/>
      <c r="V67" s="69">
        <f>+H67*tab!G$37</f>
        <v>0</v>
      </c>
      <c r="W67" s="69">
        <f>+I67*tab!H$37</f>
        <v>0</v>
      </c>
      <c r="X67" s="69">
        <f>+J67*tab!I$37</f>
        <v>0</v>
      </c>
      <c r="Y67" s="69">
        <f>+K67*tab!J$37</f>
        <v>0</v>
      </c>
      <c r="Z67" s="1478">
        <f>+L67*tab!K$37</f>
        <v>0</v>
      </c>
      <c r="AA67" s="1303"/>
      <c r="AB67" s="1474"/>
      <c r="AC67" s="1451"/>
      <c r="AD67" s="1451"/>
      <c r="AE67" s="1451"/>
      <c r="AF67" s="1451"/>
      <c r="AG67" s="1451"/>
      <c r="AH67" s="1451"/>
      <c r="AI67" s="1451"/>
      <c r="AJ67" s="1451"/>
      <c r="AK67" s="1451"/>
      <c r="AL67" s="1451"/>
      <c r="AM67" s="1451"/>
      <c r="AN67" s="1451"/>
      <c r="AO67" s="1451"/>
      <c r="AP67" s="1451"/>
      <c r="AQ67" s="1451"/>
      <c r="AR67" s="1451"/>
      <c r="AS67" s="1451"/>
      <c r="AT67" s="1451"/>
      <c r="AU67" s="1451"/>
      <c r="AV67" s="1451"/>
      <c r="AW67" s="1451"/>
    </row>
    <row r="68" spans="2:49" s="114" customFormat="1" x14ac:dyDescent="0.2">
      <c r="B68" s="134"/>
      <c r="C68" s="152"/>
      <c r="D68" s="51"/>
      <c r="E68" s="1296"/>
      <c r="F68" s="1296"/>
      <c r="G68" s="1296" t="s">
        <v>751</v>
      </c>
      <c r="H68" s="1375">
        <v>0</v>
      </c>
      <c r="I68" s="1375">
        <f t="shared" ref="I68:L68" si="58">+H68</f>
        <v>0</v>
      </c>
      <c r="J68" s="1375">
        <f t="shared" si="58"/>
        <v>0</v>
      </c>
      <c r="K68" s="1375">
        <f t="shared" si="58"/>
        <v>0</v>
      </c>
      <c r="L68" s="1375">
        <f t="shared" si="58"/>
        <v>0</v>
      </c>
      <c r="M68" s="1462">
        <f t="shared" ref="M68" si="59">L68</f>
        <v>0</v>
      </c>
      <c r="N68" s="93"/>
      <c r="O68" s="69">
        <f>+H68*tab!$G$36</f>
        <v>0</v>
      </c>
      <c r="P68" s="69">
        <f>+I68*tab!$G$36</f>
        <v>0</v>
      </c>
      <c r="Q68" s="69">
        <f>+J68*tab!$G$36</f>
        <v>0</v>
      </c>
      <c r="R68" s="69">
        <f>+K68*tab!$G$36</f>
        <v>0</v>
      </c>
      <c r="S68" s="69">
        <f>+L68*tab!$G$36</f>
        <v>0</v>
      </c>
      <c r="T68" s="93"/>
      <c r="U68" s="152"/>
      <c r="V68" s="69">
        <f>+H68*tab!G$38</f>
        <v>0</v>
      </c>
      <c r="W68" s="69">
        <f>+I68*tab!H$38</f>
        <v>0</v>
      </c>
      <c r="X68" s="69">
        <f>+J68*tab!I$38</f>
        <v>0</v>
      </c>
      <c r="Y68" s="69">
        <f>+K68*tab!J$38</f>
        <v>0</v>
      </c>
      <c r="Z68" s="1478">
        <f>+L68*tab!K$38</f>
        <v>0</v>
      </c>
      <c r="AA68" s="1303"/>
      <c r="AB68" s="1474"/>
      <c r="AC68" s="1451"/>
      <c r="AD68" s="1451"/>
      <c r="AE68" s="1451"/>
      <c r="AF68" s="1451"/>
      <c r="AG68" s="1451"/>
      <c r="AH68" s="1451"/>
      <c r="AI68" s="1451"/>
      <c r="AJ68" s="1451"/>
      <c r="AK68" s="1451"/>
      <c r="AL68" s="1451"/>
      <c r="AM68" s="1451"/>
      <c r="AN68" s="1451"/>
      <c r="AO68" s="1451"/>
      <c r="AP68" s="1451"/>
      <c r="AQ68" s="1451"/>
      <c r="AR68" s="1451"/>
      <c r="AS68" s="1451"/>
      <c r="AT68" s="1451"/>
      <c r="AU68" s="1451"/>
      <c r="AV68" s="1451"/>
      <c r="AW68" s="1451"/>
    </row>
    <row r="69" spans="2:49" s="114" customFormat="1" x14ac:dyDescent="0.2">
      <c r="B69" s="134"/>
      <c r="C69" s="152"/>
      <c r="D69" s="51">
        <v>9</v>
      </c>
      <c r="E69" s="1473" t="s">
        <v>587</v>
      </c>
      <c r="F69" s="1473" t="s">
        <v>860</v>
      </c>
      <c r="G69" s="1296" t="s">
        <v>750</v>
      </c>
      <c r="H69" s="1375">
        <v>0</v>
      </c>
      <c r="I69" s="1375">
        <f t="shared" ref="I69:L69" si="60">+H69</f>
        <v>0</v>
      </c>
      <c r="J69" s="1375">
        <f t="shared" si="60"/>
        <v>0</v>
      </c>
      <c r="K69" s="1375">
        <f t="shared" si="60"/>
        <v>0</v>
      </c>
      <c r="L69" s="1375">
        <f t="shared" si="60"/>
        <v>0</v>
      </c>
      <c r="M69" s="1462">
        <f t="shared" ref="M69" si="61">L69</f>
        <v>0</v>
      </c>
      <c r="N69" s="93"/>
      <c r="O69" s="69">
        <f>+H69*tab!$G$35</f>
        <v>0</v>
      </c>
      <c r="P69" s="69">
        <f>+I69*tab!$G$35</f>
        <v>0</v>
      </c>
      <c r="Q69" s="69">
        <f>+J69*tab!$G$35</f>
        <v>0</v>
      </c>
      <c r="R69" s="69">
        <f>+K69*tab!$G$35</f>
        <v>0</v>
      </c>
      <c r="S69" s="69">
        <f>+L69*tab!$G$35</f>
        <v>0</v>
      </c>
      <c r="T69" s="93"/>
      <c r="U69" s="152"/>
      <c r="V69" s="69">
        <f>+H69*tab!G$37</f>
        <v>0</v>
      </c>
      <c r="W69" s="69">
        <f>+I69*tab!H$37</f>
        <v>0</v>
      </c>
      <c r="X69" s="69">
        <f>+J69*tab!I$37</f>
        <v>0</v>
      </c>
      <c r="Y69" s="69">
        <f>+K69*tab!J$37</f>
        <v>0</v>
      </c>
      <c r="Z69" s="1478">
        <f>+L69*tab!K$37</f>
        <v>0</v>
      </c>
      <c r="AA69" s="1303"/>
      <c r="AB69" s="1474"/>
      <c r="AC69" s="1451"/>
      <c r="AD69" s="1451"/>
      <c r="AE69" s="1451"/>
      <c r="AF69" s="1451"/>
      <c r="AG69" s="1451"/>
      <c r="AH69" s="1451"/>
      <c r="AI69" s="1451"/>
      <c r="AJ69" s="1451"/>
      <c r="AK69" s="1451"/>
      <c r="AL69" s="1451"/>
      <c r="AM69" s="1451"/>
      <c r="AN69" s="1451"/>
      <c r="AO69" s="1451"/>
      <c r="AP69" s="1451"/>
      <c r="AQ69" s="1451"/>
      <c r="AR69" s="1451"/>
      <c r="AS69" s="1451"/>
      <c r="AT69" s="1451"/>
      <c r="AU69" s="1451"/>
      <c r="AV69" s="1451"/>
      <c r="AW69" s="1451"/>
    </row>
    <row r="70" spans="2:49" s="114" customFormat="1" x14ac:dyDescent="0.2">
      <c r="B70" s="134"/>
      <c r="C70" s="152"/>
      <c r="D70" s="51"/>
      <c r="E70" s="1296"/>
      <c r="F70" s="1296"/>
      <c r="G70" s="1296" t="s">
        <v>751</v>
      </c>
      <c r="H70" s="1375">
        <v>0</v>
      </c>
      <c r="I70" s="1375">
        <f t="shared" ref="I70:M70" si="62">H70</f>
        <v>0</v>
      </c>
      <c r="J70" s="1376">
        <f t="shared" si="62"/>
        <v>0</v>
      </c>
      <c r="K70" s="1376">
        <f t="shared" si="62"/>
        <v>0</v>
      </c>
      <c r="L70" s="1376">
        <f t="shared" si="62"/>
        <v>0</v>
      </c>
      <c r="M70" s="1462">
        <f t="shared" si="62"/>
        <v>0</v>
      </c>
      <c r="N70" s="93"/>
      <c r="O70" s="69">
        <f>+H70*tab!$G$36</f>
        <v>0</v>
      </c>
      <c r="P70" s="69">
        <f>+I70*tab!$G$36</f>
        <v>0</v>
      </c>
      <c r="Q70" s="69">
        <f>+J70*tab!$G$36</f>
        <v>0</v>
      </c>
      <c r="R70" s="69">
        <f>+K70*tab!$G$36</f>
        <v>0</v>
      </c>
      <c r="S70" s="69">
        <f>+L70*tab!$G$36</f>
        <v>0</v>
      </c>
      <c r="T70" s="93"/>
      <c r="U70" s="152"/>
      <c r="V70" s="69">
        <f>+H70*tab!G$38</f>
        <v>0</v>
      </c>
      <c r="W70" s="69">
        <f>+I70*tab!H$38</f>
        <v>0</v>
      </c>
      <c r="X70" s="69">
        <f>+J70*tab!I$38</f>
        <v>0</v>
      </c>
      <c r="Y70" s="69">
        <f>+K70*tab!J$38</f>
        <v>0</v>
      </c>
      <c r="Z70" s="1478">
        <f>+L70*tab!K$38</f>
        <v>0</v>
      </c>
      <c r="AA70" s="1303"/>
      <c r="AB70" s="1474"/>
      <c r="AC70" s="1451"/>
      <c r="AD70" s="1451"/>
      <c r="AE70" s="1451"/>
      <c r="AF70" s="1451"/>
      <c r="AG70" s="1451"/>
      <c r="AH70" s="1451"/>
      <c r="AI70" s="1451"/>
      <c r="AJ70" s="1451"/>
      <c r="AK70" s="1451"/>
      <c r="AL70" s="1451"/>
      <c r="AM70" s="1451"/>
      <c r="AN70" s="1451"/>
      <c r="AO70" s="1451"/>
      <c r="AP70" s="1451"/>
      <c r="AQ70" s="1451"/>
      <c r="AR70" s="1451"/>
      <c r="AS70" s="1451"/>
      <c r="AT70" s="1451"/>
      <c r="AU70" s="1451"/>
      <c r="AV70" s="1451"/>
      <c r="AW70" s="1451"/>
    </row>
    <row r="71" spans="2:49" s="114" customFormat="1" x14ac:dyDescent="0.2">
      <c r="B71" s="134"/>
      <c r="C71" s="152"/>
      <c r="D71" s="51">
        <v>10</v>
      </c>
      <c r="E71" s="1473" t="s">
        <v>589</v>
      </c>
      <c r="F71" s="1473" t="s">
        <v>590</v>
      </c>
      <c r="G71" s="1296" t="s">
        <v>750</v>
      </c>
      <c r="H71" s="1375">
        <v>0</v>
      </c>
      <c r="I71" s="1375">
        <f t="shared" ref="I71:M71" si="63">H71</f>
        <v>0</v>
      </c>
      <c r="J71" s="1376">
        <f t="shared" si="63"/>
        <v>0</v>
      </c>
      <c r="K71" s="1376">
        <f t="shared" si="63"/>
        <v>0</v>
      </c>
      <c r="L71" s="1376">
        <f t="shared" si="63"/>
        <v>0</v>
      </c>
      <c r="M71" s="1462">
        <f t="shared" si="63"/>
        <v>0</v>
      </c>
      <c r="N71" s="93"/>
      <c r="O71" s="69">
        <f>+H71*tab!$G$35</f>
        <v>0</v>
      </c>
      <c r="P71" s="69">
        <f>+I71*tab!$G$35</f>
        <v>0</v>
      </c>
      <c r="Q71" s="69">
        <f>+J71*tab!$G$35</f>
        <v>0</v>
      </c>
      <c r="R71" s="69">
        <f>+K71*tab!$G$35</f>
        <v>0</v>
      </c>
      <c r="S71" s="69">
        <f>+L71*tab!$G$35</f>
        <v>0</v>
      </c>
      <c r="T71" s="93"/>
      <c r="U71" s="152"/>
      <c r="V71" s="69">
        <f>+H71*tab!G$37</f>
        <v>0</v>
      </c>
      <c r="W71" s="69">
        <f>+I71*tab!H$37</f>
        <v>0</v>
      </c>
      <c r="X71" s="69">
        <f>+J71*tab!I$37</f>
        <v>0</v>
      </c>
      <c r="Y71" s="69">
        <f>+K71*tab!J$37</f>
        <v>0</v>
      </c>
      <c r="Z71" s="1478">
        <f>+L71*tab!K$37</f>
        <v>0</v>
      </c>
      <c r="AA71" s="1303"/>
      <c r="AB71" s="1474"/>
      <c r="AC71" s="1451"/>
      <c r="AD71" s="1451"/>
      <c r="AE71" s="1451"/>
      <c r="AF71" s="1451"/>
      <c r="AG71" s="1451"/>
      <c r="AH71" s="1451"/>
      <c r="AI71" s="1451"/>
      <c r="AJ71" s="1451"/>
      <c r="AK71" s="1451"/>
      <c r="AL71" s="1451"/>
      <c r="AM71" s="1451"/>
      <c r="AN71" s="1451"/>
      <c r="AO71" s="1451"/>
      <c r="AP71" s="1451"/>
      <c r="AQ71" s="1451"/>
      <c r="AR71" s="1451"/>
      <c r="AS71" s="1451"/>
      <c r="AT71" s="1451"/>
      <c r="AU71" s="1451"/>
      <c r="AV71" s="1451"/>
      <c r="AW71" s="1451"/>
    </row>
    <row r="72" spans="2:49" s="114" customFormat="1" x14ac:dyDescent="0.2">
      <c r="B72" s="134"/>
      <c r="C72" s="152"/>
      <c r="D72" s="51"/>
      <c r="E72" s="1296"/>
      <c r="F72" s="1296"/>
      <c r="G72" s="1296" t="s">
        <v>751</v>
      </c>
      <c r="H72" s="1375">
        <v>0</v>
      </c>
      <c r="I72" s="1375">
        <f t="shared" ref="I72:M72" si="64">H72</f>
        <v>0</v>
      </c>
      <c r="J72" s="1376">
        <f t="shared" si="64"/>
        <v>0</v>
      </c>
      <c r="K72" s="1376">
        <f t="shared" si="64"/>
        <v>0</v>
      </c>
      <c r="L72" s="1376">
        <f t="shared" si="64"/>
        <v>0</v>
      </c>
      <c r="M72" s="1462">
        <f t="shared" si="64"/>
        <v>0</v>
      </c>
      <c r="N72" s="93"/>
      <c r="O72" s="69">
        <f>+H72*tab!$G$36</f>
        <v>0</v>
      </c>
      <c r="P72" s="69">
        <f>+I72*tab!$G$36</f>
        <v>0</v>
      </c>
      <c r="Q72" s="69">
        <f>+J72*tab!$G$36</f>
        <v>0</v>
      </c>
      <c r="R72" s="69">
        <f>+K72*tab!$G$36</f>
        <v>0</v>
      </c>
      <c r="S72" s="69">
        <f>+L72*tab!$G$36</f>
        <v>0</v>
      </c>
      <c r="T72" s="93"/>
      <c r="U72" s="152"/>
      <c r="V72" s="69">
        <f>+H72*tab!G$38</f>
        <v>0</v>
      </c>
      <c r="W72" s="69">
        <f>+I72*tab!H$38</f>
        <v>0</v>
      </c>
      <c r="X72" s="69">
        <f>+J72*tab!I$38</f>
        <v>0</v>
      </c>
      <c r="Y72" s="69">
        <f>+K72*tab!J$38</f>
        <v>0</v>
      </c>
      <c r="Z72" s="1478">
        <f>+L72*tab!K$38</f>
        <v>0</v>
      </c>
      <c r="AA72" s="1303"/>
      <c r="AB72" s="1474"/>
      <c r="AC72" s="1451"/>
      <c r="AD72" s="1451"/>
      <c r="AE72" s="1451"/>
      <c r="AF72" s="1451"/>
      <c r="AG72" s="1451"/>
      <c r="AH72" s="1451"/>
      <c r="AI72" s="1451"/>
      <c r="AJ72" s="1451"/>
      <c r="AK72" s="1451"/>
      <c r="AL72" s="1451"/>
      <c r="AM72" s="1451"/>
      <c r="AN72" s="1451"/>
      <c r="AO72" s="1451"/>
      <c r="AP72" s="1451"/>
      <c r="AQ72" s="1451"/>
      <c r="AR72" s="1451"/>
      <c r="AS72" s="1451"/>
      <c r="AT72" s="1451"/>
      <c r="AU72" s="1451"/>
      <c r="AV72" s="1451"/>
      <c r="AW72" s="1451"/>
    </row>
    <row r="73" spans="2:49" s="114" customFormat="1" x14ac:dyDescent="0.2">
      <c r="B73" s="134"/>
      <c r="C73" s="152"/>
      <c r="D73" s="51">
        <v>11</v>
      </c>
      <c r="E73" s="1473" t="s">
        <v>589</v>
      </c>
      <c r="F73" s="1473" t="s">
        <v>861</v>
      </c>
      <c r="G73" s="1296" t="s">
        <v>750</v>
      </c>
      <c r="H73" s="1375">
        <v>0</v>
      </c>
      <c r="I73" s="1375">
        <f t="shared" ref="I73:M73" si="65">H73</f>
        <v>0</v>
      </c>
      <c r="J73" s="1376">
        <f t="shared" si="65"/>
        <v>0</v>
      </c>
      <c r="K73" s="1376">
        <f t="shared" si="65"/>
        <v>0</v>
      </c>
      <c r="L73" s="1376">
        <f t="shared" si="65"/>
        <v>0</v>
      </c>
      <c r="M73" s="1462">
        <f t="shared" si="65"/>
        <v>0</v>
      </c>
      <c r="N73" s="93"/>
      <c r="O73" s="69">
        <f>+H73*tab!$G$35</f>
        <v>0</v>
      </c>
      <c r="P73" s="69">
        <f>+I73*tab!$G$35</f>
        <v>0</v>
      </c>
      <c r="Q73" s="69">
        <f>+J73*tab!$G$35</f>
        <v>0</v>
      </c>
      <c r="R73" s="69">
        <f>+K73*tab!$G$35</f>
        <v>0</v>
      </c>
      <c r="S73" s="69">
        <f>+L73*tab!$G$35</f>
        <v>0</v>
      </c>
      <c r="T73" s="93"/>
      <c r="U73" s="152"/>
      <c r="V73" s="69">
        <f>+H73*tab!G$37</f>
        <v>0</v>
      </c>
      <c r="W73" s="69">
        <f>+I73*tab!H$37</f>
        <v>0</v>
      </c>
      <c r="X73" s="69">
        <f>+J73*tab!I$37</f>
        <v>0</v>
      </c>
      <c r="Y73" s="69">
        <f>+K73*tab!J$37</f>
        <v>0</v>
      </c>
      <c r="Z73" s="1478">
        <f>+L73*tab!K$37</f>
        <v>0</v>
      </c>
      <c r="AA73" s="1303"/>
      <c r="AB73" s="1474"/>
      <c r="AC73" s="1451"/>
      <c r="AD73" s="1451"/>
      <c r="AE73" s="1451"/>
      <c r="AF73" s="1451"/>
      <c r="AG73" s="1451"/>
      <c r="AH73" s="1451"/>
      <c r="AI73" s="1451"/>
      <c r="AJ73" s="1451"/>
      <c r="AK73" s="1451"/>
      <c r="AL73" s="1451"/>
      <c r="AM73" s="1451"/>
      <c r="AN73" s="1451"/>
      <c r="AO73" s="1451"/>
      <c r="AP73" s="1451"/>
      <c r="AQ73" s="1451"/>
      <c r="AR73" s="1451"/>
      <c r="AS73" s="1451"/>
      <c r="AT73" s="1451"/>
      <c r="AU73" s="1451"/>
      <c r="AV73" s="1451"/>
      <c r="AW73" s="1451"/>
    </row>
    <row r="74" spans="2:49" s="114" customFormat="1" x14ac:dyDescent="0.2">
      <c r="B74" s="134"/>
      <c r="C74" s="152"/>
      <c r="D74" s="51"/>
      <c r="E74" s="1296"/>
      <c r="F74" s="1296"/>
      <c r="G74" s="1296" t="s">
        <v>751</v>
      </c>
      <c r="H74" s="1375">
        <v>0</v>
      </c>
      <c r="I74" s="1375">
        <f t="shared" ref="I74:M74" si="66">H74</f>
        <v>0</v>
      </c>
      <c r="J74" s="1376">
        <f t="shared" si="66"/>
        <v>0</v>
      </c>
      <c r="K74" s="1376">
        <f t="shared" si="66"/>
        <v>0</v>
      </c>
      <c r="L74" s="1376">
        <f t="shared" si="66"/>
        <v>0</v>
      </c>
      <c r="M74" s="1462">
        <f t="shared" si="66"/>
        <v>0</v>
      </c>
      <c r="N74" s="93"/>
      <c r="O74" s="69">
        <f>+H74*tab!$G$36</f>
        <v>0</v>
      </c>
      <c r="P74" s="69">
        <f>+I74*tab!$G$36</f>
        <v>0</v>
      </c>
      <c r="Q74" s="69">
        <f>+J74*tab!$G$36</f>
        <v>0</v>
      </c>
      <c r="R74" s="69">
        <f>+K74*tab!$G$36</f>
        <v>0</v>
      </c>
      <c r="S74" s="69">
        <f>+L74*tab!$G$36</f>
        <v>0</v>
      </c>
      <c r="T74" s="93"/>
      <c r="U74" s="152"/>
      <c r="V74" s="69">
        <f>+H74*tab!G$38</f>
        <v>0</v>
      </c>
      <c r="W74" s="69">
        <f>+I74*tab!H$38</f>
        <v>0</v>
      </c>
      <c r="X74" s="69">
        <f>+J74*tab!I$38</f>
        <v>0</v>
      </c>
      <c r="Y74" s="69">
        <f>+K74*tab!J$38</f>
        <v>0</v>
      </c>
      <c r="Z74" s="1478">
        <f>+L74*tab!K$38</f>
        <v>0</v>
      </c>
      <c r="AA74" s="1303"/>
      <c r="AB74" s="1474"/>
      <c r="AC74" s="1451"/>
      <c r="AD74" s="1451"/>
      <c r="AE74" s="1451"/>
      <c r="AF74" s="1451"/>
      <c r="AG74" s="1451"/>
      <c r="AH74" s="1451"/>
      <c r="AI74" s="1451"/>
      <c r="AJ74" s="1451"/>
      <c r="AK74" s="1451"/>
      <c r="AL74" s="1451"/>
      <c r="AM74" s="1451"/>
      <c r="AN74" s="1451"/>
      <c r="AO74" s="1451"/>
      <c r="AP74" s="1451"/>
      <c r="AQ74" s="1451"/>
      <c r="AR74" s="1451"/>
      <c r="AS74" s="1451"/>
      <c r="AT74" s="1451"/>
      <c r="AU74" s="1451"/>
      <c r="AV74" s="1451"/>
      <c r="AW74" s="1451"/>
    </row>
    <row r="75" spans="2:49" s="114" customFormat="1" x14ac:dyDescent="0.2">
      <c r="B75" s="134"/>
      <c r="C75" s="152"/>
      <c r="D75" s="51">
        <v>12</v>
      </c>
      <c r="E75" s="1473" t="s">
        <v>589</v>
      </c>
      <c r="F75" s="1473" t="s">
        <v>862</v>
      </c>
      <c r="G75" s="1296" t="s">
        <v>750</v>
      </c>
      <c r="H75" s="1375">
        <v>0</v>
      </c>
      <c r="I75" s="1375">
        <f t="shared" ref="I75:M75" si="67">H75</f>
        <v>0</v>
      </c>
      <c r="J75" s="1376">
        <f t="shared" si="67"/>
        <v>0</v>
      </c>
      <c r="K75" s="1376">
        <f t="shared" si="67"/>
        <v>0</v>
      </c>
      <c r="L75" s="1376">
        <f t="shared" si="67"/>
        <v>0</v>
      </c>
      <c r="M75" s="1462">
        <f t="shared" si="67"/>
        <v>0</v>
      </c>
      <c r="N75" s="93"/>
      <c r="O75" s="69">
        <f>+H75*tab!$G$35</f>
        <v>0</v>
      </c>
      <c r="P75" s="69">
        <f>+I75*tab!$G$35</f>
        <v>0</v>
      </c>
      <c r="Q75" s="69">
        <f>+J75*tab!$G$35</f>
        <v>0</v>
      </c>
      <c r="R75" s="69">
        <f>+K75*tab!$G$35</f>
        <v>0</v>
      </c>
      <c r="S75" s="69">
        <f>+L75*tab!$G$35</f>
        <v>0</v>
      </c>
      <c r="T75" s="93"/>
      <c r="U75" s="152"/>
      <c r="V75" s="69">
        <f>+H75*tab!G$37</f>
        <v>0</v>
      </c>
      <c r="W75" s="69">
        <f>+I75*tab!H$37</f>
        <v>0</v>
      </c>
      <c r="X75" s="69">
        <f>+J75*tab!I$37</f>
        <v>0</v>
      </c>
      <c r="Y75" s="69">
        <f>+K75*tab!J$37</f>
        <v>0</v>
      </c>
      <c r="Z75" s="1478">
        <f>+L75*tab!K$37</f>
        <v>0</v>
      </c>
      <c r="AA75" s="1303"/>
      <c r="AB75" s="1474"/>
      <c r="AC75" s="1451"/>
      <c r="AD75" s="1451"/>
      <c r="AE75" s="1451"/>
      <c r="AF75" s="1451"/>
      <c r="AG75" s="1451"/>
      <c r="AH75" s="1451"/>
      <c r="AI75" s="1451"/>
      <c r="AJ75" s="1451"/>
      <c r="AK75" s="1451"/>
      <c r="AL75" s="1451"/>
      <c r="AM75" s="1451"/>
      <c r="AN75" s="1451"/>
      <c r="AO75" s="1451"/>
      <c r="AP75" s="1451"/>
      <c r="AQ75" s="1451"/>
      <c r="AR75" s="1451"/>
      <c r="AS75" s="1451"/>
      <c r="AT75" s="1451"/>
      <c r="AU75" s="1451"/>
      <c r="AV75" s="1451"/>
      <c r="AW75" s="1451"/>
    </row>
    <row r="76" spans="2:49" s="114" customFormat="1" x14ac:dyDescent="0.2">
      <c r="B76" s="134"/>
      <c r="C76" s="152"/>
      <c r="D76" s="51"/>
      <c r="E76" s="1296"/>
      <c r="F76" s="1296"/>
      <c r="G76" s="1296" t="s">
        <v>751</v>
      </c>
      <c r="H76" s="1375">
        <v>0</v>
      </c>
      <c r="I76" s="1375">
        <f t="shared" ref="I76:M76" si="68">H76</f>
        <v>0</v>
      </c>
      <c r="J76" s="1376">
        <f t="shared" si="68"/>
        <v>0</v>
      </c>
      <c r="K76" s="1376">
        <f t="shared" si="68"/>
        <v>0</v>
      </c>
      <c r="L76" s="1376">
        <f t="shared" si="68"/>
        <v>0</v>
      </c>
      <c r="M76" s="1462">
        <f t="shared" si="68"/>
        <v>0</v>
      </c>
      <c r="N76" s="93"/>
      <c r="O76" s="69">
        <f>+H76*tab!$G$36</f>
        <v>0</v>
      </c>
      <c r="P76" s="69">
        <f>+I76*tab!$G$36</f>
        <v>0</v>
      </c>
      <c r="Q76" s="69">
        <f>+J76*tab!$G$36</f>
        <v>0</v>
      </c>
      <c r="R76" s="69">
        <f>+K76*tab!$G$36</f>
        <v>0</v>
      </c>
      <c r="S76" s="69">
        <f>+L76*tab!$G$36</f>
        <v>0</v>
      </c>
      <c r="T76" s="93"/>
      <c r="U76" s="152"/>
      <c r="V76" s="69">
        <f>+H76*tab!G$38</f>
        <v>0</v>
      </c>
      <c r="W76" s="69">
        <f>+I76*tab!H$38</f>
        <v>0</v>
      </c>
      <c r="X76" s="69">
        <f>+J76*tab!I$38</f>
        <v>0</v>
      </c>
      <c r="Y76" s="69">
        <f>+K76*tab!J$38</f>
        <v>0</v>
      </c>
      <c r="Z76" s="1478">
        <f>+L76*tab!K$38</f>
        <v>0</v>
      </c>
      <c r="AA76" s="1303"/>
      <c r="AB76" s="1474"/>
      <c r="AC76" s="1451"/>
      <c r="AD76" s="1451"/>
      <c r="AE76" s="1451"/>
      <c r="AF76" s="1451"/>
      <c r="AG76" s="1451"/>
      <c r="AH76" s="1451"/>
      <c r="AI76" s="1451"/>
      <c r="AJ76" s="1451"/>
      <c r="AK76" s="1451"/>
      <c r="AL76" s="1451"/>
      <c r="AM76" s="1451"/>
      <c r="AN76" s="1451"/>
      <c r="AO76" s="1451"/>
      <c r="AP76" s="1451"/>
      <c r="AQ76" s="1451"/>
      <c r="AR76" s="1451"/>
      <c r="AS76" s="1451"/>
      <c r="AT76" s="1451"/>
      <c r="AU76" s="1451"/>
      <c r="AV76" s="1451"/>
      <c r="AW76" s="1451"/>
    </row>
    <row r="77" spans="2:49" s="114" customFormat="1" x14ac:dyDescent="0.2">
      <c r="B77" s="134"/>
      <c r="C77" s="152"/>
      <c r="D77" s="51">
        <v>13</v>
      </c>
      <c r="E77" s="1473" t="s">
        <v>915</v>
      </c>
      <c r="F77" s="1473" t="s">
        <v>591</v>
      </c>
      <c r="G77" s="1296" t="s">
        <v>750</v>
      </c>
      <c r="H77" s="1375">
        <v>0</v>
      </c>
      <c r="I77" s="1375">
        <f t="shared" ref="I77:M77" si="69">H77</f>
        <v>0</v>
      </c>
      <c r="J77" s="1376">
        <f t="shared" si="69"/>
        <v>0</v>
      </c>
      <c r="K77" s="1376">
        <f t="shared" si="69"/>
        <v>0</v>
      </c>
      <c r="L77" s="1376">
        <f t="shared" si="69"/>
        <v>0</v>
      </c>
      <c r="M77" s="1462">
        <f t="shared" si="69"/>
        <v>0</v>
      </c>
      <c r="N77" s="93"/>
      <c r="O77" s="69">
        <f>+H77*tab!$G$35</f>
        <v>0</v>
      </c>
      <c r="P77" s="69">
        <f>+I77*tab!$G$35</f>
        <v>0</v>
      </c>
      <c r="Q77" s="69">
        <f>+J77*tab!$G$35</f>
        <v>0</v>
      </c>
      <c r="R77" s="69">
        <f>+K77*tab!$G$35</f>
        <v>0</v>
      </c>
      <c r="S77" s="69">
        <f>+L77*tab!$G$35</f>
        <v>0</v>
      </c>
      <c r="T77" s="93"/>
      <c r="U77" s="152"/>
      <c r="V77" s="69">
        <f>+H77*tab!G$37</f>
        <v>0</v>
      </c>
      <c r="W77" s="69">
        <f>+I77*tab!H$37</f>
        <v>0</v>
      </c>
      <c r="X77" s="69">
        <f>+J77*tab!I$37</f>
        <v>0</v>
      </c>
      <c r="Y77" s="69">
        <f>+K77*tab!J$37</f>
        <v>0</v>
      </c>
      <c r="Z77" s="1478">
        <f>+L77*tab!K$37</f>
        <v>0</v>
      </c>
      <c r="AA77" s="1303"/>
      <c r="AB77" s="1474"/>
      <c r="AC77" s="1451"/>
      <c r="AD77" s="1451"/>
      <c r="AE77" s="1451"/>
      <c r="AF77" s="1451"/>
      <c r="AG77" s="1451"/>
      <c r="AH77" s="1451"/>
      <c r="AI77" s="1451"/>
      <c r="AJ77" s="1451"/>
      <c r="AK77" s="1451"/>
      <c r="AL77" s="1451"/>
      <c r="AM77" s="1451"/>
      <c r="AN77" s="1451"/>
      <c r="AO77" s="1451"/>
      <c r="AP77" s="1451"/>
      <c r="AQ77" s="1451"/>
      <c r="AR77" s="1451"/>
      <c r="AS77" s="1451"/>
      <c r="AT77" s="1451"/>
      <c r="AU77" s="1451"/>
      <c r="AV77" s="1451"/>
      <c r="AW77" s="1451"/>
    </row>
    <row r="78" spans="2:49" s="114" customFormat="1" x14ac:dyDescent="0.2">
      <c r="B78" s="134"/>
      <c r="C78" s="152"/>
      <c r="D78" s="51"/>
      <c r="E78" s="153"/>
      <c r="F78" s="1122"/>
      <c r="G78" s="1296" t="s">
        <v>751</v>
      </c>
      <c r="H78" s="1375">
        <v>0</v>
      </c>
      <c r="I78" s="1375">
        <f t="shared" ref="I78:M78" si="70">H78</f>
        <v>0</v>
      </c>
      <c r="J78" s="1376">
        <f t="shared" si="70"/>
        <v>0</v>
      </c>
      <c r="K78" s="1376">
        <f t="shared" si="70"/>
        <v>0</v>
      </c>
      <c r="L78" s="1376">
        <f t="shared" si="70"/>
        <v>0</v>
      </c>
      <c r="M78" s="1462">
        <f t="shared" si="70"/>
        <v>0</v>
      </c>
      <c r="N78" s="93"/>
      <c r="O78" s="69">
        <f>+H78*tab!$G$36</f>
        <v>0</v>
      </c>
      <c r="P78" s="69">
        <f>+I78*tab!$G$36</f>
        <v>0</v>
      </c>
      <c r="Q78" s="69">
        <f>+J78*tab!$G$36</f>
        <v>0</v>
      </c>
      <c r="R78" s="69">
        <f>+K78*tab!$G$36</f>
        <v>0</v>
      </c>
      <c r="S78" s="69">
        <f>+L78*tab!$G$36</f>
        <v>0</v>
      </c>
      <c r="T78" s="93"/>
      <c r="U78" s="152"/>
      <c r="V78" s="69">
        <f>+H78*tab!G$38</f>
        <v>0</v>
      </c>
      <c r="W78" s="69">
        <f>+I78*tab!H$38</f>
        <v>0</v>
      </c>
      <c r="X78" s="69">
        <f>+J78*tab!I$38</f>
        <v>0</v>
      </c>
      <c r="Y78" s="69">
        <f>+K78*tab!J$38</f>
        <v>0</v>
      </c>
      <c r="Z78" s="1478">
        <f>+L78*tab!K$38</f>
        <v>0</v>
      </c>
      <c r="AA78" s="1303"/>
      <c r="AB78" s="1474"/>
      <c r="AC78" s="1451"/>
      <c r="AD78" s="1451"/>
      <c r="AE78" s="1451"/>
      <c r="AF78" s="1451"/>
      <c r="AG78" s="1451"/>
      <c r="AH78" s="1451"/>
      <c r="AI78" s="1451"/>
      <c r="AJ78" s="1451"/>
      <c r="AK78" s="1451"/>
      <c r="AL78" s="1451"/>
      <c r="AM78" s="1451"/>
      <c r="AN78" s="1451"/>
      <c r="AO78" s="1451"/>
      <c r="AP78" s="1451"/>
      <c r="AQ78" s="1451"/>
      <c r="AR78" s="1451"/>
      <c r="AS78" s="1451"/>
      <c r="AT78" s="1451"/>
      <c r="AU78" s="1451"/>
      <c r="AV78" s="1451"/>
      <c r="AW78" s="1451"/>
    </row>
    <row r="79" spans="2:49" s="114" customFormat="1" x14ac:dyDescent="0.2">
      <c r="B79" s="134"/>
      <c r="C79" s="152"/>
      <c r="D79" s="51">
        <v>14</v>
      </c>
      <c r="E79" s="1473" t="s">
        <v>592</v>
      </c>
      <c r="F79" s="1473" t="s">
        <v>593</v>
      </c>
      <c r="G79" s="1296" t="s">
        <v>750</v>
      </c>
      <c r="H79" s="1375">
        <v>0</v>
      </c>
      <c r="I79" s="1375">
        <f t="shared" ref="I79:M79" si="71">H79</f>
        <v>0</v>
      </c>
      <c r="J79" s="1376">
        <f t="shared" si="71"/>
        <v>0</v>
      </c>
      <c r="K79" s="1376">
        <f t="shared" si="71"/>
        <v>0</v>
      </c>
      <c r="L79" s="1376">
        <f t="shared" si="71"/>
        <v>0</v>
      </c>
      <c r="M79" s="1462">
        <f t="shared" si="71"/>
        <v>0</v>
      </c>
      <c r="N79" s="93"/>
      <c r="O79" s="69">
        <f>+H79*tab!$G$35</f>
        <v>0</v>
      </c>
      <c r="P79" s="69">
        <f>+I79*tab!$G$35</f>
        <v>0</v>
      </c>
      <c r="Q79" s="69">
        <f>+J79*tab!$G$35</f>
        <v>0</v>
      </c>
      <c r="R79" s="69">
        <f>+K79*tab!$G$35</f>
        <v>0</v>
      </c>
      <c r="S79" s="69">
        <f>+L79*tab!$G$35</f>
        <v>0</v>
      </c>
      <c r="T79" s="93"/>
      <c r="U79" s="152"/>
      <c r="V79" s="69">
        <f>+H79*tab!G$37</f>
        <v>0</v>
      </c>
      <c r="W79" s="69">
        <f>+I79*tab!H$37</f>
        <v>0</v>
      </c>
      <c r="X79" s="69">
        <f>+J79*tab!I$37</f>
        <v>0</v>
      </c>
      <c r="Y79" s="69">
        <f>+K79*tab!J$37</f>
        <v>0</v>
      </c>
      <c r="Z79" s="1478">
        <f>+L79*tab!K$37</f>
        <v>0</v>
      </c>
      <c r="AA79" s="1303"/>
      <c r="AB79" s="1474"/>
      <c r="AC79" s="1451"/>
      <c r="AD79" s="1451"/>
      <c r="AE79" s="1451"/>
      <c r="AF79" s="1451"/>
      <c r="AG79" s="1451"/>
      <c r="AH79" s="1451"/>
      <c r="AI79" s="1451"/>
      <c r="AJ79" s="1451"/>
      <c r="AK79" s="1451"/>
      <c r="AL79" s="1451"/>
      <c r="AM79" s="1451"/>
      <c r="AN79" s="1451"/>
      <c r="AO79" s="1451"/>
      <c r="AP79" s="1451"/>
      <c r="AQ79" s="1451"/>
      <c r="AR79" s="1451"/>
      <c r="AS79" s="1451"/>
      <c r="AT79" s="1451"/>
      <c r="AU79" s="1451"/>
      <c r="AV79" s="1451"/>
      <c r="AW79" s="1451"/>
    </row>
    <row r="80" spans="2:49" s="114" customFormat="1" x14ac:dyDescent="0.2">
      <c r="B80" s="134"/>
      <c r="C80" s="152"/>
      <c r="D80" s="51"/>
      <c r="E80" s="153"/>
      <c r="F80" s="1122"/>
      <c r="G80" s="1296" t="s">
        <v>751</v>
      </c>
      <c r="H80" s="1375">
        <v>0</v>
      </c>
      <c r="I80" s="1375">
        <f t="shared" ref="I80:M80" si="72">H80</f>
        <v>0</v>
      </c>
      <c r="J80" s="1376">
        <f t="shared" si="72"/>
        <v>0</v>
      </c>
      <c r="K80" s="1376">
        <f t="shared" si="72"/>
        <v>0</v>
      </c>
      <c r="L80" s="1376">
        <f t="shared" si="72"/>
        <v>0</v>
      </c>
      <c r="M80" s="1462">
        <f t="shared" si="72"/>
        <v>0</v>
      </c>
      <c r="N80" s="93"/>
      <c r="O80" s="69">
        <f>+H80*tab!$G$36</f>
        <v>0</v>
      </c>
      <c r="P80" s="69">
        <f>+I80*tab!$G$36</f>
        <v>0</v>
      </c>
      <c r="Q80" s="69">
        <f>+J80*tab!$G$36</f>
        <v>0</v>
      </c>
      <c r="R80" s="69">
        <f>+K80*tab!$G$36</f>
        <v>0</v>
      </c>
      <c r="S80" s="69">
        <f>+L80*tab!$G$36</f>
        <v>0</v>
      </c>
      <c r="T80" s="93"/>
      <c r="U80" s="152"/>
      <c r="V80" s="69">
        <f>+H80*tab!G$38</f>
        <v>0</v>
      </c>
      <c r="W80" s="69">
        <f>+I80*tab!H$38</f>
        <v>0</v>
      </c>
      <c r="X80" s="69">
        <f>+J80*tab!I$38</f>
        <v>0</v>
      </c>
      <c r="Y80" s="69">
        <f>+K80*tab!J$38</f>
        <v>0</v>
      </c>
      <c r="Z80" s="1478">
        <f>+L80*tab!K$38</f>
        <v>0</v>
      </c>
      <c r="AA80" s="1303"/>
      <c r="AB80" s="1474"/>
      <c r="AC80" s="1451"/>
      <c r="AD80" s="1451"/>
      <c r="AE80" s="1451"/>
      <c r="AF80" s="1451"/>
      <c r="AG80" s="1451"/>
      <c r="AH80" s="1451"/>
      <c r="AI80" s="1451"/>
      <c r="AJ80" s="1451"/>
      <c r="AK80" s="1451"/>
      <c r="AL80" s="1451"/>
      <c r="AM80" s="1451"/>
      <c r="AN80" s="1451"/>
      <c r="AO80" s="1451"/>
      <c r="AP80" s="1451"/>
      <c r="AQ80" s="1451"/>
      <c r="AR80" s="1451"/>
      <c r="AS80" s="1451"/>
      <c r="AT80" s="1451"/>
      <c r="AU80" s="1451"/>
      <c r="AV80" s="1451"/>
      <c r="AW80" s="1451"/>
    </row>
    <row r="81" spans="2:49" s="114" customFormat="1" x14ac:dyDescent="0.2">
      <c r="B81" s="134"/>
      <c r="C81" s="152"/>
      <c r="D81" s="51">
        <v>15</v>
      </c>
      <c r="E81" s="1473" t="s">
        <v>594</v>
      </c>
      <c r="F81" s="1473" t="s">
        <v>863</v>
      </c>
      <c r="G81" s="1296" t="s">
        <v>750</v>
      </c>
      <c r="H81" s="1375">
        <v>0</v>
      </c>
      <c r="I81" s="1375">
        <f t="shared" ref="I81:M81" si="73">H81</f>
        <v>0</v>
      </c>
      <c r="J81" s="1376">
        <f t="shared" si="73"/>
        <v>0</v>
      </c>
      <c r="K81" s="1376">
        <f t="shared" si="73"/>
        <v>0</v>
      </c>
      <c r="L81" s="1376">
        <f t="shared" si="73"/>
        <v>0</v>
      </c>
      <c r="M81" s="1462">
        <f t="shared" si="73"/>
        <v>0</v>
      </c>
      <c r="N81" s="93"/>
      <c r="O81" s="69">
        <f>+H81*tab!$G$35</f>
        <v>0</v>
      </c>
      <c r="P81" s="69">
        <f>+I81*tab!$G$35</f>
        <v>0</v>
      </c>
      <c r="Q81" s="69">
        <f>+J81*tab!$G$35</f>
        <v>0</v>
      </c>
      <c r="R81" s="69">
        <f>+K81*tab!$G$35</f>
        <v>0</v>
      </c>
      <c r="S81" s="69">
        <f>+L81*tab!$G$35</f>
        <v>0</v>
      </c>
      <c r="T81" s="93"/>
      <c r="U81" s="152"/>
      <c r="V81" s="69">
        <f>+H81*tab!G$37</f>
        <v>0</v>
      </c>
      <c r="W81" s="69">
        <f>+I81*tab!H$37</f>
        <v>0</v>
      </c>
      <c r="X81" s="69">
        <f>+J81*tab!I$37</f>
        <v>0</v>
      </c>
      <c r="Y81" s="69">
        <f>+K81*tab!J$37</f>
        <v>0</v>
      </c>
      <c r="Z81" s="1478">
        <f>+L81*tab!K$37</f>
        <v>0</v>
      </c>
      <c r="AA81" s="1303"/>
      <c r="AB81" s="1474"/>
      <c r="AC81" s="1451"/>
      <c r="AD81" s="1451"/>
      <c r="AE81" s="1451"/>
      <c r="AF81" s="1451"/>
      <c r="AG81" s="1451"/>
      <c r="AH81" s="1451"/>
      <c r="AI81" s="1451"/>
      <c r="AJ81" s="1451"/>
      <c r="AK81" s="1451"/>
      <c r="AL81" s="1451"/>
      <c r="AM81" s="1451"/>
      <c r="AN81" s="1451"/>
      <c r="AO81" s="1451"/>
      <c r="AP81" s="1451"/>
      <c r="AQ81" s="1451"/>
      <c r="AR81" s="1451"/>
      <c r="AS81" s="1451"/>
      <c r="AT81" s="1451"/>
      <c r="AU81" s="1451"/>
      <c r="AV81" s="1451"/>
      <c r="AW81" s="1451"/>
    </row>
    <row r="82" spans="2:49" s="114" customFormat="1" x14ac:dyDescent="0.2">
      <c r="B82" s="134"/>
      <c r="C82" s="152"/>
      <c r="D82" s="51"/>
      <c r="E82" s="153"/>
      <c r="F82" s="1122"/>
      <c r="G82" s="1296" t="s">
        <v>751</v>
      </c>
      <c r="H82" s="1375">
        <v>0</v>
      </c>
      <c r="I82" s="1375">
        <f t="shared" ref="I82:M82" si="74">H82</f>
        <v>0</v>
      </c>
      <c r="J82" s="1376">
        <f t="shared" si="74"/>
        <v>0</v>
      </c>
      <c r="K82" s="1376">
        <f t="shared" si="74"/>
        <v>0</v>
      </c>
      <c r="L82" s="1376">
        <f t="shared" si="74"/>
        <v>0</v>
      </c>
      <c r="M82" s="1462">
        <f t="shared" si="74"/>
        <v>0</v>
      </c>
      <c r="N82" s="93"/>
      <c r="O82" s="69">
        <f>+H82*tab!$G$36</f>
        <v>0</v>
      </c>
      <c r="P82" s="69">
        <f>+I82*tab!$G$36</f>
        <v>0</v>
      </c>
      <c r="Q82" s="69">
        <f>+J82*tab!$G$36</f>
        <v>0</v>
      </c>
      <c r="R82" s="69">
        <f>+K82*tab!$G$36</f>
        <v>0</v>
      </c>
      <c r="S82" s="69">
        <f>+L82*tab!$G$36</f>
        <v>0</v>
      </c>
      <c r="T82" s="93"/>
      <c r="U82" s="152"/>
      <c r="V82" s="69">
        <f>+H82*tab!G$38</f>
        <v>0</v>
      </c>
      <c r="W82" s="69">
        <f>+I82*tab!H$38</f>
        <v>0</v>
      </c>
      <c r="X82" s="69">
        <f>+J82*tab!I$38</f>
        <v>0</v>
      </c>
      <c r="Y82" s="69">
        <f>+K82*tab!J$38</f>
        <v>0</v>
      </c>
      <c r="Z82" s="1478">
        <f>+L82*tab!K$38</f>
        <v>0</v>
      </c>
      <c r="AA82" s="1303"/>
      <c r="AB82" s="1474"/>
      <c r="AC82" s="1451"/>
      <c r="AD82" s="1451"/>
      <c r="AE82" s="1451"/>
      <c r="AF82" s="1451"/>
      <c r="AG82" s="1451"/>
      <c r="AH82" s="1451"/>
      <c r="AI82" s="1451"/>
      <c r="AJ82" s="1451"/>
      <c r="AK82" s="1451"/>
      <c r="AL82" s="1451"/>
      <c r="AM82" s="1451"/>
      <c r="AN82" s="1451"/>
      <c r="AO82" s="1451"/>
      <c r="AP82" s="1451"/>
      <c r="AQ82" s="1451"/>
      <c r="AR82" s="1451"/>
      <c r="AS82" s="1451"/>
      <c r="AT82" s="1451"/>
      <c r="AU82" s="1451"/>
      <c r="AV82" s="1451"/>
      <c r="AW82" s="1451"/>
    </row>
    <row r="83" spans="2:49" s="114" customFormat="1" x14ac:dyDescent="0.2">
      <c r="B83" s="134"/>
      <c r="C83" s="152"/>
      <c r="D83" s="51">
        <v>16</v>
      </c>
      <c r="E83" s="1473" t="s">
        <v>595</v>
      </c>
      <c r="F83" s="1473" t="s">
        <v>596</v>
      </c>
      <c r="G83" s="1296" t="s">
        <v>750</v>
      </c>
      <c r="H83" s="1375">
        <v>0</v>
      </c>
      <c r="I83" s="1375">
        <f t="shared" ref="I83:M83" si="75">H83</f>
        <v>0</v>
      </c>
      <c r="J83" s="1376">
        <f t="shared" si="75"/>
        <v>0</v>
      </c>
      <c r="K83" s="1376">
        <f t="shared" si="75"/>
        <v>0</v>
      </c>
      <c r="L83" s="1376">
        <f t="shared" si="75"/>
        <v>0</v>
      </c>
      <c r="M83" s="1462">
        <f t="shared" si="75"/>
        <v>0</v>
      </c>
      <c r="N83" s="93"/>
      <c r="O83" s="69">
        <f>+H83*tab!$G$35</f>
        <v>0</v>
      </c>
      <c r="P83" s="69">
        <f>+I83*tab!$G$35</f>
        <v>0</v>
      </c>
      <c r="Q83" s="69">
        <f>+J83*tab!$G$35</f>
        <v>0</v>
      </c>
      <c r="R83" s="69">
        <f>+K83*tab!$G$35</f>
        <v>0</v>
      </c>
      <c r="S83" s="69">
        <f>+L83*tab!$G$35</f>
        <v>0</v>
      </c>
      <c r="T83" s="93"/>
      <c r="U83" s="152"/>
      <c r="V83" s="69">
        <f>+H83*tab!G$37</f>
        <v>0</v>
      </c>
      <c r="W83" s="69">
        <f>+I83*tab!H$37</f>
        <v>0</v>
      </c>
      <c r="X83" s="69">
        <f>+J83*tab!I$37</f>
        <v>0</v>
      </c>
      <c r="Y83" s="69">
        <f>+K83*tab!J$37</f>
        <v>0</v>
      </c>
      <c r="Z83" s="1478">
        <f>+L83*tab!K$37</f>
        <v>0</v>
      </c>
      <c r="AA83" s="1303"/>
      <c r="AB83" s="1474"/>
      <c r="AC83" s="1451"/>
      <c r="AD83" s="1451"/>
      <c r="AE83" s="1451"/>
      <c r="AF83" s="1451"/>
      <c r="AG83" s="1451"/>
      <c r="AH83" s="1451"/>
      <c r="AI83" s="1451"/>
      <c r="AJ83" s="1451"/>
      <c r="AK83" s="1451"/>
      <c r="AL83" s="1451"/>
      <c r="AM83" s="1451"/>
      <c r="AN83" s="1451"/>
      <c r="AO83" s="1451"/>
      <c r="AP83" s="1451"/>
      <c r="AQ83" s="1451"/>
      <c r="AR83" s="1451"/>
      <c r="AS83" s="1451"/>
      <c r="AT83" s="1451"/>
      <c r="AU83" s="1451"/>
      <c r="AV83" s="1451"/>
      <c r="AW83" s="1451"/>
    </row>
    <row r="84" spans="2:49" s="114" customFormat="1" x14ac:dyDescent="0.2">
      <c r="B84" s="134"/>
      <c r="C84" s="152"/>
      <c r="D84" s="51"/>
      <c r="E84" s="153"/>
      <c r="F84" s="1122"/>
      <c r="G84" s="1296" t="s">
        <v>751</v>
      </c>
      <c r="H84" s="1375">
        <v>0</v>
      </c>
      <c r="I84" s="1375">
        <f t="shared" ref="I84:M84" si="76">H84</f>
        <v>0</v>
      </c>
      <c r="J84" s="1376">
        <f t="shared" si="76"/>
        <v>0</v>
      </c>
      <c r="K84" s="1376">
        <f t="shared" si="76"/>
        <v>0</v>
      </c>
      <c r="L84" s="1376">
        <f t="shared" si="76"/>
        <v>0</v>
      </c>
      <c r="M84" s="1462">
        <f t="shared" si="76"/>
        <v>0</v>
      </c>
      <c r="N84" s="93"/>
      <c r="O84" s="69">
        <f>+H84*tab!$G$36</f>
        <v>0</v>
      </c>
      <c r="P84" s="69">
        <f>+I84*tab!$G$36</f>
        <v>0</v>
      </c>
      <c r="Q84" s="69">
        <f>+J84*tab!$G$36</f>
        <v>0</v>
      </c>
      <c r="R84" s="69">
        <f>+K84*tab!$G$36</f>
        <v>0</v>
      </c>
      <c r="S84" s="69">
        <f>+L84*tab!$G$36</f>
        <v>0</v>
      </c>
      <c r="T84" s="93"/>
      <c r="U84" s="152"/>
      <c r="V84" s="69">
        <f>+H84*tab!G$38</f>
        <v>0</v>
      </c>
      <c r="W84" s="69">
        <f>+I84*tab!H$38</f>
        <v>0</v>
      </c>
      <c r="X84" s="69">
        <f>+J84*tab!I$38</f>
        <v>0</v>
      </c>
      <c r="Y84" s="69">
        <f>+K84*tab!J$38</f>
        <v>0</v>
      </c>
      <c r="Z84" s="1478">
        <f>+L84*tab!K$38</f>
        <v>0</v>
      </c>
      <c r="AA84" s="1303"/>
      <c r="AB84" s="1474"/>
      <c r="AC84" s="1451"/>
      <c r="AD84" s="1451"/>
      <c r="AE84" s="1451"/>
      <c r="AF84" s="1451"/>
      <c r="AG84" s="1451"/>
      <c r="AH84" s="1451"/>
      <c r="AI84" s="1451"/>
      <c r="AJ84" s="1451"/>
      <c r="AK84" s="1451"/>
      <c r="AL84" s="1451"/>
      <c r="AM84" s="1451"/>
      <c r="AN84" s="1451"/>
      <c r="AO84" s="1451"/>
      <c r="AP84" s="1451"/>
      <c r="AQ84" s="1451"/>
      <c r="AR84" s="1451"/>
      <c r="AS84" s="1451"/>
      <c r="AT84" s="1451"/>
      <c r="AU84" s="1451"/>
      <c r="AV84" s="1451"/>
      <c r="AW84" s="1451"/>
    </row>
    <row r="85" spans="2:49" s="114" customFormat="1" x14ac:dyDescent="0.2">
      <c r="B85" s="134"/>
      <c r="C85" s="152"/>
      <c r="D85" s="51">
        <v>17</v>
      </c>
      <c r="E85" s="1473" t="s">
        <v>597</v>
      </c>
      <c r="F85" s="1473" t="s">
        <v>598</v>
      </c>
      <c r="G85" s="1296" t="s">
        <v>750</v>
      </c>
      <c r="H85" s="1375">
        <v>0</v>
      </c>
      <c r="I85" s="1375">
        <f t="shared" ref="I85:M85" si="77">H85</f>
        <v>0</v>
      </c>
      <c r="J85" s="1376">
        <f t="shared" si="77"/>
        <v>0</v>
      </c>
      <c r="K85" s="1376">
        <f t="shared" si="77"/>
        <v>0</v>
      </c>
      <c r="L85" s="1376">
        <f t="shared" si="77"/>
        <v>0</v>
      </c>
      <c r="M85" s="1462">
        <f t="shared" si="77"/>
        <v>0</v>
      </c>
      <c r="N85" s="93"/>
      <c r="O85" s="69">
        <f>+H85*tab!$G$35</f>
        <v>0</v>
      </c>
      <c r="P85" s="69">
        <f>+I85*tab!$G$35</f>
        <v>0</v>
      </c>
      <c r="Q85" s="69">
        <f>+J85*tab!$G$35</f>
        <v>0</v>
      </c>
      <c r="R85" s="69">
        <f>+K85*tab!$G$35</f>
        <v>0</v>
      </c>
      <c r="S85" s="69">
        <f>+L85*tab!$G$35</f>
        <v>0</v>
      </c>
      <c r="T85" s="93"/>
      <c r="U85" s="152"/>
      <c r="V85" s="69">
        <f>+H85*tab!G$37</f>
        <v>0</v>
      </c>
      <c r="W85" s="69">
        <f>+I85*tab!H$37</f>
        <v>0</v>
      </c>
      <c r="X85" s="69">
        <f>+J85*tab!I$37</f>
        <v>0</v>
      </c>
      <c r="Y85" s="69">
        <f>+K85*tab!J$37</f>
        <v>0</v>
      </c>
      <c r="Z85" s="1478">
        <f>+L85*tab!K$37</f>
        <v>0</v>
      </c>
      <c r="AA85" s="1303"/>
      <c r="AB85" s="1474"/>
      <c r="AC85" s="1451"/>
      <c r="AD85" s="1451"/>
      <c r="AE85" s="1451"/>
      <c r="AF85" s="1451"/>
      <c r="AG85" s="1451"/>
      <c r="AH85" s="1451"/>
      <c r="AI85" s="1451"/>
      <c r="AJ85" s="1451"/>
      <c r="AK85" s="1451"/>
      <c r="AL85" s="1451"/>
      <c r="AM85" s="1451"/>
      <c r="AN85" s="1451"/>
      <c r="AO85" s="1451"/>
      <c r="AP85" s="1451"/>
      <c r="AQ85" s="1451"/>
      <c r="AR85" s="1451"/>
      <c r="AS85" s="1451"/>
      <c r="AT85" s="1451"/>
      <c r="AU85" s="1451"/>
      <c r="AV85" s="1451"/>
      <c r="AW85" s="1451"/>
    </row>
    <row r="86" spans="2:49" s="114" customFormat="1" x14ac:dyDescent="0.2">
      <c r="B86" s="134"/>
      <c r="C86" s="152"/>
      <c r="D86" s="51"/>
      <c r="E86" s="153"/>
      <c r="F86" s="1122"/>
      <c r="G86" s="1296" t="s">
        <v>751</v>
      </c>
      <c r="H86" s="1375">
        <v>0</v>
      </c>
      <c r="I86" s="1375">
        <f t="shared" ref="I86:M86" si="78">H86</f>
        <v>0</v>
      </c>
      <c r="J86" s="1376">
        <f t="shared" si="78"/>
        <v>0</v>
      </c>
      <c r="K86" s="1376">
        <f t="shared" si="78"/>
        <v>0</v>
      </c>
      <c r="L86" s="1376">
        <f t="shared" si="78"/>
        <v>0</v>
      </c>
      <c r="M86" s="1462">
        <f t="shared" si="78"/>
        <v>0</v>
      </c>
      <c r="N86" s="93"/>
      <c r="O86" s="69">
        <f>+H86*tab!$G$36</f>
        <v>0</v>
      </c>
      <c r="P86" s="69">
        <f>+I86*tab!$G$36</f>
        <v>0</v>
      </c>
      <c r="Q86" s="69">
        <f>+J86*tab!$G$36</f>
        <v>0</v>
      </c>
      <c r="R86" s="69">
        <f>+K86*tab!$G$36</f>
        <v>0</v>
      </c>
      <c r="S86" s="69">
        <f>+L86*tab!$G$36</f>
        <v>0</v>
      </c>
      <c r="T86" s="93"/>
      <c r="U86" s="152"/>
      <c r="V86" s="69">
        <f>+H86*tab!G$38</f>
        <v>0</v>
      </c>
      <c r="W86" s="69">
        <f>+I86*tab!H$38</f>
        <v>0</v>
      </c>
      <c r="X86" s="69">
        <f>+J86*tab!I$38</f>
        <v>0</v>
      </c>
      <c r="Y86" s="69">
        <f>+K86*tab!J$38</f>
        <v>0</v>
      </c>
      <c r="Z86" s="1478">
        <f>+L86*tab!K$38</f>
        <v>0</v>
      </c>
      <c r="AA86" s="1303"/>
      <c r="AB86" s="1474"/>
      <c r="AC86" s="1451"/>
      <c r="AD86" s="1451"/>
      <c r="AE86" s="1451"/>
      <c r="AF86" s="1451"/>
      <c r="AG86" s="1451"/>
      <c r="AH86" s="1451"/>
      <c r="AI86" s="1451"/>
      <c r="AJ86" s="1451"/>
      <c r="AK86" s="1451"/>
      <c r="AL86" s="1451"/>
      <c r="AM86" s="1451"/>
      <c r="AN86" s="1451"/>
      <c r="AO86" s="1451"/>
      <c r="AP86" s="1451"/>
      <c r="AQ86" s="1451"/>
      <c r="AR86" s="1451"/>
      <c r="AS86" s="1451"/>
      <c r="AT86" s="1451"/>
      <c r="AU86" s="1451"/>
      <c r="AV86" s="1451"/>
      <c r="AW86" s="1451"/>
    </row>
    <row r="87" spans="2:49" s="114" customFormat="1" x14ac:dyDescent="0.2">
      <c r="B87" s="134"/>
      <c r="C87" s="152"/>
      <c r="D87" s="51">
        <v>18</v>
      </c>
      <c r="E87" s="1473" t="s">
        <v>597</v>
      </c>
      <c r="F87" s="1473" t="s">
        <v>864</v>
      </c>
      <c r="G87" s="1296" t="s">
        <v>750</v>
      </c>
      <c r="H87" s="1375">
        <v>0</v>
      </c>
      <c r="I87" s="1375">
        <f t="shared" ref="I87:M87" si="79">H87</f>
        <v>0</v>
      </c>
      <c r="J87" s="1376">
        <f t="shared" si="79"/>
        <v>0</v>
      </c>
      <c r="K87" s="1376">
        <f t="shared" si="79"/>
        <v>0</v>
      </c>
      <c r="L87" s="1376">
        <f t="shared" si="79"/>
        <v>0</v>
      </c>
      <c r="M87" s="1462">
        <f t="shared" si="79"/>
        <v>0</v>
      </c>
      <c r="N87" s="93"/>
      <c r="O87" s="69">
        <f>+H87*tab!$G$35</f>
        <v>0</v>
      </c>
      <c r="P87" s="69">
        <f>+I87*tab!$G$35</f>
        <v>0</v>
      </c>
      <c r="Q87" s="69">
        <f>+J87*tab!$G$35</f>
        <v>0</v>
      </c>
      <c r="R87" s="69">
        <f>+K87*tab!$G$35</f>
        <v>0</v>
      </c>
      <c r="S87" s="69">
        <f>+L87*tab!$G$35</f>
        <v>0</v>
      </c>
      <c r="T87" s="93"/>
      <c r="U87" s="152"/>
      <c r="V87" s="69">
        <f>+H87*tab!G$37</f>
        <v>0</v>
      </c>
      <c r="W87" s="69">
        <f>+I87*tab!H$37</f>
        <v>0</v>
      </c>
      <c r="X87" s="69">
        <f>+J87*tab!I$37</f>
        <v>0</v>
      </c>
      <c r="Y87" s="69">
        <f>+K87*tab!J$37</f>
        <v>0</v>
      </c>
      <c r="Z87" s="1478">
        <f>+L87*tab!K$37</f>
        <v>0</v>
      </c>
      <c r="AA87" s="1303"/>
      <c r="AB87" s="1474"/>
      <c r="AC87" s="1451"/>
      <c r="AD87" s="1451"/>
      <c r="AE87" s="1451"/>
      <c r="AF87" s="1451"/>
      <c r="AG87" s="1451"/>
      <c r="AH87" s="1451"/>
      <c r="AI87" s="1451"/>
      <c r="AJ87" s="1451"/>
      <c r="AK87" s="1451"/>
      <c r="AL87" s="1451"/>
      <c r="AM87" s="1451"/>
      <c r="AN87" s="1451"/>
      <c r="AO87" s="1451"/>
      <c r="AP87" s="1451"/>
      <c r="AQ87" s="1451"/>
      <c r="AR87" s="1451"/>
      <c r="AS87" s="1451"/>
      <c r="AT87" s="1451"/>
      <c r="AU87" s="1451"/>
      <c r="AV87" s="1451"/>
      <c r="AW87" s="1451"/>
    </row>
    <row r="88" spans="2:49" s="114" customFormat="1" x14ac:dyDescent="0.2">
      <c r="B88" s="134"/>
      <c r="C88" s="152"/>
      <c r="D88" s="51"/>
      <c r="E88" s="153"/>
      <c r="F88" s="1122"/>
      <c r="G88" s="1296" t="s">
        <v>751</v>
      </c>
      <c r="H88" s="1375">
        <v>0</v>
      </c>
      <c r="I88" s="1375">
        <f t="shared" ref="I88:M88" si="80">H88</f>
        <v>0</v>
      </c>
      <c r="J88" s="1376">
        <f t="shared" si="80"/>
        <v>0</v>
      </c>
      <c r="K88" s="1376">
        <f t="shared" si="80"/>
        <v>0</v>
      </c>
      <c r="L88" s="1376">
        <f t="shared" si="80"/>
        <v>0</v>
      </c>
      <c r="M88" s="1462">
        <f t="shared" si="80"/>
        <v>0</v>
      </c>
      <c r="N88" s="93"/>
      <c r="O88" s="69">
        <f>+H88*tab!$G$36</f>
        <v>0</v>
      </c>
      <c r="P88" s="69">
        <f>+I88*tab!$G$36</f>
        <v>0</v>
      </c>
      <c r="Q88" s="69">
        <f>+J88*tab!$G$36</f>
        <v>0</v>
      </c>
      <c r="R88" s="69">
        <f>+K88*tab!$G$36</f>
        <v>0</v>
      </c>
      <c r="S88" s="69">
        <f>+L88*tab!$G$36</f>
        <v>0</v>
      </c>
      <c r="T88" s="93"/>
      <c r="U88" s="152"/>
      <c r="V88" s="69">
        <f>+H88*tab!G$38</f>
        <v>0</v>
      </c>
      <c r="W88" s="69">
        <f>+I88*tab!H$38</f>
        <v>0</v>
      </c>
      <c r="X88" s="69">
        <f>+J88*tab!I$38</f>
        <v>0</v>
      </c>
      <c r="Y88" s="69">
        <f>+K88*tab!J$38</f>
        <v>0</v>
      </c>
      <c r="Z88" s="1478">
        <f>+L88*tab!K$38</f>
        <v>0</v>
      </c>
      <c r="AA88" s="1303"/>
      <c r="AB88" s="1474"/>
      <c r="AC88" s="1451"/>
      <c r="AD88" s="1451"/>
      <c r="AE88" s="1451"/>
      <c r="AF88" s="1451"/>
      <c r="AG88" s="1451"/>
      <c r="AH88" s="1451"/>
      <c r="AI88" s="1451"/>
      <c r="AJ88" s="1451"/>
      <c r="AK88" s="1451"/>
      <c r="AL88" s="1451"/>
      <c r="AM88" s="1451"/>
      <c r="AN88" s="1451"/>
      <c r="AO88" s="1451"/>
      <c r="AP88" s="1451"/>
      <c r="AQ88" s="1451"/>
      <c r="AR88" s="1451"/>
      <c r="AS88" s="1451"/>
      <c r="AT88" s="1451"/>
      <c r="AU88" s="1451"/>
      <c r="AV88" s="1451"/>
      <c r="AW88" s="1451"/>
    </row>
    <row r="89" spans="2:49" s="114" customFormat="1" x14ac:dyDescent="0.2">
      <c r="B89" s="134"/>
      <c r="C89" s="152"/>
      <c r="D89" s="51">
        <v>19</v>
      </c>
      <c r="E89" s="1473" t="s">
        <v>916</v>
      </c>
      <c r="F89" s="1473" t="s">
        <v>600</v>
      </c>
      <c r="G89" s="1296" t="s">
        <v>750</v>
      </c>
      <c r="H89" s="1375">
        <v>0</v>
      </c>
      <c r="I89" s="1375">
        <f t="shared" ref="I89:M89" si="81">H89</f>
        <v>0</v>
      </c>
      <c r="J89" s="1376">
        <f t="shared" si="81"/>
        <v>0</v>
      </c>
      <c r="K89" s="1376">
        <f t="shared" si="81"/>
        <v>0</v>
      </c>
      <c r="L89" s="1376">
        <f t="shared" si="81"/>
        <v>0</v>
      </c>
      <c r="M89" s="1462">
        <f t="shared" si="81"/>
        <v>0</v>
      </c>
      <c r="N89" s="93"/>
      <c r="O89" s="69">
        <f>+H89*tab!$G$35</f>
        <v>0</v>
      </c>
      <c r="P89" s="69">
        <f>+I89*tab!$G$35</f>
        <v>0</v>
      </c>
      <c r="Q89" s="69">
        <f>+J89*tab!$G$35</f>
        <v>0</v>
      </c>
      <c r="R89" s="69">
        <f>+K89*tab!$G$35</f>
        <v>0</v>
      </c>
      <c r="S89" s="69">
        <f>+L89*tab!$G$35</f>
        <v>0</v>
      </c>
      <c r="T89" s="93"/>
      <c r="U89" s="152"/>
      <c r="V89" s="69">
        <f>+H89*tab!G$37</f>
        <v>0</v>
      </c>
      <c r="W89" s="69">
        <f>+I89*tab!H$37</f>
        <v>0</v>
      </c>
      <c r="X89" s="69">
        <f>+J89*tab!I$37</f>
        <v>0</v>
      </c>
      <c r="Y89" s="69">
        <f>+K89*tab!J$37</f>
        <v>0</v>
      </c>
      <c r="Z89" s="1478">
        <f>+L89*tab!K$37</f>
        <v>0</v>
      </c>
      <c r="AA89" s="1303"/>
      <c r="AB89" s="1474"/>
      <c r="AC89" s="1451"/>
      <c r="AD89" s="1451"/>
      <c r="AE89" s="1451"/>
      <c r="AF89" s="1451"/>
      <c r="AG89" s="1451"/>
      <c r="AH89" s="1451"/>
      <c r="AI89" s="1451"/>
      <c r="AJ89" s="1451"/>
      <c r="AK89" s="1451"/>
      <c r="AL89" s="1451"/>
      <c r="AM89" s="1451"/>
      <c r="AN89" s="1451"/>
      <c r="AO89" s="1451"/>
      <c r="AP89" s="1451"/>
      <c r="AQ89" s="1451"/>
      <c r="AR89" s="1451"/>
      <c r="AS89" s="1451"/>
      <c r="AT89" s="1451"/>
      <c r="AU89" s="1451"/>
      <c r="AV89" s="1451"/>
      <c r="AW89" s="1451"/>
    </row>
    <row r="90" spans="2:49" s="114" customFormat="1" x14ac:dyDescent="0.2">
      <c r="B90" s="134"/>
      <c r="C90" s="152"/>
      <c r="D90" s="51"/>
      <c r="E90" s="153"/>
      <c r="F90" s="1122"/>
      <c r="G90" s="1296" t="s">
        <v>751</v>
      </c>
      <c r="H90" s="1375">
        <v>0</v>
      </c>
      <c r="I90" s="1375">
        <f t="shared" ref="I90:M90" si="82">H90</f>
        <v>0</v>
      </c>
      <c r="J90" s="1376">
        <f t="shared" si="82"/>
        <v>0</v>
      </c>
      <c r="K90" s="1376">
        <f t="shared" si="82"/>
        <v>0</v>
      </c>
      <c r="L90" s="1376">
        <f t="shared" si="82"/>
        <v>0</v>
      </c>
      <c r="M90" s="1462">
        <f t="shared" si="82"/>
        <v>0</v>
      </c>
      <c r="N90" s="93"/>
      <c r="O90" s="69">
        <f>+H90*tab!$G$36</f>
        <v>0</v>
      </c>
      <c r="P90" s="69">
        <f>+I90*tab!$G$36</f>
        <v>0</v>
      </c>
      <c r="Q90" s="69">
        <f>+J90*tab!$G$36</f>
        <v>0</v>
      </c>
      <c r="R90" s="69">
        <f>+K90*tab!$G$36</f>
        <v>0</v>
      </c>
      <c r="S90" s="69">
        <f>+L90*tab!$G$36</f>
        <v>0</v>
      </c>
      <c r="T90" s="93"/>
      <c r="U90" s="152"/>
      <c r="V90" s="69">
        <f>+H90*tab!G$38</f>
        <v>0</v>
      </c>
      <c r="W90" s="69">
        <f>+I90*tab!H$38</f>
        <v>0</v>
      </c>
      <c r="X90" s="69">
        <f>+J90*tab!I$38</f>
        <v>0</v>
      </c>
      <c r="Y90" s="69">
        <f>+K90*tab!J$38</f>
        <v>0</v>
      </c>
      <c r="Z90" s="1478">
        <f>+L90*tab!K$38</f>
        <v>0</v>
      </c>
      <c r="AA90" s="1303"/>
      <c r="AB90" s="1474"/>
      <c r="AC90" s="1451"/>
      <c r="AD90" s="1451"/>
      <c r="AE90" s="1451"/>
      <c r="AF90" s="1451"/>
      <c r="AG90" s="1451"/>
      <c r="AH90" s="1451"/>
      <c r="AI90" s="1451"/>
      <c r="AJ90" s="1451"/>
      <c r="AK90" s="1451"/>
      <c r="AL90" s="1451"/>
      <c r="AM90" s="1451"/>
      <c r="AN90" s="1451"/>
      <c r="AO90" s="1451"/>
      <c r="AP90" s="1451"/>
      <c r="AQ90" s="1451"/>
      <c r="AR90" s="1451"/>
      <c r="AS90" s="1451"/>
      <c r="AT90" s="1451"/>
      <c r="AU90" s="1451"/>
      <c r="AV90" s="1451"/>
      <c r="AW90" s="1451"/>
    </row>
    <row r="91" spans="2:49" s="114" customFormat="1" x14ac:dyDescent="0.2">
      <c r="B91" s="134"/>
      <c r="C91" s="152"/>
      <c r="D91" s="51">
        <v>20</v>
      </c>
      <c r="E91" s="1473" t="s">
        <v>916</v>
      </c>
      <c r="F91" s="1473" t="s">
        <v>917</v>
      </c>
      <c r="G91" s="1296" t="s">
        <v>750</v>
      </c>
      <c r="H91" s="1375">
        <v>0</v>
      </c>
      <c r="I91" s="1375">
        <f t="shared" ref="I91:M91" si="83">H91</f>
        <v>0</v>
      </c>
      <c r="J91" s="1376">
        <f t="shared" si="83"/>
        <v>0</v>
      </c>
      <c r="K91" s="1376">
        <f t="shared" si="83"/>
        <v>0</v>
      </c>
      <c r="L91" s="1376">
        <f t="shared" si="83"/>
        <v>0</v>
      </c>
      <c r="M91" s="1462">
        <f t="shared" si="83"/>
        <v>0</v>
      </c>
      <c r="N91" s="93"/>
      <c r="O91" s="69">
        <f>+H91*tab!$G$35</f>
        <v>0</v>
      </c>
      <c r="P91" s="69">
        <f>+I91*tab!$G$35</f>
        <v>0</v>
      </c>
      <c r="Q91" s="69">
        <f>+J91*tab!$G$35</f>
        <v>0</v>
      </c>
      <c r="R91" s="69">
        <f>+K91*tab!$G$35</f>
        <v>0</v>
      </c>
      <c r="S91" s="69">
        <f>+L91*tab!$G$35</f>
        <v>0</v>
      </c>
      <c r="T91" s="93"/>
      <c r="U91" s="152"/>
      <c r="V91" s="69">
        <f>+H91*tab!G$37</f>
        <v>0</v>
      </c>
      <c r="W91" s="69">
        <f>+I91*tab!H$37</f>
        <v>0</v>
      </c>
      <c r="X91" s="69">
        <f>+J91*tab!I$37</f>
        <v>0</v>
      </c>
      <c r="Y91" s="69">
        <f>+K91*tab!J$37</f>
        <v>0</v>
      </c>
      <c r="Z91" s="1478">
        <f>+L91*tab!K$37</f>
        <v>0</v>
      </c>
      <c r="AA91" s="1303"/>
      <c r="AB91" s="1474"/>
      <c r="AC91" s="1451"/>
      <c r="AD91" s="1451"/>
      <c r="AE91" s="1451"/>
      <c r="AF91" s="1451"/>
      <c r="AG91" s="1451"/>
      <c r="AH91" s="1451"/>
      <c r="AI91" s="1451"/>
      <c r="AJ91" s="1451"/>
      <c r="AK91" s="1451"/>
      <c r="AL91" s="1451"/>
      <c r="AM91" s="1451"/>
      <c r="AN91" s="1451"/>
      <c r="AO91" s="1451"/>
      <c r="AP91" s="1451"/>
      <c r="AQ91" s="1451"/>
      <c r="AR91" s="1451"/>
      <c r="AS91" s="1451"/>
      <c r="AT91" s="1451"/>
      <c r="AU91" s="1451"/>
      <c r="AV91" s="1451"/>
      <c r="AW91" s="1451"/>
    </row>
    <row r="92" spans="2:49" s="114" customFormat="1" x14ac:dyDescent="0.2">
      <c r="B92" s="134"/>
      <c r="C92" s="152"/>
      <c r="D92" s="51"/>
      <c r="E92" s="153"/>
      <c r="F92" s="1122"/>
      <c r="G92" s="1296" t="s">
        <v>751</v>
      </c>
      <c r="H92" s="1375">
        <v>0</v>
      </c>
      <c r="I92" s="1375">
        <f t="shared" ref="I92:M92" si="84">H92</f>
        <v>0</v>
      </c>
      <c r="J92" s="1376">
        <f t="shared" si="84"/>
        <v>0</v>
      </c>
      <c r="K92" s="1376">
        <f t="shared" si="84"/>
        <v>0</v>
      </c>
      <c r="L92" s="1376">
        <f t="shared" si="84"/>
        <v>0</v>
      </c>
      <c r="M92" s="1462">
        <f t="shared" si="84"/>
        <v>0</v>
      </c>
      <c r="N92" s="93"/>
      <c r="O92" s="69">
        <f>+H92*tab!$G$36</f>
        <v>0</v>
      </c>
      <c r="P92" s="69">
        <f>+I92*tab!$G$36</f>
        <v>0</v>
      </c>
      <c r="Q92" s="69">
        <f>+J92*tab!$G$36</f>
        <v>0</v>
      </c>
      <c r="R92" s="69">
        <f>+K92*tab!$G$36</f>
        <v>0</v>
      </c>
      <c r="S92" s="69">
        <f>+L92*tab!$G$36</f>
        <v>0</v>
      </c>
      <c r="T92" s="93"/>
      <c r="U92" s="152"/>
      <c r="V92" s="69">
        <f>+H92*tab!G$38</f>
        <v>0</v>
      </c>
      <c r="W92" s="69">
        <f>+I92*tab!H$38</f>
        <v>0</v>
      </c>
      <c r="X92" s="69">
        <f>+J92*tab!I$38</f>
        <v>0</v>
      </c>
      <c r="Y92" s="69">
        <f>+K92*tab!J$38</f>
        <v>0</v>
      </c>
      <c r="Z92" s="1478">
        <f>+L92*tab!K$38</f>
        <v>0</v>
      </c>
      <c r="AA92" s="1303"/>
      <c r="AB92" s="1474"/>
      <c r="AC92" s="1451"/>
      <c r="AD92" s="1451"/>
      <c r="AE92" s="1451"/>
      <c r="AF92" s="1451"/>
      <c r="AG92" s="1451"/>
      <c r="AH92" s="1451"/>
      <c r="AI92" s="1451"/>
      <c r="AJ92" s="1451"/>
      <c r="AK92" s="1451"/>
      <c r="AL92" s="1451"/>
      <c r="AM92" s="1451"/>
      <c r="AN92" s="1451"/>
      <c r="AO92" s="1451"/>
      <c r="AP92" s="1451"/>
      <c r="AQ92" s="1451"/>
      <c r="AR92" s="1451"/>
      <c r="AS92" s="1451"/>
      <c r="AT92" s="1451"/>
      <c r="AU92" s="1451"/>
      <c r="AV92" s="1451"/>
      <c r="AW92" s="1451"/>
    </row>
    <row r="93" spans="2:49" s="114" customFormat="1" x14ac:dyDescent="0.2">
      <c r="B93" s="134"/>
      <c r="C93" s="152"/>
      <c r="D93" s="51">
        <v>21</v>
      </c>
      <c r="E93" s="1473" t="s">
        <v>601</v>
      </c>
      <c r="F93" s="1473" t="s">
        <v>602</v>
      </c>
      <c r="G93" s="1296" t="s">
        <v>750</v>
      </c>
      <c r="H93" s="1375">
        <v>0</v>
      </c>
      <c r="I93" s="1375">
        <f t="shared" ref="I93" si="85">H93</f>
        <v>0</v>
      </c>
      <c r="J93" s="1376">
        <f t="shared" ref="J93" si="86">I93</f>
        <v>0</v>
      </c>
      <c r="K93" s="1376">
        <f t="shared" ref="K93" si="87">J93</f>
        <v>0</v>
      </c>
      <c r="L93" s="1376">
        <f t="shared" ref="L93" si="88">K93</f>
        <v>0</v>
      </c>
      <c r="M93" s="1462">
        <f t="shared" si="29"/>
        <v>0</v>
      </c>
      <c r="N93" s="93"/>
      <c r="O93" s="69">
        <f>+H93*tab!$G$35</f>
        <v>0</v>
      </c>
      <c r="P93" s="69">
        <f>+I93*tab!$G$35</f>
        <v>0</v>
      </c>
      <c r="Q93" s="69">
        <f>+J93*tab!$G$35</f>
        <v>0</v>
      </c>
      <c r="R93" s="69">
        <f>+K93*tab!$G$35</f>
        <v>0</v>
      </c>
      <c r="S93" s="69">
        <f>+L93*tab!$G$35</f>
        <v>0</v>
      </c>
      <c r="T93" s="93"/>
      <c r="U93" s="152"/>
      <c r="V93" s="69">
        <f>+H93*tab!G$37</f>
        <v>0</v>
      </c>
      <c r="W93" s="69">
        <f>+I93*tab!H$37</f>
        <v>0</v>
      </c>
      <c r="X93" s="69">
        <f>+J93*tab!I$37</f>
        <v>0</v>
      </c>
      <c r="Y93" s="69">
        <f>+K93*tab!J$37</f>
        <v>0</v>
      </c>
      <c r="Z93" s="1478">
        <f>+L93*tab!K$37</f>
        <v>0</v>
      </c>
      <c r="AA93" s="1303"/>
      <c r="AB93" s="1474"/>
      <c r="AC93" s="1451"/>
      <c r="AD93" s="1451"/>
      <c r="AE93" s="1451"/>
      <c r="AF93" s="1451"/>
      <c r="AG93" s="1451"/>
      <c r="AH93" s="1451"/>
      <c r="AI93" s="1451"/>
      <c r="AJ93" s="1451"/>
      <c r="AK93" s="1451"/>
      <c r="AL93" s="1451"/>
      <c r="AM93" s="1451"/>
      <c r="AN93" s="1451"/>
      <c r="AO93" s="1451"/>
      <c r="AP93" s="1451"/>
      <c r="AQ93" s="1451"/>
      <c r="AR93" s="1451"/>
      <c r="AS93" s="1451"/>
      <c r="AT93" s="1451"/>
      <c r="AU93" s="1451"/>
      <c r="AV93" s="1451"/>
      <c r="AW93" s="1451"/>
    </row>
    <row r="94" spans="2:49" s="114" customFormat="1" x14ac:dyDescent="0.2">
      <c r="B94" s="134"/>
      <c r="C94" s="152"/>
      <c r="D94" s="51"/>
      <c r="E94" s="153"/>
      <c r="F94" s="1122"/>
      <c r="G94" s="1296" t="s">
        <v>751</v>
      </c>
      <c r="H94" s="1375">
        <v>0</v>
      </c>
      <c r="I94" s="1375">
        <f t="shared" ref="I94:I112" si="89">H94</f>
        <v>0</v>
      </c>
      <c r="J94" s="1376">
        <f t="shared" ref="J94:J112" si="90">I94</f>
        <v>0</v>
      </c>
      <c r="K94" s="1376">
        <f t="shared" ref="K94:K112" si="91">J94</f>
        <v>0</v>
      </c>
      <c r="L94" s="1376">
        <f t="shared" ref="L94:L112" si="92">K94</f>
        <v>0</v>
      </c>
      <c r="M94" s="1462">
        <f t="shared" ref="M94:M112" si="93">L94</f>
        <v>0</v>
      </c>
      <c r="N94" s="93"/>
      <c r="O94" s="69">
        <f>+H94*tab!$G$36</f>
        <v>0</v>
      </c>
      <c r="P94" s="69">
        <f>+I94*tab!$G$36</f>
        <v>0</v>
      </c>
      <c r="Q94" s="69">
        <f>+J94*tab!$G$36</f>
        <v>0</v>
      </c>
      <c r="R94" s="69">
        <f>+K94*tab!$G$36</f>
        <v>0</v>
      </c>
      <c r="S94" s="69">
        <f>+L94*tab!$G$36</f>
        <v>0</v>
      </c>
      <c r="T94" s="93"/>
      <c r="U94" s="152"/>
      <c r="V94" s="69">
        <f>+H94*tab!G$38</f>
        <v>0</v>
      </c>
      <c r="W94" s="69">
        <f>+I94*tab!H$38</f>
        <v>0</v>
      </c>
      <c r="X94" s="69">
        <f>+J94*tab!I$38</f>
        <v>0</v>
      </c>
      <c r="Y94" s="69">
        <f>+K94*tab!J$38</f>
        <v>0</v>
      </c>
      <c r="Z94" s="1478">
        <f>+L94*tab!K$38</f>
        <v>0</v>
      </c>
      <c r="AA94" s="1303"/>
      <c r="AB94" s="1474"/>
      <c r="AC94" s="1451"/>
      <c r="AD94" s="1451"/>
      <c r="AE94" s="1451"/>
      <c r="AF94" s="1451"/>
      <c r="AG94" s="1451"/>
      <c r="AH94" s="1451"/>
      <c r="AI94" s="1451"/>
      <c r="AJ94" s="1451"/>
      <c r="AK94" s="1451"/>
      <c r="AL94" s="1451"/>
      <c r="AM94" s="1451"/>
      <c r="AN94" s="1451"/>
      <c r="AO94" s="1451"/>
      <c r="AP94" s="1451"/>
      <c r="AQ94" s="1451"/>
      <c r="AR94" s="1451"/>
      <c r="AS94" s="1451"/>
      <c r="AT94" s="1451"/>
      <c r="AU94" s="1451"/>
      <c r="AV94" s="1451"/>
      <c r="AW94" s="1451"/>
    </row>
    <row r="95" spans="2:49" s="114" customFormat="1" x14ac:dyDescent="0.2">
      <c r="B95" s="134"/>
      <c r="C95" s="152"/>
      <c r="D95" s="51">
        <v>22</v>
      </c>
      <c r="E95" s="1473" t="s">
        <v>603</v>
      </c>
      <c r="F95" s="1473" t="s">
        <v>865</v>
      </c>
      <c r="G95" s="1296" t="s">
        <v>750</v>
      </c>
      <c r="H95" s="1375">
        <v>0</v>
      </c>
      <c r="I95" s="1375">
        <f t="shared" si="89"/>
        <v>0</v>
      </c>
      <c r="J95" s="1376">
        <f t="shared" si="90"/>
        <v>0</v>
      </c>
      <c r="K95" s="1376">
        <f t="shared" si="91"/>
        <v>0</v>
      </c>
      <c r="L95" s="1376">
        <f t="shared" si="92"/>
        <v>0</v>
      </c>
      <c r="M95" s="1462">
        <f t="shared" si="93"/>
        <v>0</v>
      </c>
      <c r="N95" s="93"/>
      <c r="O95" s="69">
        <f>+H95*tab!$G$35</f>
        <v>0</v>
      </c>
      <c r="P95" s="69">
        <f>+I95*tab!$G$35</f>
        <v>0</v>
      </c>
      <c r="Q95" s="69">
        <f>+J95*tab!$G$35</f>
        <v>0</v>
      </c>
      <c r="R95" s="69">
        <f>+K95*tab!$G$35</f>
        <v>0</v>
      </c>
      <c r="S95" s="69">
        <f>+L95*tab!$G$35</f>
        <v>0</v>
      </c>
      <c r="T95" s="93"/>
      <c r="U95" s="152"/>
      <c r="V95" s="69">
        <f>+H95*tab!G$37</f>
        <v>0</v>
      </c>
      <c r="W95" s="69">
        <f>+I95*tab!H$37</f>
        <v>0</v>
      </c>
      <c r="X95" s="69">
        <f>+J95*tab!I$37</f>
        <v>0</v>
      </c>
      <c r="Y95" s="69">
        <f>+K95*tab!J$37</f>
        <v>0</v>
      </c>
      <c r="Z95" s="1478">
        <f>+L95*tab!K$37</f>
        <v>0</v>
      </c>
      <c r="AA95" s="1303"/>
      <c r="AB95" s="1474"/>
      <c r="AC95" s="1451"/>
      <c r="AD95" s="1451"/>
      <c r="AE95" s="1451"/>
      <c r="AF95" s="1451"/>
      <c r="AG95" s="1451"/>
      <c r="AH95" s="1451"/>
      <c r="AI95" s="1451"/>
      <c r="AJ95" s="1451"/>
      <c r="AK95" s="1451"/>
      <c r="AL95" s="1451"/>
      <c r="AM95" s="1451"/>
      <c r="AN95" s="1451"/>
      <c r="AO95" s="1451"/>
      <c r="AP95" s="1451"/>
      <c r="AQ95" s="1451"/>
      <c r="AR95" s="1451"/>
      <c r="AS95" s="1451"/>
      <c r="AT95" s="1451"/>
      <c r="AU95" s="1451"/>
      <c r="AV95" s="1451"/>
      <c r="AW95" s="1451"/>
    </row>
    <row r="96" spans="2:49" s="114" customFormat="1" x14ac:dyDescent="0.2">
      <c r="B96" s="134"/>
      <c r="C96" s="152"/>
      <c r="D96" s="51"/>
      <c r="E96" s="153"/>
      <c r="F96" s="1122"/>
      <c r="G96" s="1296" t="s">
        <v>751</v>
      </c>
      <c r="H96" s="1375">
        <v>0</v>
      </c>
      <c r="I96" s="1375">
        <f t="shared" si="89"/>
        <v>0</v>
      </c>
      <c r="J96" s="1376">
        <f t="shared" si="90"/>
        <v>0</v>
      </c>
      <c r="K96" s="1376">
        <f t="shared" si="91"/>
        <v>0</v>
      </c>
      <c r="L96" s="1376">
        <f t="shared" si="92"/>
        <v>0</v>
      </c>
      <c r="M96" s="1462">
        <f t="shared" si="93"/>
        <v>0</v>
      </c>
      <c r="N96" s="93"/>
      <c r="O96" s="69">
        <f>+H96*tab!$G$36</f>
        <v>0</v>
      </c>
      <c r="P96" s="69">
        <f>+I96*tab!$G$36</f>
        <v>0</v>
      </c>
      <c r="Q96" s="69">
        <f>+J96*tab!$G$36</f>
        <v>0</v>
      </c>
      <c r="R96" s="69">
        <f>+K96*tab!$G$36</f>
        <v>0</v>
      </c>
      <c r="S96" s="69">
        <f>+L96*tab!$G$36</f>
        <v>0</v>
      </c>
      <c r="T96" s="93"/>
      <c r="U96" s="152"/>
      <c r="V96" s="69">
        <f>+H96*tab!G$38</f>
        <v>0</v>
      </c>
      <c r="W96" s="69">
        <f>+I96*tab!H$38</f>
        <v>0</v>
      </c>
      <c r="X96" s="69">
        <f>+J96*tab!I$38</f>
        <v>0</v>
      </c>
      <c r="Y96" s="69">
        <f>+K96*tab!J$38</f>
        <v>0</v>
      </c>
      <c r="Z96" s="1478">
        <f>+L96*tab!K$38</f>
        <v>0</v>
      </c>
      <c r="AA96" s="1303"/>
      <c r="AB96" s="1474"/>
      <c r="AC96" s="1451"/>
      <c r="AD96" s="1451"/>
      <c r="AE96" s="1451"/>
      <c r="AF96" s="1451"/>
      <c r="AG96" s="1451"/>
      <c r="AH96" s="1451"/>
      <c r="AI96" s="1451"/>
      <c r="AJ96" s="1451"/>
      <c r="AK96" s="1451"/>
      <c r="AL96" s="1451"/>
      <c r="AM96" s="1451"/>
      <c r="AN96" s="1451"/>
      <c r="AO96" s="1451"/>
      <c r="AP96" s="1451"/>
      <c r="AQ96" s="1451"/>
      <c r="AR96" s="1451"/>
      <c r="AS96" s="1451"/>
      <c r="AT96" s="1451"/>
      <c r="AU96" s="1451"/>
      <c r="AV96" s="1451"/>
      <c r="AW96" s="1451"/>
    </row>
    <row r="97" spans="2:49" s="114" customFormat="1" x14ac:dyDescent="0.2">
      <c r="B97" s="134"/>
      <c r="C97" s="152"/>
      <c r="D97" s="51">
        <v>23</v>
      </c>
      <c r="E97" s="1473" t="s">
        <v>866</v>
      </c>
      <c r="F97" s="1473" t="s">
        <v>867</v>
      </c>
      <c r="G97" s="1296" t="s">
        <v>750</v>
      </c>
      <c r="H97" s="1375">
        <v>0</v>
      </c>
      <c r="I97" s="1375">
        <f t="shared" si="89"/>
        <v>0</v>
      </c>
      <c r="J97" s="1376">
        <f t="shared" si="90"/>
        <v>0</v>
      </c>
      <c r="K97" s="1376">
        <f t="shared" si="91"/>
        <v>0</v>
      </c>
      <c r="L97" s="1376">
        <f t="shared" si="92"/>
        <v>0</v>
      </c>
      <c r="M97" s="1462">
        <f t="shared" si="93"/>
        <v>0</v>
      </c>
      <c r="N97" s="93"/>
      <c r="O97" s="69">
        <f>+H97*tab!$G$35</f>
        <v>0</v>
      </c>
      <c r="P97" s="69">
        <f>+I97*tab!$G$35</f>
        <v>0</v>
      </c>
      <c r="Q97" s="69">
        <f>+J97*tab!$G$35</f>
        <v>0</v>
      </c>
      <c r="R97" s="69">
        <f>+K97*tab!$G$35</f>
        <v>0</v>
      </c>
      <c r="S97" s="69">
        <f>+L97*tab!$G$35</f>
        <v>0</v>
      </c>
      <c r="T97" s="93"/>
      <c r="U97" s="152"/>
      <c r="V97" s="69">
        <f>+H97*tab!G$37</f>
        <v>0</v>
      </c>
      <c r="W97" s="69">
        <f>+I97*tab!H$37</f>
        <v>0</v>
      </c>
      <c r="X97" s="69">
        <f>+J97*tab!I$37</f>
        <v>0</v>
      </c>
      <c r="Y97" s="69">
        <f>+K97*tab!J$37</f>
        <v>0</v>
      </c>
      <c r="Z97" s="1478">
        <f>+L97*tab!K$37</f>
        <v>0</v>
      </c>
      <c r="AA97" s="1303"/>
      <c r="AB97" s="1474"/>
      <c r="AC97" s="1451"/>
      <c r="AD97" s="1451"/>
      <c r="AE97" s="1451"/>
      <c r="AF97" s="1451"/>
      <c r="AG97" s="1451"/>
      <c r="AH97" s="1451"/>
      <c r="AI97" s="1451"/>
      <c r="AJ97" s="1451"/>
      <c r="AK97" s="1451"/>
      <c r="AL97" s="1451"/>
      <c r="AM97" s="1451"/>
      <c r="AN97" s="1451"/>
      <c r="AO97" s="1451"/>
      <c r="AP97" s="1451"/>
      <c r="AQ97" s="1451"/>
      <c r="AR97" s="1451"/>
      <c r="AS97" s="1451"/>
      <c r="AT97" s="1451"/>
      <c r="AU97" s="1451"/>
      <c r="AV97" s="1451"/>
      <c r="AW97" s="1451"/>
    </row>
    <row r="98" spans="2:49" s="114" customFormat="1" x14ac:dyDescent="0.2">
      <c r="B98" s="134"/>
      <c r="C98" s="152"/>
      <c r="D98" s="51"/>
      <c r="E98" s="153"/>
      <c r="F98" s="1122"/>
      <c r="G98" s="1296" t="s">
        <v>751</v>
      </c>
      <c r="H98" s="1375">
        <v>0</v>
      </c>
      <c r="I98" s="1375">
        <f t="shared" si="89"/>
        <v>0</v>
      </c>
      <c r="J98" s="1376">
        <f t="shared" si="90"/>
        <v>0</v>
      </c>
      <c r="K98" s="1376">
        <f t="shared" si="91"/>
        <v>0</v>
      </c>
      <c r="L98" s="1376">
        <f t="shared" si="92"/>
        <v>0</v>
      </c>
      <c r="M98" s="1462">
        <f t="shared" si="93"/>
        <v>0</v>
      </c>
      <c r="N98" s="93"/>
      <c r="O98" s="69">
        <f>+H98*tab!$G$36</f>
        <v>0</v>
      </c>
      <c r="P98" s="69">
        <f>+I98*tab!$G$36</f>
        <v>0</v>
      </c>
      <c r="Q98" s="69">
        <f>+J98*tab!$G$36</f>
        <v>0</v>
      </c>
      <c r="R98" s="69">
        <f>+K98*tab!$G$36</f>
        <v>0</v>
      </c>
      <c r="S98" s="69">
        <f>+L98*tab!$G$36</f>
        <v>0</v>
      </c>
      <c r="T98" s="93"/>
      <c r="U98" s="152"/>
      <c r="V98" s="69">
        <f>+H98*tab!G$38</f>
        <v>0</v>
      </c>
      <c r="W98" s="69">
        <f>+I98*tab!H$38</f>
        <v>0</v>
      </c>
      <c r="X98" s="69">
        <f>+J98*tab!I$38</f>
        <v>0</v>
      </c>
      <c r="Y98" s="69">
        <f>+K98*tab!J$38</f>
        <v>0</v>
      </c>
      <c r="Z98" s="1478">
        <f>+L98*tab!K$38</f>
        <v>0</v>
      </c>
      <c r="AA98" s="1303"/>
      <c r="AB98" s="1474"/>
      <c r="AC98" s="1451"/>
      <c r="AD98" s="1451"/>
      <c r="AE98" s="1451"/>
      <c r="AF98" s="1451"/>
      <c r="AG98" s="1451"/>
      <c r="AH98" s="1451"/>
      <c r="AI98" s="1451"/>
      <c r="AJ98" s="1451"/>
      <c r="AK98" s="1451"/>
      <c r="AL98" s="1451"/>
      <c r="AM98" s="1451"/>
      <c r="AN98" s="1451"/>
      <c r="AO98" s="1451"/>
      <c r="AP98" s="1451"/>
      <c r="AQ98" s="1451"/>
      <c r="AR98" s="1451"/>
      <c r="AS98" s="1451"/>
      <c r="AT98" s="1451"/>
      <c r="AU98" s="1451"/>
      <c r="AV98" s="1451"/>
      <c r="AW98" s="1451"/>
    </row>
    <row r="99" spans="2:49" s="114" customFormat="1" x14ac:dyDescent="0.2">
      <c r="B99" s="134"/>
      <c r="C99" s="152"/>
      <c r="D99" s="51">
        <v>24</v>
      </c>
      <c r="E99" s="153" t="s">
        <v>580</v>
      </c>
      <c r="F99" s="1122" t="s">
        <v>349</v>
      </c>
      <c r="G99" s="1296" t="s">
        <v>750</v>
      </c>
      <c r="H99" s="1375">
        <v>0</v>
      </c>
      <c r="I99" s="1375">
        <f t="shared" si="89"/>
        <v>0</v>
      </c>
      <c r="J99" s="1376">
        <f t="shared" si="90"/>
        <v>0</v>
      </c>
      <c r="K99" s="1376">
        <f t="shared" si="91"/>
        <v>0</v>
      </c>
      <c r="L99" s="1376">
        <f t="shared" si="92"/>
        <v>0</v>
      </c>
      <c r="M99" s="1462">
        <f t="shared" si="93"/>
        <v>0</v>
      </c>
      <c r="N99" s="93"/>
      <c r="O99" s="69">
        <f>+H99*tab!$G$35</f>
        <v>0</v>
      </c>
      <c r="P99" s="69">
        <f>+I99*tab!$G$35</f>
        <v>0</v>
      </c>
      <c r="Q99" s="69">
        <f>+J99*tab!$G$35</f>
        <v>0</v>
      </c>
      <c r="R99" s="69">
        <f>+K99*tab!$G$35</f>
        <v>0</v>
      </c>
      <c r="S99" s="69">
        <f>+L99*tab!$G$35</f>
        <v>0</v>
      </c>
      <c r="T99" s="93"/>
      <c r="U99" s="152"/>
      <c r="V99" s="69">
        <f>+H99*tab!G$37</f>
        <v>0</v>
      </c>
      <c r="W99" s="69">
        <f>+I99*tab!H$37</f>
        <v>0</v>
      </c>
      <c r="X99" s="69">
        <f>+J99*tab!I$37</f>
        <v>0</v>
      </c>
      <c r="Y99" s="69">
        <f>+K99*tab!J$37</f>
        <v>0</v>
      </c>
      <c r="Z99" s="1478">
        <f>+L99*tab!K$37</f>
        <v>0</v>
      </c>
      <c r="AA99" s="1303"/>
      <c r="AB99" s="1474"/>
      <c r="AC99" s="1451"/>
      <c r="AD99" s="1451"/>
      <c r="AE99" s="1451"/>
      <c r="AF99" s="1451"/>
      <c r="AG99" s="1451"/>
      <c r="AH99" s="1451"/>
      <c r="AI99" s="1451"/>
      <c r="AJ99" s="1451"/>
      <c r="AK99" s="1451"/>
      <c r="AL99" s="1451"/>
      <c r="AM99" s="1451"/>
      <c r="AN99" s="1451"/>
      <c r="AO99" s="1451"/>
      <c r="AP99" s="1451"/>
      <c r="AQ99" s="1451"/>
      <c r="AR99" s="1451"/>
      <c r="AS99" s="1451"/>
      <c r="AT99" s="1451"/>
      <c r="AU99" s="1451"/>
      <c r="AV99" s="1451"/>
      <c r="AW99" s="1451"/>
    </row>
    <row r="100" spans="2:49" s="114" customFormat="1" x14ac:dyDescent="0.2">
      <c r="B100" s="134"/>
      <c r="C100" s="152"/>
      <c r="D100" s="51"/>
      <c r="E100" s="153"/>
      <c r="F100" s="1122"/>
      <c r="G100" s="1296" t="s">
        <v>751</v>
      </c>
      <c r="H100" s="1375">
        <v>0</v>
      </c>
      <c r="I100" s="1375">
        <f t="shared" si="89"/>
        <v>0</v>
      </c>
      <c r="J100" s="1376">
        <f t="shared" si="90"/>
        <v>0</v>
      </c>
      <c r="K100" s="1376">
        <f t="shared" si="91"/>
        <v>0</v>
      </c>
      <c r="L100" s="1376">
        <f t="shared" si="92"/>
        <v>0</v>
      </c>
      <c r="M100" s="1462">
        <f t="shared" si="93"/>
        <v>0</v>
      </c>
      <c r="N100" s="93"/>
      <c r="O100" s="69">
        <f>+H100*tab!$G$36</f>
        <v>0</v>
      </c>
      <c r="P100" s="69">
        <f>+I100*tab!$G$36</f>
        <v>0</v>
      </c>
      <c r="Q100" s="69">
        <f>+J100*tab!$G$36</f>
        <v>0</v>
      </c>
      <c r="R100" s="69">
        <f>+K100*tab!$G$36</f>
        <v>0</v>
      </c>
      <c r="S100" s="69">
        <f>+L100*tab!$G$36</f>
        <v>0</v>
      </c>
      <c r="T100" s="93"/>
      <c r="U100" s="152"/>
      <c r="V100" s="69">
        <f>+H100*tab!G$38</f>
        <v>0</v>
      </c>
      <c r="W100" s="69">
        <f>+I100*tab!H$38</f>
        <v>0</v>
      </c>
      <c r="X100" s="69">
        <f>+J100*tab!I$38</f>
        <v>0</v>
      </c>
      <c r="Y100" s="69">
        <f>+K100*tab!J$38</f>
        <v>0</v>
      </c>
      <c r="Z100" s="1478">
        <f>+L100*tab!K$38</f>
        <v>0</v>
      </c>
      <c r="AA100" s="1303"/>
      <c r="AB100" s="1474"/>
      <c r="AC100" s="1451"/>
      <c r="AD100" s="1451"/>
      <c r="AE100" s="1451"/>
      <c r="AF100" s="1451"/>
      <c r="AG100" s="1451"/>
      <c r="AH100" s="1451"/>
      <c r="AI100" s="1451"/>
      <c r="AJ100" s="1451"/>
      <c r="AK100" s="1451"/>
      <c r="AL100" s="1451"/>
      <c r="AM100" s="1451"/>
      <c r="AN100" s="1451"/>
      <c r="AO100" s="1451"/>
      <c r="AP100" s="1451"/>
      <c r="AQ100" s="1451"/>
      <c r="AR100" s="1451"/>
      <c r="AS100" s="1451"/>
      <c r="AT100" s="1451"/>
      <c r="AU100" s="1451"/>
      <c r="AV100" s="1451"/>
      <c r="AW100" s="1451"/>
    </row>
    <row r="101" spans="2:49" s="114" customFormat="1" x14ac:dyDescent="0.2">
      <c r="B101" s="134"/>
      <c r="C101" s="152"/>
      <c r="D101" s="51">
        <v>25</v>
      </c>
      <c r="E101" s="153" t="s">
        <v>581</v>
      </c>
      <c r="F101" s="1122" t="s">
        <v>349</v>
      </c>
      <c r="G101" s="1296" t="s">
        <v>750</v>
      </c>
      <c r="H101" s="1375">
        <v>0</v>
      </c>
      <c r="I101" s="1375">
        <f t="shared" si="89"/>
        <v>0</v>
      </c>
      <c r="J101" s="1376">
        <f t="shared" si="90"/>
        <v>0</v>
      </c>
      <c r="K101" s="1376">
        <f t="shared" si="91"/>
        <v>0</v>
      </c>
      <c r="L101" s="1376">
        <f t="shared" si="92"/>
        <v>0</v>
      </c>
      <c r="M101" s="1462">
        <f t="shared" si="93"/>
        <v>0</v>
      </c>
      <c r="N101" s="93"/>
      <c r="O101" s="69">
        <f>+H101*tab!$G$35</f>
        <v>0</v>
      </c>
      <c r="P101" s="69">
        <f>+I101*tab!$G$35</f>
        <v>0</v>
      </c>
      <c r="Q101" s="69">
        <f>+J101*tab!$G$35</f>
        <v>0</v>
      </c>
      <c r="R101" s="69">
        <f>+K101*tab!$G$35</f>
        <v>0</v>
      </c>
      <c r="S101" s="69">
        <f>+L101*tab!$G$35</f>
        <v>0</v>
      </c>
      <c r="T101" s="93"/>
      <c r="U101" s="152"/>
      <c r="V101" s="69">
        <f>+H101*tab!G$37</f>
        <v>0</v>
      </c>
      <c r="W101" s="69">
        <f>+I101*tab!H$37</f>
        <v>0</v>
      </c>
      <c r="X101" s="69">
        <f>+J101*tab!I$37</f>
        <v>0</v>
      </c>
      <c r="Y101" s="69">
        <f>+K101*tab!J$37</f>
        <v>0</v>
      </c>
      <c r="Z101" s="1478">
        <f>+L101*tab!K$37</f>
        <v>0</v>
      </c>
      <c r="AA101" s="1303"/>
      <c r="AB101" s="1474"/>
      <c r="AC101" s="1451"/>
      <c r="AD101" s="1451"/>
      <c r="AE101" s="1451"/>
      <c r="AF101" s="1451"/>
      <c r="AG101" s="1451"/>
      <c r="AH101" s="1451"/>
      <c r="AI101" s="1451"/>
      <c r="AJ101" s="1451"/>
      <c r="AK101" s="1451"/>
      <c r="AL101" s="1451"/>
      <c r="AM101" s="1451"/>
      <c r="AN101" s="1451"/>
      <c r="AO101" s="1451"/>
      <c r="AP101" s="1451"/>
      <c r="AQ101" s="1451"/>
      <c r="AR101" s="1451"/>
      <c r="AS101" s="1451"/>
      <c r="AT101" s="1451"/>
      <c r="AU101" s="1451"/>
      <c r="AV101" s="1451"/>
      <c r="AW101" s="1451"/>
    </row>
    <row r="102" spans="2:49" s="114" customFormat="1" x14ac:dyDescent="0.2">
      <c r="B102" s="134"/>
      <c r="C102" s="152"/>
      <c r="D102" s="51"/>
      <c r="E102" s="153"/>
      <c r="F102" s="1122"/>
      <c r="G102" s="1296" t="s">
        <v>751</v>
      </c>
      <c r="H102" s="1375">
        <v>0</v>
      </c>
      <c r="I102" s="1375">
        <f t="shared" si="89"/>
        <v>0</v>
      </c>
      <c r="J102" s="1376">
        <f t="shared" si="90"/>
        <v>0</v>
      </c>
      <c r="K102" s="1376">
        <f t="shared" si="91"/>
        <v>0</v>
      </c>
      <c r="L102" s="1376">
        <f t="shared" si="92"/>
        <v>0</v>
      </c>
      <c r="M102" s="1462">
        <f t="shared" si="93"/>
        <v>0</v>
      </c>
      <c r="N102" s="93"/>
      <c r="O102" s="69">
        <f>+H102*tab!$G$36</f>
        <v>0</v>
      </c>
      <c r="P102" s="69">
        <f>+I102*tab!$G$36</f>
        <v>0</v>
      </c>
      <c r="Q102" s="69">
        <f>+J102*tab!$G$36</f>
        <v>0</v>
      </c>
      <c r="R102" s="69">
        <f>+K102*tab!$G$36</f>
        <v>0</v>
      </c>
      <c r="S102" s="69">
        <f>+L102*tab!$G$36</f>
        <v>0</v>
      </c>
      <c r="T102" s="93"/>
      <c r="U102" s="152"/>
      <c r="V102" s="69">
        <f>+H102*tab!G$38</f>
        <v>0</v>
      </c>
      <c r="W102" s="69">
        <f>+I102*tab!H$38</f>
        <v>0</v>
      </c>
      <c r="X102" s="69">
        <f>+J102*tab!I$38</f>
        <v>0</v>
      </c>
      <c r="Y102" s="69">
        <f>+K102*tab!J$38</f>
        <v>0</v>
      </c>
      <c r="Z102" s="1478">
        <f>+L102*tab!K$38</f>
        <v>0</v>
      </c>
      <c r="AA102" s="1303"/>
      <c r="AB102" s="1474"/>
      <c r="AC102" s="1451"/>
      <c r="AD102" s="1451"/>
      <c r="AE102" s="1451"/>
      <c r="AF102" s="1451"/>
      <c r="AG102" s="1451"/>
      <c r="AH102" s="1451"/>
      <c r="AI102" s="1451"/>
      <c r="AJ102" s="1451"/>
      <c r="AK102" s="1451"/>
      <c r="AL102" s="1451"/>
      <c r="AM102" s="1451"/>
      <c r="AN102" s="1451"/>
      <c r="AO102" s="1451"/>
      <c r="AP102" s="1451"/>
      <c r="AQ102" s="1451"/>
      <c r="AR102" s="1451"/>
      <c r="AS102" s="1451"/>
      <c r="AT102" s="1451"/>
      <c r="AU102" s="1451"/>
      <c r="AV102" s="1451"/>
      <c r="AW102" s="1451"/>
    </row>
    <row r="103" spans="2:49" s="114" customFormat="1" x14ac:dyDescent="0.2">
      <c r="B103" s="134"/>
      <c r="C103" s="152"/>
      <c r="D103" s="51">
        <v>26</v>
      </c>
      <c r="E103" s="153" t="s">
        <v>582</v>
      </c>
      <c r="F103" s="1122" t="s">
        <v>349</v>
      </c>
      <c r="G103" s="1296" t="s">
        <v>750</v>
      </c>
      <c r="H103" s="1375">
        <v>0</v>
      </c>
      <c r="I103" s="1375">
        <f t="shared" si="89"/>
        <v>0</v>
      </c>
      <c r="J103" s="1376">
        <f t="shared" si="90"/>
        <v>0</v>
      </c>
      <c r="K103" s="1376">
        <f t="shared" si="91"/>
        <v>0</v>
      </c>
      <c r="L103" s="1376">
        <f t="shared" si="92"/>
        <v>0</v>
      </c>
      <c r="M103" s="1462">
        <f t="shared" si="93"/>
        <v>0</v>
      </c>
      <c r="N103" s="93"/>
      <c r="O103" s="69">
        <f>+H103*tab!$G$35</f>
        <v>0</v>
      </c>
      <c r="P103" s="69">
        <f>+I103*tab!$G$35</f>
        <v>0</v>
      </c>
      <c r="Q103" s="69">
        <f>+J103*tab!$G$35</f>
        <v>0</v>
      </c>
      <c r="R103" s="69">
        <f>+K103*tab!$G$35</f>
        <v>0</v>
      </c>
      <c r="S103" s="69">
        <f>+L103*tab!$G$35</f>
        <v>0</v>
      </c>
      <c r="T103" s="93"/>
      <c r="U103" s="152"/>
      <c r="V103" s="69">
        <f>+H103*tab!G$37</f>
        <v>0</v>
      </c>
      <c r="W103" s="69">
        <f>+I103*tab!H$37</f>
        <v>0</v>
      </c>
      <c r="X103" s="69">
        <f>+J103*tab!I$37</f>
        <v>0</v>
      </c>
      <c r="Y103" s="69">
        <f>+K103*tab!J$37</f>
        <v>0</v>
      </c>
      <c r="Z103" s="1478">
        <f>+L103*tab!K$37</f>
        <v>0</v>
      </c>
      <c r="AA103" s="1303"/>
      <c r="AB103" s="1474"/>
      <c r="AC103" s="1451"/>
      <c r="AD103" s="1451"/>
      <c r="AE103" s="1451"/>
      <c r="AF103" s="1451"/>
      <c r="AG103" s="1451"/>
      <c r="AH103" s="1451"/>
      <c r="AI103" s="1451"/>
      <c r="AJ103" s="1451"/>
      <c r="AK103" s="1451"/>
      <c r="AL103" s="1451"/>
      <c r="AM103" s="1451"/>
      <c r="AN103" s="1451"/>
      <c r="AO103" s="1451"/>
      <c r="AP103" s="1451"/>
      <c r="AQ103" s="1451"/>
      <c r="AR103" s="1451"/>
      <c r="AS103" s="1451"/>
      <c r="AT103" s="1451"/>
      <c r="AU103" s="1451"/>
      <c r="AV103" s="1451"/>
      <c r="AW103" s="1451"/>
    </row>
    <row r="104" spans="2:49" s="114" customFormat="1" x14ac:dyDescent="0.2">
      <c r="B104" s="134"/>
      <c r="C104" s="152"/>
      <c r="D104" s="51"/>
      <c r="E104" s="153"/>
      <c r="F104" s="1122"/>
      <c r="G104" s="1296" t="s">
        <v>751</v>
      </c>
      <c r="H104" s="1375">
        <v>0</v>
      </c>
      <c r="I104" s="1375">
        <f t="shared" si="89"/>
        <v>0</v>
      </c>
      <c r="J104" s="1376">
        <f t="shared" si="90"/>
        <v>0</v>
      </c>
      <c r="K104" s="1376">
        <f t="shared" si="91"/>
        <v>0</v>
      </c>
      <c r="L104" s="1376">
        <f t="shared" si="92"/>
        <v>0</v>
      </c>
      <c r="M104" s="1462">
        <f t="shared" si="93"/>
        <v>0</v>
      </c>
      <c r="N104" s="93"/>
      <c r="O104" s="69">
        <f>+H104*tab!$G$36</f>
        <v>0</v>
      </c>
      <c r="P104" s="69">
        <f>+I104*tab!$G$36</f>
        <v>0</v>
      </c>
      <c r="Q104" s="69">
        <f>+J104*tab!$G$36</f>
        <v>0</v>
      </c>
      <c r="R104" s="69">
        <f>+K104*tab!$G$36</f>
        <v>0</v>
      </c>
      <c r="S104" s="69">
        <f>+L104*tab!$G$36</f>
        <v>0</v>
      </c>
      <c r="T104" s="93"/>
      <c r="U104" s="152"/>
      <c r="V104" s="69">
        <f>+H104*tab!G$38</f>
        <v>0</v>
      </c>
      <c r="W104" s="69">
        <f>+I104*tab!H$38</f>
        <v>0</v>
      </c>
      <c r="X104" s="69">
        <f>+J104*tab!I$38</f>
        <v>0</v>
      </c>
      <c r="Y104" s="69">
        <f>+K104*tab!J$38</f>
        <v>0</v>
      </c>
      <c r="Z104" s="1478">
        <f>+L104*tab!K$38</f>
        <v>0</v>
      </c>
      <c r="AA104" s="1303"/>
      <c r="AB104" s="1474"/>
      <c r="AC104" s="1451"/>
      <c r="AD104" s="1451"/>
      <c r="AE104" s="1451"/>
      <c r="AF104" s="1451"/>
      <c r="AG104" s="1451"/>
      <c r="AH104" s="1451"/>
      <c r="AI104" s="1451"/>
      <c r="AJ104" s="1451"/>
      <c r="AK104" s="1451"/>
      <c r="AL104" s="1451"/>
      <c r="AM104" s="1451"/>
      <c r="AN104" s="1451"/>
      <c r="AO104" s="1451"/>
      <c r="AP104" s="1451"/>
      <c r="AQ104" s="1451"/>
      <c r="AR104" s="1451"/>
      <c r="AS104" s="1451"/>
      <c r="AT104" s="1451"/>
      <c r="AU104" s="1451"/>
      <c r="AV104" s="1451"/>
      <c r="AW104" s="1451"/>
    </row>
    <row r="105" spans="2:49" s="114" customFormat="1" x14ac:dyDescent="0.2">
      <c r="B105" s="134"/>
      <c r="C105" s="152"/>
      <c r="D105" s="51">
        <v>27</v>
      </c>
      <c r="E105" s="153" t="s">
        <v>500</v>
      </c>
      <c r="F105" s="1122" t="s">
        <v>349</v>
      </c>
      <c r="G105" s="1296" t="s">
        <v>750</v>
      </c>
      <c r="H105" s="1375">
        <v>0</v>
      </c>
      <c r="I105" s="1375">
        <f t="shared" si="89"/>
        <v>0</v>
      </c>
      <c r="J105" s="1376">
        <f t="shared" si="90"/>
        <v>0</v>
      </c>
      <c r="K105" s="1376">
        <f t="shared" si="91"/>
        <v>0</v>
      </c>
      <c r="L105" s="1376">
        <f t="shared" si="92"/>
        <v>0</v>
      </c>
      <c r="M105" s="1462">
        <f t="shared" si="93"/>
        <v>0</v>
      </c>
      <c r="N105" s="93"/>
      <c r="O105" s="69">
        <f>+H105*tab!$G$35</f>
        <v>0</v>
      </c>
      <c r="P105" s="69">
        <f>+I105*tab!$G$35</f>
        <v>0</v>
      </c>
      <c r="Q105" s="69">
        <f>+J105*tab!$G$35</f>
        <v>0</v>
      </c>
      <c r="R105" s="69">
        <f>+K105*tab!$G$35</f>
        <v>0</v>
      </c>
      <c r="S105" s="69">
        <f>+L105*tab!$G$35</f>
        <v>0</v>
      </c>
      <c r="T105" s="93"/>
      <c r="U105" s="152"/>
      <c r="V105" s="69">
        <f>+H105*tab!G$37</f>
        <v>0</v>
      </c>
      <c r="W105" s="69">
        <f>+I105*tab!H$37</f>
        <v>0</v>
      </c>
      <c r="X105" s="69">
        <f>+J105*tab!I$37</f>
        <v>0</v>
      </c>
      <c r="Y105" s="69">
        <f>+K105*tab!J$37</f>
        <v>0</v>
      </c>
      <c r="Z105" s="1478">
        <f>+L105*tab!K$37</f>
        <v>0</v>
      </c>
      <c r="AA105" s="1303"/>
      <c r="AB105" s="1474"/>
      <c r="AC105" s="1451"/>
      <c r="AD105" s="1451"/>
      <c r="AE105" s="1451"/>
      <c r="AF105" s="1451"/>
      <c r="AG105" s="1451"/>
      <c r="AH105" s="1451"/>
      <c r="AI105" s="1451"/>
      <c r="AJ105" s="1451"/>
      <c r="AK105" s="1451"/>
      <c r="AL105" s="1451"/>
      <c r="AM105" s="1451"/>
      <c r="AN105" s="1451"/>
      <c r="AO105" s="1451"/>
      <c r="AP105" s="1451"/>
      <c r="AQ105" s="1451"/>
      <c r="AR105" s="1451"/>
      <c r="AS105" s="1451"/>
      <c r="AT105" s="1451"/>
      <c r="AU105" s="1451"/>
      <c r="AV105" s="1451"/>
      <c r="AW105" s="1451"/>
    </row>
    <row r="106" spans="2:49" s="114" customFormat="1" x14ac:dyDescent="0.2">
      <c r="B106" s="134"/>
      <c r="C106" s="152"/>
      <c r="D106" s="51"/>
      <c r="E106" s="153"/>
      <c r="F106" s="1122"/>
      <c r="G106" s="1296" t="s">
        <v>751</v>
      </c>
      <c r="H106" s="1375">
        <v>0</v>
      </c>
      <c r="I106" s="1375">
        <f t="shared" si="89"/>
        <v>0</v>
      </c>
      <c r="J106" s="1376">
        <f t="shared" si="90"/>
        <v>0</v>
      </c>
      <c r="K106" s="1376">
        <f t="shared" si="91"/>
        <v>0</v>
      </c>
      <c r="L106" s="1376">
        <f t="shared" si="92"/>
        <v>0</v>
      </c>
      <c r="M106" s="1462">
        <f t="shared" si="93"/>
        <v>0</v>
      </c>
      <c r="N106" s="93"/>
      <c r="O106" s="69">
        <f>+H106*tab!$G$36</f>
        <v>0</v>
      </c>
      <c r="P106" s="69">
        <f>+I106*tab!$G$36</f>
        <v>0</v>
      </c>
      <c r="Q106" s="69">
        <f>+J106*tab!$G$36</f>
        <v>0</v>
      </c>
      <c r="R106" s="69">
        <f>+K106*tab!$G$36</f>
        <v>0</v>
      </c>
      <c r="S106" s="69">
        <f>+L106*tab!$G$36</f>
        <v>0</v>
      </c>
      <c r="T106" s="93"/>
      <c r="U106" s="152"/>
      <c r="V106" s="69">
        <f>+H106*tab!G$38</f>
        <v>0</v>
      </c>
      <c r="W106" s="69">
        <f>+I106*tab!H$38</f>
        <v>0</v>
      </c>
      <c r="X106" s="69">
        <f>+J106*tab!I$38</f>
        <v>0</v>
      </c>
      <c r="Y106" s="69">
        <f>+K106*tab!J$38</f>
        <v>0</v>
      </c>
      <c r="Z106" s="1478">
        <f>+L106*tab!K$38</f>
        <v>0</v>
      </c>
      <c r="AA106" s="1303"/>
      <c r="AB106" s="1474"/>
      <c r="AC106" s="1451"/>
      <c r="AD106" s="1451"/>
      <c r="AE106" s="1451"/>
      <c r="AF106" s="1451"/>
      <c r="AG106" s="1451"/>
      <c r="AH106" s="1451"/>
      <c r="AI106" s="1451"/>
      <c r="AJ106" s="1451"/>
      <c r="AK106" s="1451"/>
      <c r="AL106" s="1451"/>
      <c r="AM106" s="1451"/>
      <c r="AN106" s="1451"/>
      <c r="AO106" s="1451"/>
      <c r="AP106" s="1451"/>
      <c r="AQ106" s="1451"/>
      <c r="AR106" s="1451"/>
      <c r="AS106" s="1451"/>
      <c r="AT106" s="1451"/>
      <c r="AU106" s="1451"/>
      <c r="AV106" s="1451"/>
      <c r="AW106" s="1451"/>
    </row>
    <row r="107" spans="2:49" s="114" customFormat="1" x14ac:dyDescent="0.2">
      <c r="B107" s="134"/>
      <c r="C107" s="152"/>
      <c r="D107" s="51">
        <v>28</v>
      </c>
      <c r="E107" s="153" t="s">
        <v>501</v>
      </c>
      <c r="F107" s="1122" t="s">
        <v>349</v>
      </c>
      <c r="G107" s="1296" t="s">
        <v>750</v>
      </c>
      <c r="H107" s="1375">
        <v>0</v>
      </c>
      <c r="I107" s="1375">
        <f t="shared" si="89"/>
        <v>0</v>
      </c>
      <c r="J107" s="1376">
        <f t="shared" si="90"/>
        <v>0</v>
      </c>
      <c r="K107" s="1376">
        <f t="shared" si="91"/>
        <v>0</v>
      </c>
      <c r="L107" s="1376">
        <f t="shared" si="92"/>
        <v>0</v>
      </c>
      <c r="M107" s="1462">
        <f t="shared" si="93"/>
        <v>0</v>
      </c>
      <c r="N107" s="93"/>
      <c r="O107" s="69">
        <f>+H107*tab!$G$35</f>
        <v>0</v>
      </c>
      <c r="P107" s="69">
        <f>+I107*tab!$G$35</f>
        <v>0</v>
      </c>
      <c r="Q107" s="69">
        <f>+J107*tab!$G$35</f>
        <v>0</v>
      </c>
      <c r="R107" s="69">
        <f>+K107*tab!$G$35</f>
        <v>0</v>
      </c>
      <c r="S107" s="69">
        <f>+L107*tab!$G$35</f>
        <v>0</v>
      </c>
      <c r="T107" s="93"/>
      <c r="U107" s="152"/>
      <c r="V107" s="69">
        <f>+H107*tab!G$37</f>
        <v>0</v>
      </c>
      <c r="W107" s="69">
        <f>+I107*tab!H$37</f>
        <v>0</v>
      </c>
      <c r="X107" s="69">
        <f>+J107*tab!I$37</f>
        <v>0</v>
      </c>
      <c r="Y107" s="69">
        <f>+K107*tab!J$37</f>
        <v>0</v>
      </c>
      <c r="Z107" s="1478">
        <f>+L107*tab!K$37</f>
        <v>0</v>
      </c>
      <c r="AA107" s="1303"/>
      <c r="AB107" s="1474"/>
      <c r="AC107" s="1451"/>
      <c r="AD107" s="1451"/>
      <c r="AE107" s="1451"/>
      <c r="AF107" s="1451"/>
      <c r="AG107" s="1451"/>
      <c r="AH107" s="1451"/>
      <c r="AI107" s="1451"/>
      <c r="AJ107" s="1451"/>
      <c r="AK107" s="1451"/>
      <c r="AL107" s="1451"/>
      <c r="AM107" s="1451"/>
      <c r="AN107" s="1451"/>
      <c r="AO107" s="1451"/>
      <c r="AP107" s="1451"/>
      <c r="AQ107" s="1451"/>
      <c r="AR107" s="1451"/>
      <c r="AS107" s="1451"/>
      <c r="AT107" s="1451"/>
      <c r="AU107" s="1451"/>
      <c r="AV107" s="1451"/>
      <c r="AW107" s="1451"/>
    </row>
    <row r="108" spans="2:49" s="114" customFormat="1" x14ac:dyDescent="0.2">
      <c r="B108" s="134"/>
      <c r="C108" s="152"/>
      <c r="D108" s="51"/>
      <c r="E108" s="153"/>
      <c r="F108" s="1122"/>
      <c r="G108" s="1296" t="s">
        <v>751</v>
      </c>
      <c r="H108" s="1375">
        <v>0</v>
      </c>
      <c r="I108" s="1375">
        <f t="shared" si="89"/>
        <v>0</v>
      </c>
      <c r="J108" s="1376">
        <f t="shared" si="90"/>
        <v>0</v>
      </c>
      <c r="K108" s="1376">
        <f t="shared" si="91"/>
        <v>0</v>
      </c>
      <c r="L108" s="1376">
        <f t="shared" si="92"/>
        <v>0</v>
      </c>
      <c r="M108" s="1462">
        <f t="shared" si="93"/>
        <v>0</v>
      </c>
      <c r="N108" s="93"/>
      <c r="O108" s="69">
        <f>+H108*tab!$G$36</f>
        <v>0</v>
      </c>
      <c r="P108" s="69">
        <f>+I108*tab!$G$36</f>
        <v>0</v>
      </c>
      <c r="Q108" s="69">
        <f>+J108*tab!$G$36</f>
        <v>0</v>
      </c>
      <c r="R108" s="69">
        <f>+K108*tab!$G$36</f>
        <v>0</v>
      </c>
      <c r="S108" s="69">
        <f>+L108*tab!$G$36</f>
        <v>0</v>
      </c>
      <c r="T108" s="93"/>
      <c r="U108" s="152"/>
      <c r="V108" s="69">
        <f>+H108*tab!G$38</f>
        <v>0</v>
      </c>
      <c r="W108" s="69">
        <f>+I108*tab!H$38</f>
        <v>0</v>
      </c>
      <c r="X108" s="69">
        <f>+J108*tab!I$38</f>
        <v>0</v>
      </c>
      <c r="Y108" s="69">
        <f>+K108*tab!J$38</f>
        <v>0</v>
      </c>
      <c r="Z108" s="1478">
        <f>+L108*tab!K$38</f>
        <v>0</v>
      </c>
      <c r="AA108" s="1303"/>
      <c r="AB108" s="1474"/>
      <c r="AC108" s="1451"/>
      <c r="AD108" s="1451"/>
      <c r="AE108" s="1451"/>
      <c r="AF108" s="1451"/>
      <c r="AG108" s="1451"/>
      <c r="AH108" s="1451"/>
      <c r="AI108" s="1451"/>
      <c r="AJ108" s="1451"/>
      <c r="AK108" s="1451"/>
      <c r="AL108" s="1451"/>
      <c r="AM108" s="1451"/>
      <c r="AN108" s="1451"/>
      <c r="AO108" s="1451"/>
      <c r="AP108" s="1451"/>
      <c r="AQ108" s="1451"/>
      <c r="AR108" s="1451"/>
      <c r="AS108" s="1451"/>
      <c r="AT108" s="1451"/>
      <c r="AU108" s="1451"/>
      <c r="AV108" s="1451"/>
      <c r="AW108" s="1451"/>
    </row>
    <row r="109" spans="2:49" s="114" customFormat="1" x14ac:dyDescent="0.2">
      <c r="B109" s="134"/>
      <c r="C109" s="152"/>
      <c r="D109" s="51">
        <v>29</v>
      </c>
      <c r="E109" s="153" t="s">
        <v>502</v>
      </c>
      <c r="F109" s="1122" t="s">
        <v>349</v>
      </c>
      <c r="G109" s="1296" t="s">
        <v>750</v>
      </c>
      <c r="H109" s="1375">
        <v>0</v>
      </c>
      <c r="I109" s="1375">
        <f t="shared" si="89"/>
        <v>0</v>
      </c>
      <c r="J109" s="1376">
        <f t="shared" si="90"/>
        <v>0</v>
      </c>
      <c r="K109" s="1376">
        <f t="shared" si="91"/>
        <v>0</v>
      </c>
      <c r="L109" s="1376">
        <f t="shared" si="92"/>
        <v>0</v>
      </c>
      <c r="M109" s="1462">
        <f t="shared" si="93"/>
        <v>0</v>
      </c>
      <c r="N109" s="93"/>
      <c r="O109" s="69">
        <f>+H109*tab!$G$35</f>
        <v>0</v>
      </c>
      <c r="P109" s="69">
        <f>+I109*tab!$G$35</f>
        <v>0</v>
      </c>
      <c r="Q109" s="69">
        <f>+J109*tab!$G$35</f>
        <v>0</v>
      </c>
      <c r="R109" s="69">
        <f>+K109*tab!$G$35</f>
        <v>0</v>
      </c>
      <c r="S109" s="69">
        <f>+L109*tab!$G$35</f>
        <v>0</v>
      </c>
      <c r="T109" s="93"/>
      <c r="U109" s="152"/>
      <c r="V109" s="69">
        <f>+H109*tab!G$37</f>
        <v>0</v>
      </c>
      <c r="W109" s="69">
        <f>+I109*tab!H$37</f>
        <v>0</v>
      </c>
      <c r="X109" s="69">
        <f>+J109*tab!I$37</f>
        <v>0</v>
      </c>
      <c r="Y109" s="69">
        <f>+K109*tab!J$37</f>
        <v>0</v>
      </c>
      <c r="Z109" s="1478">
        <f>+L109*tab!K$37</f>
        <v>0</v>
      </c>
      <c r="AA109" s="1303"/>
      <c r="AB109" s="1474"/>
      <c r="AC109" s="1451"/>
      <c r="AD109" s="1451"/>
      <c r="AE109" s="1451"/>
      <c r="AF109" s="1451"/>
      <c r="AG109" s="1451"/>
      <c r="AH109" s="1451"/>
      <c r="AI109" s="1451"/>
      <c r="AJ109" s="1451"/>
      <c r="AK109" s="1451"/>
      <c r="AL109" s="1451"/>
      <c r="AM109" s="1451"/>
      <c r="AN109" s="1451"/>
      <c r="AO109" s="1451"/>
      <c r="AP109" s="1451"/>
      <c r="AQ109" s="1451"/>
      <c r="AR109" s="1451"/>
      <c r="AS109" s="1451"/>
      <c r="AT109" s="1451"/>
      <c r="AU109" s="1451"/>
      <c r="AV109" s="1451"/>
      <c r="AW109" s="1451"/>
    </row>
    <row r="110" spans="2:49" s="114" customFormat="1" x14ac:dyDescent="0.2">
      <c r="B110" s="134"/>
      <c r="C110" s="152"/>
      <c r="D110" s="51"/>
      <c r="E110" s="153"/>
      <c r="F110" s="1122"/>
      <c r="G110" s="1296" t="s">
        <v>751</v>
      </c>
      <c r="H110" s="1375">
        <v>0</v>
      </c>
      <c r="I110" s="1375">
        <f t="shared" si="89"/>
        <v>0</v>
      </c>
      <c r="J110" s="1376">
        <f t="shared" si="90"/>
        <v>0</v>
      </c>
      <c r="K110" s="1376">
        <f t="shared" si="91"/>
        <v>0</v>
      </c>
      <c r="L110" s="1376">
        <f t="shared" si="92"/>
        <v>0</v>
      </c>
      <c r="M110" s="1462">
        <f t="shared" si="93"/>
        <v>0</v>
      </c>
      <c r="N110" s="93"/>
      <c r="O110" s="69">
        <f>+H110*tab!$G$36</f>
        <v>0</v>
      </c>
      <c r="P110" s="69">
        <f>+I110*tab!$G$36</f>
        <v>0</v>
      </c>
      <c r="Q110" s="69">
        <f>+J110*tab!$G$36</f>
        <v>0</v>
      </c>
      <c r="R110" s="69">
        <f>+K110*tab!$G$36</f>
        <v>0</v>
      </c>
      <c r="S110" s="69">
        <f>+L110*tab!$G$36</f>
        <v>0</v>
      </c>
      <c r="T110" s="93"/>
      <c r="U110" s="152"/>
      <c r="V110" s="69">
        <f>+H110*tab!G$38</f>
        <v>0</v>
      </c>
      <c r="W110" s="69">
        <f>+I110*tab!H$38</f>
        <v>0</v>
      </c>
      <c r="X110" s="69">
        <f>+J110*tab!I$38</f>
        <v>0</v>
      </c>
      <c r="Y110" s="69">
        <f>+K110*tab!J$38</f>
        <v>0</v>
      </c>
      <c r="Z110" s="1478">
        <f>+L110*tab!K$38</f>
        <v>0</v>
      </c>
      <c r="AA110" s="1303"/>
      <c r="AB110" s="1474"/>
      <c r="AC110" s="1451"/>
      <c r="AD110" s="1451"/>
      <c r="AE110" s="1451"/>
      <c r="AF110" s="1451"/>
      <c r="AG110" s="1451"/>
      <c r="AH110" s="1451"/>
      <c r="AI110" s="1451"/>
      <c r="AJ110" s="1451"/>
      <c r="AK110" s="1451"/>
      <c r="AL110" s="1451"/>
      <c r="AM110" s="1451"/>
      <c r="AN110" s="1451"/>
      <c r="AO110" s="1451"/>
      <c r="AP110" s="1451"/>
      <c r="AQ110" s="1451"/>
      <c r="AR110" s="1451"/>
      <c r="AS110" s="1451"/>
      <c r="AT110" s="1451"/>
      <c r="AU110" s="1451"/>
      <c r="AV110" s="1451"/>
      <c r="AW110" s="1451"/>
    </row>
    <row r="111" spans="2:49" s="114" customFormat="1" x14ac:dyDescent="0.2">
      <c r="B111" s="134"/>
      <c r="C111" s="152"/>
      <c r="D111" s="51">
        <v>30</v>
      </c>
      <c r="E111" s="1343" t="s">
        <v>503</v>
      </c>
      <c r="F111" s="1344" t="s">
        <v>349</v>
      </c>
      <c r="G111" s="1296" t="s">
        <v>750</v>
      </c>
      <c r="H111" s="1377">
        <v>0</v>
      </c>
      <c r="I111" s="1377">
        <f t="shared" si="89"/>
        <v>0</v>
      </c>
      <c r="J111" s="1378">
        <f t="shared" si="90"/>
        <v>0</v>
      </c>
      <c r="K111" s="1378">
        <f t="shared" si="91"/>
        <v>0</v>
      </c>
      <c r="L111" s="1378">
        <f t="shared" si="92"/>
        <v>0</v>
      </c>
      <c r="M111" s="1463">
        <f t="shared" si="93"/>
        <v>0</v>
      </c>
      <c r="N111" s="560"/>
      <c r="O111" s="1345">
        <f>+H111*tab!$G$35</f>
        <v>0</v>
      </c>
      <c r="P111" s="1345">
        <f>+I111*tab!$G$35</f>
        <v>0</v>
      </c>
      <c r="Q111" s="1345">
        <f>+J111*tab!$G$35</f>
        <v>0</v>
      </c>
      <c r="R111" s="1345">
        <f>+K111*tab!$G$35</f>
        <v>0</v>
      </c>
      <c r="S111" s="1345">
        <f>+L111*tab!$G$35</f>
        <v>0</v>
      </c>
      <c r="T111" s="560"/>
      <c r="U111" s="1341"/>
      <c r="V111" s="1345">
        <f>+H111*tab!G$37</f>
        <v>0</v>
      </c>
      <c r="W111" s="1345">
        <f>+I111*tab!H$37</f>
        <v>0</v>
      </c>
      <c r="X111" s="1345">
        <f>+J111*tab!I$37</f>
        <v>0</v>
      </c>
      <c r="Y111" s="1345">
        <f>+K111*tab!J$37</f>
        <v>0</v>
      </c>
      <c r="Z111" s="1479">
        <f>+L111*tab!K$37</f>
        <v>0</v>
      </c>
      <c r="AA111" s="1303"/>
      <c r="AB111" s="1474"/>
      <c r="AC111" s="1451"/>
      <c r="AD111" s="1451"/>
      <c r="AE111" s="1451"/>
      <c r="AF111" s="1451"/>
      <c r="AG111" s="1451"/>
      <c r="AH111" s="1451"/>
      <c r="AI111" s="1451"/>
      <c r="AJ111" s="1451"/>
      <c r="AK111" s="1451"/>
      <c r="AL111" s="1451"/>
      <c r="AM111" s="1451"/>
      <c r="AN111" s="1451"/>
      <c r="AO111" s="1451"/>
      <c r="AP111" s="1451"/>
      <c r="AQ111" s="1451"/>
      <c r="AR111" s="1451"/>
      <c r="AS111" s="1451"/>
      <c r="AT111" s="1451"/>
      <c r="AU111" s="1451"/>
      <c r="AV111" s="1451"/>
      <c r="AW111" s="1451"/>
    </row>
    <row r="112" spans="2:49" s="114" customFormat="1" x14ac:dyDescent="0.2">
      <c r="B112" s="1321"/>
      <c r="C112" s="1341"/>
      <c r="D112" s="1342"/>
      <c r="E112" s="153"/>
      <c r="F112" s="1346"/>
      <c r="G112" s="1347" t="s">
        <v>751</v>
      </c>
      <c r="H112" s="1375">
        <v>0</v>
      </c>
      <c r="I112" s="1375">
        <f t="shared" si="89"/>
        <v>0</v>
      </c>
      <c r="J112" s="1376">
        <f t="shared" si="90"/>
        <v>0</v>
      </c>
      <c r="K112" s="1376">
        <f t="shared" si="91"/>
        <v>0</v>
      </c>
      <c r="L112" s="1376">
        <f t="shared" si="92"/>
        <v>0</v>
      </c>
      <c r="M112" s="1462">
        <f t="shared" si="93"/>
        <v>0</v>
      </c>
      <c r="N112" s="93"/>
      <c r="O112" s="69">
        <f>+H112*tab!$G$36</f>
        <v>0</v>
      </c>
      <c r="P112" s="69">
        <f>+I112*tab!$G$36</f>
        <v>0</v>
      </c>
      <c r="Q112" s="69">
        <f>+J112*tab!$G$36</f>
        <v>0</v>
      </c>
      <c r="R112" s="69">
        <f>+K112*tab!$G$36</f>
        <v>0</v>
      </c>
      <c r="S112" s="69">
        <f>+L112*tab!$G$36</f>
        <v>0</v>
      </c>
      <c r="T112" s="93"/>
      <c r="U112" s="152"/>
      <c r="V112" s="69">
        <f>+H112*tab!G$38</f>
        <v>0</v>
      </c>
      <c r="W112" s="69">
        <f>+I112*tab!H$38</f>
        <v>0</v>
      </c>
      <c r="X112" s="69">
        <f>+J112*tab!I$38</f>
        <v>0</v>
      </c>
      <c r="Y112" s="69">
        <f>+K112*tab!J$38</f>
        <v>0</v>
      </c>
      <c r="Z112" s="1478">
        <f>+L112*tab!K$38</f>
        <v>0</v>
      </c>
      <c r="AA112" s="1303"/>
      <c r="AB112" s="1474"/>
      <c r="AC112" s="1451"/>
      <c r="AD112" s="1451"/>
      <c r="AE112" s="1451"/>
      <c r="AF112" s="1451"/>
      <c r="AG112" s="1451"/>
      <c r="AH112" s="1451"/>
      <c r="AI112" s="1451"/>
      <c r="AJ112" s="1451"/>
      <c r="AK112" s="1451"/>
      <c r="AL112" s="1451"/>
      <c r="AM112" s="1451"/>
      <c r="AN112" s="1451"/>
      <c r="AO112" s="1451"/>
      <c r="AP112" s="1451"/>
      <c r="AQ112" s="1451"/>
      <c r="AR112" s="1451"/>
      <c r="AS112" s="1451"/>
      <c r="AT112" s="1451"/>
      <c r="AU112" s="1451"/>
      <c r="AV112" s="1451"/>
      <c r="AW112" s="1451"/>
    </row>
    <row r="113" spans="2:49" s="114" customFormat="1" x14ac:dyDescent="0.2">
      <c r="B113" s="1321"/>
      <c r="D113" s="112">
        <v>31</v>
      </c>
      <c r="E113" s="153" t="s">
        <v>868</v>
      </c>
      <c r="F113" s="1346" t="s">
        <v>349</v>
      </c>
      <c r="G113" s="1347" t="s">
        <v>750</v>
      </c>
      <c r="H113" s="1375">
        <v>0</v>
      </c>
      <c r="I113" s="1375">
        <f t="shared" ref="I113:I152" si="94">H113</f>
        <v>0</v>
      </c>
      <c r="J113" s="1376">
        <f t="shared" ref="J113:J152" si="95">I113</f>
        <v>0</v>
      </c>
      <c r="K113" s="1376">
        <f t="shared" ref="K113:K152" si="96">J113</f>
        <v>0</v>
      </c>
      <c r="L113" s="1376">
        <f t="shared" ref="L113:L152" si="97">K113</f>
        <v>0</v>
      </c>
      <c r="M113" s="1462"/>
      <c r="N113" s="93"/>
      <c r="O113" s="69">
        <f>+H113*tab!$G$36</f>
        <v>0</v>
      </c>
      <c r="P113" s="69">
        <f>+I113*tab!$G$36</f>
        <v>0</v>
      </c>
      <c r="Q113" s="69">
        <f>+J113*tab!$G$36</f>
        <v>0</v>
      </c>
      <c r="R113" s="69">
        <f>+K113*tab!$G$36</f>
        <v>0</v>
      </c>
      <c r="S113" s="69">
        <f>+L113*tab!$G$36</f>
        <v>0</v>
      </c>
      <c r="T113" s="93"/>
      <c r="U113" s="152"/>
      <c r="V113" s="1345">
        <f>+H113*tab!G$37</f>
        <v>0</v>
      </c>
      <c r="W113" s="1345">
        <f>+I113*tab!H$37</f>
        <v>0</v>
      </c>
      <c r="X113" s="1345">
        <f>+J113*tab!I$37</f>
        <v>0</v>
      </c>
      <c r="Y113" s="1345">
        <f>+K113*tab!J$37</f>
        <v>0</v>
      </c>
      <c r="Z113" s="1479">
        <f>+L113*tab!K$37</f>
        <v>0</v>
      </c>
      <c r="AA113" s="1303"/>
      <c r="AB113" s="1474"/>
      <c r="AC113" s="1451"/>
      <c r="AD113" s="1451"/>
      <c r="AE113" s="1451"/>
      <c r="AF113" s="1451"/>
      <c r="AG113" s="1451"/>
      <c r="AH113" s="1451"/>
      <c r="AI113" s="1451"/>
      <c r="AJ113" s="1451"/>
      <c r="AK113" s="1451"/>
      <c r="AL113" s="1451"/>
      <c r="AM113" s="1451"/>
      <c r="AN113" s="1451"/>
      <c r="AO113" s="1451"/>
      <c r="AP113" s="1451"/>
      <c r="AQ113" s="1451"/>
      <c r="AR113" s="1451"/>
      <c r="AS113" s="1451"/>
      <c r="AT113" s="1451"/>
      <c r="AU113" s="1451"/>
      <c r="AV113" s="1451"/>
      <c r="AW113" s="1451"/>
    </row>
    <row r="114" spans="2:49" s="114" customFormat="1" x14ac:dyDescent="0.2">
      <c r="B114" s="1321"/>
      <c r="D114" s="112"/>
      <c r="E114" s="153"/>
      <c r="F114" s="1346"/>
      <c r="G114" s="1347" t="s">
        <v>751</v>
      </c>
      <c r="H114" s="1375">
        <v>0</v>
      </c>
      <c r="I114" s="1375">
        <f t="shared" si="94"/>
        <v>0</v>
      </c>
      <c r="J114" s="1376">
        <f t="shared" si="95"/>
        <v>0</v>
      </c>
      <c r="K114" s="1376">
        <f t="shared" si="96"/>
        <v>0</v>
      </c>
      <c r="L114" s="1376">
        <f t="shared" si="97"/>
        <v>0</v>
      </c>
      <c r="M114" s="1462"/>
      <c r="N114" s="93"/>
      <c r="O114" s="69">
        <f>+H114*tab!$G$36</f>
        <v>0</v>
      </c>
      <c r="P114" s="69">
        <f>+I114*tab!$G$36</f>
        <v>0</v>
      </c>
      <c r="Q114" s="69">
        <f>+J114*tab!$G$36</f>
        <v>0</v>
      </c>
      <c r="R114" s="69">
        <f>+K114*tab!$G$36</f>
        <v>0</v>
      </c>
      <c r="S114" s="69">
        <f>+L114*tab!$G$36</f>
        <v>0</v>
      </c>
      <c r="T114" s="93"/>
      <c r="U114" s="152"/>
      <c r="V114" s="69">
        <f>+H114*tab!G$38</f>
        <v>0</v>
      </c>
      <c r="W114" s="69">
        <f>+I114*tab!H$38</f>
        <v>0</v>
      </c>
      <c r="X114" s="69">
        <f>+J114*tab!I$38</f>
        <v>0</v>
      </c>
      <c r="Y114" s="69">
        <f>+K114*tab!J$38</f>
        <v>0</v>
      </c>
      <c r="Z114" s="1478">
        <f>+L114*tab!K$38</f>
        <v>0</v>
      </c>
      <c r="AA114" s="1303"/>
      <c r="AB114" s="1474"/>
      <c r="AC114" s="1451"/>
      <c r="AD114" s="1451"/>
      <c r="AE114" s="1451"/>
      <c r="AF114" s="1451"/>
      <c r="AG114" s="1451"/>
      <c r="AH114" s="1451"/>
      <c r="AI114" s="1451"/>
      <c r="AJ114" s="1451"/>
      <c r="AK114" s="1451"/>
      <c r="AL114" s="1451"/>
      <c r="AM114" s="1451"/>
      <c r="AN114" s="1451"/>
      <c r="AO114" s="1451"/>
      <c r="AP114" s="1451"/>
      <c r="AQ114" s="1451"/>
      <c r="AR114" s="1451"/>
      <c r="AS114" s="1451"/>
      <c r="AT114" s="1451"/>
      <c r="AU114" s="1451"/>
      <c r="AV114" s="1451"/>
      <c r="AW114" s="1451"/>
    </row>
    <row r="115" spans="2:49" s="114" customFormat="1" x14ac:dyDescent="0.2">
      <c r="B115" s="1321"/>
      <c r="D115" s="112">
        <v>32</v>
      </c>
      <c r="E115" s="153" t="s">
        <v>869</v>
      </c>
      <c r="F115" s="1346" t="s">
        <v>349</v>
      </c>
      <c r="G115" s="1347" t="s">
        <v>750</v>
      </c>
      <c r="H115" s="1375">
        <v>0</v>
      </c>
      <c r="I115" s="1375">
        <f t="shared" si="94"/>
        <v>0</v>
      </c>
      <c r="J115" s="1376">
        <f t="shared" si="95"/>
        <v>0</v>
      </c>
      <c r="K115" s="1376">
        <f t="shared" si="96"/>
        <v>0</v>
      </c>
      <c r="L115" s="1376">
        <f t="shared" si="97"/>
        <v>0</v>
      </c>
      <c r="M115" s="1462"/>
      <c r="N115" s="93"/>
      <c r="O115" s="69">
        <f>+H115*tab!$G$36</f>
        <v>0</v>
      </c>
      <c r="P115" s="69">
        <f>+I115*tab!$G$36</f>
        <v>0</v>
      </c>
      <c r="Q115" s="69">
        <f>+J115*tab!$G$36</f>
        <v>0</v>
      </c>
      <c r="R115" s="69">
        <f>+K115*tab!$G$36</f>
        <v>0</v>
      </c>
      <c r="S115" s="69">
        <f>+L115*tab!$G$36</f>
        <v>0</v>
      </c>
      <c r="T115" s="93"/>
      <c r="U115" s="152"/>
      <c r="V115" s="1345">
        <f>+H115*tab!G$37</f>
        <v>0</v>
      </c>
      <c r="W115" s="1345">
        <f>+I115*tab!H$37</f>
        <v>0</v>
      </c>
      <c r="X115" s="1345">
        <f>+J115*tab!I$37</f>
        <v>0</v>
      </c>
      <c r="Y115" s="1345">
        <f>+K115*tab!J$37</f>
        <v>0</v>
      </c>
      <c r="Z115" s="1479">
        <f>+L115*tab!K$37</f>
        <v>0</v>
      </c>
      <c r="AA115" s="1303"/>
      <c r="AB115" s="1474"/>
      <c r="AC115" s="1451"/>
      <c r="AD115" s="1451"/>
      <c r="AE115" s="1451"/>
      <c r="AF115" s="1451"/>
      <c r="AG115" s="1451"/>
      <c r="AH115" s="1451"/>
      <c r="AI115" s="1451"/>
      <c r="AJ115" s="1451"/>
      <c r="AK115" s="1451"/>
      <c r="AL115" s="1451"/>
      <c r="AM115" s="1451"/>
      <c r="AN115" s="1451"/>
      <c r="AO115" s="1451"/>
      <c r="AP115" s="1451"/>
      <c r="AQ115" s="1451"/>
      <c r="AR115" s="1451"/>
      <c r="AS115" s="1451"/>
      <c r="AT115" s="1451"/>
      <c r="AU115" s="1451"/>
      <c r="AV115" s="1451"/>
      <c r="AW115" s="1451"/>
    </row>
    <row r="116" spans="2:49" s="114" customFormat="1" x14ac:dyDescent="0.2">
      <c r="B116" s="1321"/>
      <c r="D116" s="112"/>
      <c r="E116" s="153"/>
      <c r="F116" s="1346"/>
      <c r="G116" s="1347" t="s">
        <v>751</v>
      </c>
      <c r="H116" s="1375">
        <v>0</v>
      </c>
      <c r="I116" s="1375">
        <f t="shared" si="94"/>
        <v>0</v>
      </c>
      <c r="J116" s="1376">
        <f t="shared" si="95"/>
        <v>0</v>
      </c>
      <c r="K116" s="1376">
        <f t="shared" si="96"/>
        <v>0</v>
      </c>
      <c r="L116" s="1376">
        <f t="shared" si="97"/>
        <v>0</v>
      </c>
      <c r="M116" s="1462"/>
      <c r="N116" s="93"/>
      <c r="O116" s="69">
        <f>+H116*tab!$G$36</f>
        <v>0</v>
      </c>
      <c r="P116" s="69">
        <f>+I116*tab!$G$36</f>
        <v>0</v>
      </c>
      <c r="Q116" s="69">
        <f>+J116*tab!$G$36</f>
        <v>0</v>
      </c>
      <c r="R116" s="69">
        <f>+K116*tab!$G$36</f>
        <v>0</v>
      </c>
      <c r="S116" s="69">
        <f>+L116*tab!$G$36</f>
        <v>0</v>
      </c>
      <c r="T116" s="93"/>
      <c r="U116" s="152"/>
      <c r="V116" s="69">
        <f>+H116*tab!G$38</f>
        <v>0</v>
      </c>
      <c r="W116" s="69">
        <f>+I116*tab!H$38</f>
        <v>0</v>
      </c>
      <c r="X116" s="69">
        <f>+J116*tab!I$38</f>
        <v>0</v>
      </c>
      <c r="Y116" s="69">
        <f>+K116*tab!J$38</f>
        <v>0</v>
      </c>
      <c r="Z116" s="1478">
        <f>+L116*tab!K$38</f>
        <v>0</v>
      </c>
      <c r="AA116" s="1303"/>
      <c r="AB116" s="1474"/>
      <c r="AC116" s="1451"/>
      <c r="AD116" s="1451"/>
      <c r="AE116" s="1451"/>
      <c r="AF116" s="1451"/>
      <c r="AG116" s="1451"/>
      <c r="AH116" s="1451"/>
      <c r="AI116" s="1451"/>
      <c r="AJ116" s="1451"/>
      <c r="AK116" s="1451"/>
      <c r="AL116" s="1451"/>
      <c r="AM116" s="1451"/>
      <c r="AN116" s="1451"/>
      <c r="AO116" s="1451"/>
      <c r="AP116" s="1451"/>
      <c r="AQ116" s="1451"/>
      <c r="AR116" s="1451"/>
      <c r="AS116" s="1451"/>
      <c r="AT116" s="1451"/>
      <c r="AU116" s="1451"/>
      <c r="AV116" s="1451"/>
      <c r="AW116" s="1451"/>
    </row>
    <row r="117" spans="2:49" s="114" customFormat="1" x14ac:dyDescent="0.2">
      <c r="B117" s="1321"/>
      <c r="D117" s="112">
        <v>33</v>
      </c>
      <c r="E117" s="153" t="s">
        <v>870</v>
      </c>
      <c r="F117" s="1346" t="s">
        <v>349</v>
      </c>
      <c r="G117" s="1347" t="s">
        <v>750</v>
      </c>
      <c r="H117" s="1375">
        <v>0</v>
      </c>
      <c r="I117" s="1375">
        <f t="shared" si="94"/>
        <v>0</v>
      </c>
      <c r="J117" s="1376">
        <f t="shared" si="95"/>
        <v>0</v>
      </c>
      <c r="K117" s="1376">
        <f t="shared" si="96"/>
        <v>0</v>
      </c>
      <c r="L117" s="1376">
        <f t="shared" si="97"/>
        <v>0</v>
      </c>
      <c r="M117" s="1462"/>
      <c r="N117" s="93"/>
      <c r="O117" s="69">
        <f>+H117*tab!$G$36</f>
        <v>0</v>
      </c>
      <c r="P117" s="69">
        <f>+I117*tab!$G$36</f>
        <v>0</v>
      </c>
      <c r="Q117" s="69">
        <f>+J117*tab!$G$36</f>
        <v>0</v>
      </c>
      <c r="R117" s="69">
        <f>+K117*tab!$G$36</f>
        <v>0</v>
      </c>
      <c r="S117" s="69">
        <f>+L117*tab!$G$36</f>
        <v>0</v>
      </c>
      <c r="T117" s="93"/>
      <c r="U117" s="152"/>
      <c r="V117" s="1345">
        <f>+H117*tab!G$37</f>
        <v>0</v>
      </c>
      <c r="W117" s="1345">
        <f>+I117*tab!H$37</f>
        <v>0</v>
      </c>
      <c r="X117" s="1345">
        <f>+J117*tab!I$37</f>
        <v>0</v>
      </c>
      <c r="Y117" s="1345">
        <f>+K117*tab!J$37</f>
        <v>0</v>
      </c>
      <c r="Z117" s="1479">
        <f>+L117*tab!K$37</f>
        <v>0</v>
      </c>
      <c r="AA117" s="1303"/>
      <c r="AB117" s="1474"/>
      <c r="AC117" s="1451"/>
      <c r="AD117" s="1451"/>
      <c r="AE117" s="1451"/>
      <c r="AF117" s="1451"/>
      <c r="AG117" s="1451"/>
      <c r="AH117" s="1451"/>
      <c r="AI117" s="1451"/>
      <c r="AJ117" s="1451"/>
      <c r="AK117" s="1451"/>
      <c r="AL117" s="1451"/>
      <c r="AM117" s="1451"/>
      <c r="AN117" s="1451"/>
      <c r="AO117" s="1451"/>
      <c r="AP117" s="1451"/>
      <c r="AQ117" s="1451"/>
      <c r="AR117" s="1451"/>
      <c r="AS117" s="1451"/>
      <c r="AT117" s="1451"/>
      <c r="AU117" s="1451"/>
      <c r="AV117" s="1451"/>
      <c r="AW117" s="1451"/>
    </row>
    <row r="118" spans="2:49" s="114" customFormat="1" x14ac:dyDescent="0.2">
      <c r="B118" s="1321"/>
      <c r="D118" s="112"/>
      <c r="E118" s="153"/>
      <c r="F118" s="1346"/>
      <c r="G118" s="1347" t="s">
        <v>751</v>
      </c>
      <c r="H118" s="1375">
        <v>0</v>
      </c>
      <c r="I118" s="1375">
        <f t="shared" si="94"/>
        <v>0</v>
      </c>
      <c r="J118" s="1376">
        <f t="shared" si="95"/>
        <v>0</v>
      </c>
      <c r="K118" s="1376">
        <f t="shared" si="96"/>
        <v>0</v>
      </c>
      <c r="L118" s="1376">
        <f t="shared" si="97"/>
        <v>0</v>
      </c>
      <c r="M118" s="1462"/>
      <c r="N118" s="93"/>
      <c r="O118" s="69">
        <f>+H118*tab!$G$36</f>
        <v>0</v>
      </c>
      <c r="P118" s="69">
        <f>+I118*tab!$G$36</f>
        <v>0</v>
      </c>
      <c r="Q118" s="69">
        <f>+J118*tab!$G$36</f>
        <v>0</v>
      </c>
      <c r="R118" s="69">
        <f>+K118*tab!$G$36</f>
        <v>0</v>
      </c>
      <c r="S118" s="69">
        <f>+L118*tab!$G$36</f>
        <v>0</v>
      </c>
      <c r="T118" s="93"/>
      <c r="U118" s="152"/>
      <c r="V118" s="69">
        <f>+H118*tab!G$38</f>
        <v>0</v>
      </c>
      <c r="W118" s="69">
        <f>+I118*tab!H$38</f>
        <v>0</v>
      </c>
      <c r="X118" s="69">
        <f>+J118*tab!I$38</f>
        <v>0</v>
      </c>
      <c r="Y118" s="69">
        <f>+K118*tab!J$38</f>
        <v>0</v>
      </c>
      <c r="Z118" s="1478">
        <f>+L118*tab!K$38</f>
        <v>0</v>
      </c>
      <c r="AA118" s="1303"/>
      <c r="AB118" s="1474"/>
      <c r="AC118" s="1451"/>
      <c r="AD118" s="1451"/>
      <c r="AE118" s="1451"/>
      <c r="AF118" s="1451"/>
      <c r="AG118" s="1451"/>
      <c r="AH118" s="1451"/>
      <c r="AI118" s="1451"/>
      <c r="AJ118" s="1451"/>
      <c r="AK118" s="1451"/>
      <c r="AL118" s="1451"/>
      <c r="AM118" s="1451"/>
      <c r="AN118" s="1451"/>
      <c r="AO118" s="1451"/>
      <c r="AP118" s="1451"/>
      <c r="AQ118" s="1451"/>
      <c r="AR118" s="1451"/>
      <c r="AS118" s="1451"/>
      <c r="AT118" s="1451"/>
      <c r="AU118" s="1451"/>
      <c r="AV118" s="1451"/>
      <c r="AW118" s="1451"/>
    </row>
    <row r="119" spans="2:49" s="114" customFormat="1" x14ac:dyDescent="0.2">
      <c r="B119" s="1321"/>
      <c r="D119" s="112">
        <v>34</v>
      </c>
      <c r="E119" s="153" t="s">
        <v>871</v>
      </c>
      <c r="F119" s="1346" t="s">
        <v>349</v>
      </c>
      <c r="G119" s="1347" t="s">
        <v>750</v>
      </c>
      <c r="H119" s="1375">
        <v>0</v>
      </c>
      <c r="I119" s="1375">
        <f t="shared" si="94"/>
        <v>0</v>
      </c>
      <c r="J119" s="1376">
        <f t="shared" si="95"/>
        <v>0</v>
      </c>
      <c r="K119" s="1376">
        <f t="shared" si="96"/>
        <v>0</v>
      </c>
      <c r="L119" s="1376">
        <f t="shared" si="97"/>
        <v>0</v>
      </c>
      <c r="M119" s="1462"/>
      <c r="N119" s="93"/>
      <c r="O119" s="69">
        <f>+H119*tab!$G$36</f>
        <v>0</v>
      </c>
      <c r="P119" s="69">
        <f>+I119*tab!$G$36</f>
        <v>0</v>
      </c>
      <c r="Q119" s="69">
        <f>+J119*tab!$G$36</f>
        <v>0</v>
      </c>
      <c r="R119" s="69">
        <f>+K119*tab!$G$36</f>
        <v>0</v>
      </c>
      <c r="S119" s="69">
        <f>+L119*tab!$G$36</f>
        <v>0</v>
      </c>
      <c r="T119" s="93"/>
      <c r="U119" s="152"/>
      <c r="V119" s="1345">
        <f>+H119*tab!G$37</f>
        <v>0</v>
      </c>
      <c r="W119" s="1345">
        <f>+I119*tab!H$37</f>
        <v>0</v>
      </c>
      <c r="X119" s="1345">
        <f>+J119*tab!I$37</f>
        <v>0</v>
      </c>
      <c r="Y119" s="1345">
        <f>+K119*tab!J$37</f>
        <v>0</v>
      </c>
      <c r="Z119" s="1479">
        <f>+L119*tab!K$37</f>
        <v>0</v>
      </c>
      <c r="AA119" s="1303"/>
      <c r="AB119" s="1474"/>
      <c r="AC119" s="1451"/>
      <c r="AD119" s="1451"/>
      <c r="AE119" s="1451"/>
      <c r="AF119" s="1451"/>
      <c r="AG119" s="1451"/>
      <c r="AH119" s="1451"/>
      <c r="AI119" s="1451"/>
      <c r="AJ119" s="1451"/>
      <c r="AK119" s="1451"/>
      <c r="AL119" s="1451"/>
      <c r="AM119" s="1451"/>
      <c r="AN119" s="1451"/>
      <c r="AO119" s="1451"/>
      <c r="AP119" s="1451"/>
      <c r="AQ119" s="1451"/>
      <c r="AR119" s="1451"/>
      <c r="AS119" s="1451"/>
      <c r="AT119" s="1451"/>
      <c r="AU119" s="1451"/>
      <c r="AV119" s="1451"/>
      <c r="AW119" s="1451"/>
    </row>
    <row r="120" spans="2:49" s="114" customFormat="1" x14ac:dyDescent="0.2">
      <c r="B120" s="1321"/>
      <c r="D120" s="112"/>
      <c r="E120" s="153"/>
      <c r="F120" s="1346"/>
      <c r="G120" s="1347" t="s">
        <v>751</v>
      </c>
      <c r="H120" s="1375">
        <v>0</v>
      </c>
      <c r="I120" s="1375">
        <f t="shared" si="94"/>
        <v>0</v>
      </c>
      <c r="J120" s="1376">
        <f t="shared" si="95"/>
        <v>0</v>
      </c>
      <c r="K120" s="1376">
        <f t="shared" si="96"/>
        <v>0</v>
      </c>
      <c r="L120" s="1376">
        <f t="shared" si="97"/>
        <v>0</v>
      </c>
      <c r="M120" s="1462"/>
      <c r="N120" s="93"/>
      <c r="O120" s="69">
        <f>+H120*tab!$G$36</f>
        <v>0</v>
      </c>
      <c r="P120" s="69">
        <f>+I120*tab!$G$36</f>
        <v>0</v>
      </c>
      <c r="Q120" s="69">
        <f>+J120*tab!$G$36</f>
        <v>0</v>
      </c>
      <c r="R120" s="69">
        <f>+K120*tab!$G$36</f>
        <v>0</v>
      </c>
      <c r="S120" s="69">
        <f>+L120*tab!$G$36</f>
        <v>0</v>
      </c>
      <c r="T120" s="93"/>
      <c r="U120" s="152"/>
      <c r="V120" s="69">
        <f>+H120*tab!G$38</f>
        <v>0</v>
      </c>
      <c r="W120" s="69">
        <f>+I120*tab!H$38</f>
        <v>0</v>
      </c>
      <c r="X120" s="69">
        <f>+J120*tab!I$38</f>
        <v>0</v>
      </c>
      <c r="Y120" s="69">
        <f>+K120*tab!J$38</f>
        <v>0</v>
      </c>
      <c r="Z120" s="1478">
        <f>+L120*tab!K$38</f>
        <v>0</v>
      </c>
      <c r="AA120" s="1303"/>
      <c r="AB120" s="1474"/>
      <c r="AC120" s="1451"/>
      <c r="AD120" s="1451"/>
      <c r="AE120" s="1451"/>
      <c r="AF120" s="1451"/>
      <c r="AG120" s="1451"/>
      <c r="AH120" s="1451"/>
      <c r="AI120" s="1451"/>
      <c r="AJ120" s="1451"/>
      <c r="AK120" s="1451"/>
      <c r="AL120" s="1451"/>
      <c r="AM120" s="1451"/>
      <c r="AN120" s="1451"/>
      <c r="AO120" s="1451"/>
      <c r="AP120" s="1451"/>
      <c r="AQ120" s="1451"/>
      <c r="AR120" s="1451"/>
      <c r="AS120" s="1451"/>
      <c r="AT120" s="1451"/>
      <c r="AU120" s="1451"/>
      <c r="AV120" s="1451"/>
      <c r="AW120" s="1451"/>
    </row>
    <row r="121" spans="2:49" s="114" customFormat="1" x14ac:dyDescent="0.2">
      <c r="B121" s="1321"/>
      <c r="D121" s="112">
        <v>35</v>
      </c>
      <c r="E121" s="153" t="s">
        <v>872</v>
      </c>
      <c r="F121" s="1346" t="s">
        <v>349</v>
      </c>
      <c r="G121" s="1347" t="s">
        <v>750</v>
      </c>
      <c r="H121" s="1375">
        <v>0</v>
      </c>
      <c r="I121" s="1375">
        <f t="shared" si="94"/>
        <v>0</v>
      </c>
      <c r="J121" s="1376">
        <f t="shared" si="95"/>
        <v>0</v>
      </c>
      <c r="K121" s="1376">
        <f t="shared" si="96"/>
        <v>0</v>
      </c>
      <c r="L121" s="1376">
        <f t="shared" si="97"/>
        <v>0</v>
      </c>
      <c r="M121" s="1462"/>
      <c r="N121" s="93"/>
      <c r="O121" s="69">
        <f>+H121*tab!$G$36</f>
        <v>0</v>
      </c>
      <c r="P121" s="69">
        <f>+I121*tab!$G$36</f>
        <v>0</v>
      </c>
      <c r="Q121" s="69">
        <f>+J121*tab!$G$36</f>
        <v>0</v>
      </c>
      <c r="R121" s="69">
        <f>+K121*tab!$G$36</f>
        <v>0</v>
      </c>
      <c r="S121" s="69">
        <f>+L121*tab!$G$36</f>
        <v>0</v>
      </c>
      <c r="T121" s="93"/>
      <c r="U121" s="152"/>
      <c r="V121" s="1345">
        <f>+H121*tab!G$37</f>
        <v>0</v>
      </c>
      <c r="W121" s="1345">
        <f>+I121*tab!H$37</f>
        <v>0</v>
      </c>
      <c r="X121" s="1345">
        <f>+J121*tab!I$37</f>
        <v>0</v>
      </c>
      <c r="Y121" s="1345">
        <f>+K121*tab!J$37</f>
        <v>0</v>
      </c>
      <c r="Z121" s="1479">
        <f>+L121*tab!K$37</f>
        <v>0</v>
      </c>
      <c r="AA121" s="1303"/>
      <c r="AB121" s="1474"/>
      <c r="AC121" s="1451"/>
      <c r="AD121" s="1451"/>
      <c r="AE121" s="1451"/>
      <c r="AF121" s="1451"/>
      <c r="AG121" s="1451"/>
      <c r="AH121" s="1451"/>
      <c r="AI121" s="1451"/>
      <c r="AJ121" s="1451"/>
      <c r="AK121" s="1451"/>
      <c r="AL121" s="1451"/>
      <c r="AM121" s="1451"/>
      <c r="AN121" s="1451"/>
      <c r="AO121" s="1451"/>
      <c r="AP121" s="1451"/>
      <c r="AQ121" s="1451"/>
      <c r="AR121" s="1451"/>
      <c r="AS121" s="1451"/>
      <c r="AT121" s="1451"/>
      <c r="AU121" s="1451"/>
      <c r="AV121" s="1451"/>
      <c r="AW121" s="1451"/>
    </row>
    <row r="122" spans="2:49" s="114" customFormat="1" x14ac:dyDescent="0.2">
      <c r="B122" s="1321"/>
      <c r="D122" s="112"/>
      <c r="E122" s="153"/>
      <c r="F122" s="1346"/>
      <c r="G122" s="1347" t="s">
        <v>751</v>
      </c>
      <c r="H122" s="1375">
        <v>0</v>
      </c>
      <c r="I122" s="1375">
        <f t="shared" si="94"/>
        <v>0</v>
      </c>
      <c r="J122" s="1376">
        <f t="shared" si="95"/>
        <v>0</v>
      </c>
      <c r="K122" s="1376">
        <f t="shared" si="96"/>
        <v>0</v>
      </c>
      <c r="L122" s="1376">
        <f t="shared" si="97"/>
        <v>0</v>
      </c>
      <c r="M122" s="1462"/>
      <c r="N122" s="93"/>
      <c r="O122" s="69">
        <f>+H122*tab!$G$36</f>
        <v>0</v>
      </c>
      <c r="P122" s="69">
        <f>+I122*tab!$G$36</f>
        <v>0</v>
      </c>
      <c r="Q122" s="69">
        <f>+J122*tab!$G$36</f>
        <v>0</v>
      </c>
      <c r="R122" s="69">
        <f>+K122*tab!$G$36</f>
        <v>0</v>
      </c>
      <c r="S122" s="69">
        <f>+L122*tab!$G$36</f>
        <v>0</v>
      </c>
      <c r="T122" s="93"/>
      <c r="U122" s="152"/>
      <c r="V122" s="69">
        <f>+H122*tab!G$38</f>
        <v>0</v>
      </c>
      <c r="W122" s="69">
        <f>+I122*tab!H$38</f>
        <v>0</v>
      </c>
      <c r="X122" s="69">
        <f>+J122*tab!I$38</f>
        <v>0</v>
      </c>
      <c r="Y122" s="69">
        <f>+K122*tab!J$38</f>
        <v>0</v>
      </c>
      <c r="Z122" s="1478">
        <f>+L122*tab!K$38</f>
        <v>0</v>
      </c>
      <c r="AA122" s="1303"/>
      <c r="AB122" s="1474"/>
      <c r="AC122" s="1451"/>
      <c r="AD122" s="1451"/>
      <c r="AE122" s="1451"/>
      <c r="AF122" s="1451"/>
      <c r="AG122" s="1451"/>
      <c r="AH122" s="1451"/>
      <c r="AI122" s="1451"/>
      <c r="AJ122" s="1451"/>
      <c r="AK122" s="1451"/>
      <c r="AL122" s="1451"/>
      <c r="AM122" s="1451"/>
      <c r="AN122" s="1451"/>
      <c r="AO122" s="1451"/>
      <c r="AP122" s="1451"/>
      <c r="AQ122" s="1451"/>
      <c r="AR122" s="1451"/>
      <c r="AS122" s="1451"/>
      <c r="AT122" s="1451"/>
      <c r="AU122" s="1451"/>
      <c r="AV122" s="1451"/>
      <c r="AW122" s="1451"/>
    </row>
    <row r="123" spans="2:49" s="114" customFormat="1" x14ac:dyDescent="0.2">
      <c r="B123" s="1321"/>
      <c r="D123" s="112">
        <v>36</v>
      </c>
      <c r="E123" s="153" t="s">
        <v>873</v>
      </c>
      <c r="F123" s="1346" t="s">
        <v>349</v>
      </c>
      <c r="G123" s="1347" t="s">
        <v>750</v>
      </c>
      <c r="H123" s="1375">
        <v>0</v>
      </c>
      <c r="I123" s="1375">
        <f t="shared" si="94"/>
        <v>0</v>
      </c>
      <c r="J123" s="1376">
        <f t="shared" si="95"/>
        <v>0</v>
      </c>
      <c r="K123" s="1376">
        <f t="shared" si="96"/>
        <v>0</v>
      </c>
      <c r="L123" s="1376">
        <f t="shared" si="97"/>
        <v>0</v>
      </c>
      <c r="M123" s="1462"/>
      <c r="N123" s="93"/>
      <c r="O123" s="69">
        <f>+H123*tab!$G$36</f>
        <v>0</v>
      </c>
      <c r="P123" s="69">
        <f>+I123*tab!$G$36</f>
        <v>0</v>
      </c>
      <c r="Q123" s="69">
        <f>+J123*tab!$G$36</f>
        <v>0</v>
      </c>
      <c r="R123" s="69">
        <f>+K123*tab!$G$36</f>
        <v>0</v>
      </c>
      <c r="S123" s="69">
        <f>+L123*tab!$G$36</f>
        <v>0</v>
      </c>
      <c r="T123" s="93"/>
      <c r="U123" s="152"/>
      <c r="V123" s="1345">
        <f>+H123*tab!G$37</f>
        <v>0</v>
      </c>
      <c r="W123" s="1345">
        <f>+I123*tab!H$37</f>
        <v>0</v>
      </c>
      <c r="X123" s="1345">
        <f>+J123*tab!I$37</f>
        <v>0</v>
      </c>
      <c r="Y123" s="1345">
        <f>+K123*tab!J$37</f>
        <v>0</v>
      </c>
      <c r="Z123" s="1479">
        <f>+L123*tab!K$37</f>
        <v>0</v>
      </c>
      <c r="AA123" s="1303"/>
      <c r="AB123" s="1474"/>
      <c r="AC123" s="1451"/>
      <c r="AD123" s="1451"/>
      <c r="AE123" s="1451"/>
      <c r="AF123" s="1451"/>
      <c r="AG123" s="1451"/>
      <c r="AH123" s="1451"/>
      <c r="AI123" s="1451"/>
      <c r="AJ123" s="1451"/>
      <c r="AK123" s="1451"/>
      <c r="AL123" s="1451"/>
      <c r="AM123" s="1451"/>
      <c r="AN123" s="1451"/>
      <c r="AO123" s="1451"/>
      <c r="AP123" s="1451"/>
      <c r="AQ123" s="1451"/>
      <c r="AR123" s="1451"/>
      <c r="AS123" s="1451"/>
      <c r="AT123" s="1451"/>
      <c r="AU123" s="1451"/>
      <c r="AV123" s="1451"/>
      <c r="AW123" s="1451"/>
    </row>
    <row r="124" spans="2:49" s="114" customFormat="1" x14ac:dyDescent="0.2">
      <c r="B124" s="1321"/>
      <c r="D124" s="112"/>
      <c r="E124" s="153"/>
      <c r="F124" s="1346"/>
      <c r="G124" s="1347" t="s">
        <v>751</v>
      </c>
      <c r="H124" s="1375">
        <v>0</v>
      </c>
      <c r="I124" s="1375">
        <f t="shared" si="94"/>
        <v>0</v>
      </c>
      <c r="J124" s="1376">
        <f t="shared" si="95"/>
        <v>0</v>
      </c>
      <c r="K124" s="1376">
        <f t="shared" si="96"/>
        <v>0</v>
      </c>
      <c r="L124" s="1376">
        <f t="shared" si="97"/>
        <v>0</v>
      </c>
      <c r="M124" s="1462"/>
      <c r="N124" s="93"/>
      <c r="O124" s="69">
        <f>+H124*tab!$G$36</f>
        <v>0</v>
      </c>
      <c r="P124" s="69">
        <f>+I124*tab!$G$36</f>
        <v>0</v>
      </c>
      <c r="Q124" s="69">
        <f>+J124*tab!$G$36</f>
        <v>0</v>
      </c>
      <c r="R124" s="69">
        <f>+K124*tab!$G$36</f>
        <v>0</v>
      </c>
      <c r="S124" s="69">
        <f>+L124*tab!$G$36</f>
        <v>0</v>
      </c>
      <c r="T124" s="93"/>
      <c r="U124" s="152"/>
      <c r="V124" s="69">
        <f>+H124*tab!G$38</f>
        <v>0</v>
      </c>
      <c r="W124" s="69">
        <f>+I124*tab!H$38</f>
        <v>0</v>
      </c>
      <c r="X124" s="69">
        <f>+J124*tab!I$38</f>
        <v>0</v>
      </c>
      <c r="Y124" s="69">
        <f>+K124*tab!J$38</f>
        <v>0</v>
      </c>
      <c r="Z124" s="1478">
        <f>+L124*tab!K$38</f>
        <v>0</v>
      </c>
      <c r="AA124" s="1303"/>
      <c r="AB124" s="1474"/>
      <c r="AC124" s="1451"/>
      <c r="AD124" s="1451"/>
      <c r="AE124" s="1451"/>
      <c r="AF124" s="1451"/>
      <c r="AG124" s="1451"/>
      <c r="AH124" s="1451"/>
      <c r="AI124" s="1451"/>
      <c r="AJ124" s="1451"/>
      <c r="AK124" s="1451"/>
      <c r="AL124" s="1451"/>
      <c r="AM124" s="1451"/>
      <c r="AN124" s="1451"/>
      <c r="AO124" s="1451"/>
      <c r="AP124" s="1451"/>
      <c r="AQ124" s="1451"/>
      <c r="AR124" s="1451"/>
      <c r="AS124" s="1451"/>
      <c r="AT124" s="1451"/>
      <c r="AU124" s="1451"/>
      <c r="AV124" s="1451"/>
      <c r="AW124" s="1451"/>
    </row>
    <row r="125" spans="2:49" s="114" customFormat="1" x14ac:dyDescent="0.2">
      <c r="B125" s="1321"/>
      <c r="D125" s="112">
        <v>37</v>
      </c>
      <c r="E125" s="153" t="s">
        <v>874</v>
      </c>
      <c r="F125" s="1346" t="s">
        <v>349</v>
      </c>
      <c r="G125" s="1347" t="s">
        <v>750</v>
      </c>
      <c r="H125" s="1375">
        <v>0</v>
      </c>
      <c r="I125" s="1375">
        <f t="shared" si="94"/>
        <v>0</v>
      </c>
      <c r="J125" s="1376">
        <f t="shared" si="95"/>
        <v>0</v>
      </c>
      <c r="K125" s="1376">
        <f t="shared" si="96"/>
        <v>0</v>
      </c>
      <c r="L125" s="1376">
        <f t="shared" si="97"/>
        <v>0</v>
      </c>
      <c r="M125" s="1462"/>
      <c r="N125" s="93"/>
      <c r="O125" s="69">
        <f>+H125*tab!$G$36</f>
        <v>0</v>
      </c>
      <c r="P125" s="69">
        <f>+I125*tab!$G$36</f>
        <v>0</v>
      </c>
      <c r="Q125" s="69">
        <f>+J125*tab!$G$36</f>
        <v>0</v>
      </c>
      <c r="R125" s="69">
        <f>+K125*tab!$G$36</f>
        <v>0</v>
      </c>
      <c r="S125" s="69">
        <f>+L125*tab!$G$36</f>
        <v>0</v>
      </c>
      <c r="T125" s="93"/>
      <c r="U125" s="152"/>
      <c r="V125" s="1345">
        <f>+H125*tab!G$37</f>
        <v>0</v>
      </c>
      <c r="W125" s="1345">
        <f>+I125*tab!H$37</f>
        <v>0</v>
      </c>
      <c r="X125" s="1345">
        <f>+J125*tab!I$37</f>
        <v>0</v>
      </c>
      <c r="Y125" s="1345">
        <f>+K125*tab!J$37</f>
        <v>0</v>
      </c>
      <c r="Z125" s="1479">
        <f>+L125*tab!K$37</f>
        <v>0</v>
      </c>
      <c r="AA125" s="1303"/>
      <c r="AB125" s="1474"/>
      <c r="AC125" s="1451"/>
      <c r="AD125" s="1451"/>
      <c r="AE125" s="1451"/>
      <c r="AF125" s="1451"/>
      <c r="AG125" s="1451"/>
      <c r="AH125" s="1451"/>
      <c r="AI125" s="1451"/>
      <c r="AJ125" s="1451"/>
      <c r="AK125" s="1451"/>
      <c r="AL125" s="1451"/>
      <c r="AM125" s="1451"/>
      <c r="AN125" s="1451"/>
      <c r="AO125" s="1451"/>
      <c r="AP125" s="1451"/>
      <c r="AQ125" s="1451"/>
      <c r="AR125" s="1451"/>
      <c r="AS125" s="1451"/>
      <c r="AT125" s="1451"/>
      <c r="AU125" s="1451"/>
      <c r="AV125" s="1451"/>
      <c r="AW125" s="1451"/>
    </row>
    <row r="126" spans="2:49" s="114" customFormat="1" x14ac:dyDescent="0.2">
      <c r="B126" s="1321"/>
      <c r="D126" s="112"/>
      <c r="E126" s="153"/>
      <c r="F126" s="1346"/>
      <c r="G126" s="1347" t="s">
        <v>751</v>
      </c>
      <c r="H126" s="1375">
        <v>0</v>
      </c>
      <c r="I126" s="1375">
        <f t="shared" si="94"/>
        <v>0</v>
      </c>
      <c r="J126" s="1376">
        <f t="shared" si="95"/>
        <v>0</v>
      </c>
      <c r="K126" s="1376">
        <f t="shared" si="96"/>
        <v>0</v>
      </c>
      <c r="L126" s="1376">
        <f t="shared" si="97"/>
        <v>0</v>
      </c>
      <c r="M126" s="1462"/>
      <c r="N126" s="93"/>
      <c r="O126" s="69">
        <f>+H126*tab!$G$36</f>
        <v>0</v>
      </c>
      <c r="P126" s="69">
        <f>+I126*tab!$G$36</f>
        <v>0</v>
      </c>
      <c r="Q126" s="69">
        <f>+J126*tab!$G$36</f>
        <v>0</v>
      </c>
      <c r="R126" s="69">
        <f>+K126*tab!$G$36</f>
        <v>0</v>
      </c>
      <c r="S126" s="69">
        <f>+L126*tab!$G$36</f>
        <v>0</v>
      </c>
      <c r="T126" s="93"/>
      <c r="U126" s="152"/>
      <c r="V126" s="69">
        <f>+H126*tab!G$38</f>
        <v>0</v>
      </c>
      <c r="W126" s="69">
        <f>+I126*tab!H$38</f>
        <v>0</v>
      </c>
      <c r="X126" s="69">
        <f>+J126*tab!I$38</f>
        <v>0</v>
      </c>
      <c r="Y126" s="69">
        <f>+K126*tab!J$38</f>
        <v>0</v>
      </c>
      <c r="Z126" s="1478">
        <f>+L126*tab!K$38</f>
        <v>0</v>
      </c>
      <c r="AA126" s="1303"/>
      <c r="AB126" s="1474"/>
      <c r="AC126" s="1451"/>
      <c r="AD126" s="1451"/>
      <c r="AE126" s="1451"/>
      <c r="AF126" s="1451"/>
      <c r="AG126" s="1451"/>
      <c r="AH126" s="1451"/>
      <c r="AI126" s="1451"/>
      <c r="AJ126" s="1451"/>
      <c r="AK126" s="1451"/>
      <c r="AL126" s="1451"/>
      <c r="AM126" s="1451"/>
      <c r="AN126" s="1451"/>
      <c r="AO126" s="1451"/>
      <c r="AP126" s="1451"/>
      <c r="AQ126" s="1451"/>
      <c r="AR126" s="1451"/>
      <c r="AS126" s="1451"/>
      <c r="AT126" s="1451"/>
      <c r="AU126" s="1451"/>
      <c r="AV126" s="1451"/>
      <c r="AW126" s="1451"/>
    </row>
    <row r="127" spans="2:49" s="114" customFormat="1" x14ac:dyDescent="0.2">
      <c r="B127" s="1321"/>
      <c r="D127" s="112">
        <v>38</v>
      </c>
      <c r="E127" s="153" t="s">
        <v>875</v>
      </c>
      <c r="F127" s="1346" t="s">
        <v>349</v>
      </c>
      <c r="G127" s="1347" t="s">
        <v>750</v>
      </c>
      <c r="H127" s="1375">
        <v>0</v>
      </c>
      <c r="I127" s="1375">
        <f t="shared" si="94"/>
        <v>0</v>
      </c>
      <c r="J127" s="1376">
        <f t="shared" si="95"/>
        <v>0</v>
      </c>
      <c r="K127" s="1376">
        <f t="shared" si="96"/>
        <v>0</v>
      </c>
      <c r="L127" s="1376">
        <f t="shared" si="97"/>
        <v>0</v>
      </c>
      <c r="M127" s="1462"/>
      <c r="N127" s="93"/>
      <c r="O127" s="69">
        <f>+H127*tab!$G$36</f>
        <v>0</v>
      </c>
      <c r="P127" s="69">
        <f>+I127*tab!$G$36</f>
        <v>0</v>
      </c>
      <c r="Q127" s="69">
        <f>+J127*tab!$G$36</f>
        <v>0</v>
      </c>
      <c r="R127" s="69">
        <f>+K127*tab!$G$36</f>
        <v>0</v>
      </c>
      <c r="S127" s="69">
        <f>+L127*tab!$G$36</f>
        <v>0</v>
      </c>
      <c r="T127" s="93"/>
      <c r="U127" s="152"/>
      <c r="V127" s="1345">
        <f>+H127*tab!G$37</f>
        <v>0</v>
      </c>
      <c r="W127" s="1345">
        <f>+I127*tab!H$37</f>
        <v>0</v>
      </c>
      <c r="X127" s="1345">
        <f>+J127*tab!I$37</f>
        <v>0</v>
      </c>
      <c r="Y127" s="1345">
        <f>+K127*tab!J$37</f>
        <v>0</v>
      </c>
      <c r="Z127" s="1479">
        <f>+L127*tab!K$37</f>
        <v>0</v>
      </c>
      <c r="AA127" s="1303"/>
      <c r="AB127" s="1474"/>
      <c r="AC127" s="1451"/>
      <c r="AD127" s="1451"/>
      <c r="AE127" s="1451"/>
      <c r="AF127" s="1451"/>
      <c r="AG127" s="1451"/>
      <c r="AH127" s="1451"/>
      <c r="AI127" s="1451"/>
      <c r="AJ127" s="1451"/>
      <c r="AK127" s="1451"/>
      <c r="AL127" s="1451"/>
      <c r="AM127" s="1451"/>
      <c r="AN127" s="1451"/>
      <c r="AO127" s="1451"/>
      <c r="AP127" s="1451"/>
      <c r="AQ127" s="1451"/>
      <c r="AR127" s="1451"/>
      <c r="AS127" s="1451"/>
      <c r="AT127" s="1451"/>
      <c r="AU127" s="1451"/>
      <c r="AV127" s="1451"/>
      <c r="AW127" s="1451"/>
    </row>
    <row r="128" spans="2:49" s="114" customFormat="1" x14ac:dyDescent="0.2">
      <c r="B128" s="1321"/>
      <c r="D128" s="112"/>
      <c r="E128" s="153"/>
      <c r="F128" s="1346"/>
      <c r="G128" s="1347" t="s">
        <v>751</v>
      </c>
      <c r="H128" s="1375">
        <v>0</v>
      </c>
      <c r="I128" s="1375">
        <f t="shared" si="94"/>
        <v>0</v>
      </c>
      <c r="J128" s="1376">
        <f t="shared" si="95"/>
        <v>0</v>
      </c>
      <c r="K128" s="1376">
        <f t="shared" si="96"/>
        <v>0</v>
      </c>
      <c r="L128" s="1376">
        <f t="shared" si="97"/>
        <v>0</v>
      </c>
      <c r="M128" s="1462"/>
      <c r="N128" s="93"/>
      <c r="O128" s="69">
        <f>+H128*tab!$G$36</f>
        <v>0</v>
      </c>
      <c r="P128" s="69">
        <f>+I128*tab!$G$36</f>
        <v>0</v>
      </c>
      <c r="Q128" s="69">
        <f>+J128*tab!$G$36</f>
        <v>0</v>
      </c>
      <c r="R128" s="69">
        <f>+K128*tab!$G$36</f>
        <v>0</v>
      </c>
      <c r="S128" s="69">
        <f>+L128*tab!$G$36</f>
        <v>0</v>
      </c>
      <c r="T128" s="93"/>
      <c r="U128" s="152"/>
      <c r="V128" s="69">
        <f>+H128*tab!G$38</f>
        <v>0</v>
      </c>
      <c r="W128" s="69">
        <f>+I128*tab!H$38</f>
        <v>0</v>
      </c>
      <c r="X128" s="69">
        <f>+J128*tab!I$38</f>
        <v>0</v>
      </c>
      <c r="Y128" s="69">
        <f>+K128*tab!J$38</f>
        <v>0</v>
      </c>
      <c r="Z128" s="1478">
        <f>+L128*tab!K$38</f>
        <v>0</v>
      </c>
      <c r="AA128" s="1303"/>
      <c r="AB128" s="1474"/>
      <c r="AC128" s="1451"/>
      <c r="AD128" s="1451"/>
      <c r="AE128" s="1451"/>
      <c r="AF128" s="1451"/>
      <c r="AG128" s="1451"/>
      <c r="AH128" s="1451"/>
      <c r="AI128" s="1451"/>
      <c r="AJ128" s="1451"/>
      <c r="AK128" s="1451"/>
      <c r="AL128" s="1451"/>
      <c r="AM128" s="1451"/>
      <c r="AN128" s="1451"/>
      <c r="AO128" s="1451"/>
      <c r="AP128" s="1451"/>
      <c r="AQ128" s="1451"/>
      <c r="AR128" s="1451"/>
      <c r="AS128" s="1451"/>
      <c r="AT128" s="1451"/>
      <c r="AU128" s="1451"/>
      <c r="AV128" s="1451"/>
      <c r="AW128" s="1451"/>
    </row>
    <row r="129" spans="2:49" s="114" customFormat="1" x14ac:dyDescent="0.2">
      <c r="B129" s="1321"/>
      <c r="D129" s="112">
        <v>39</v>
      </c>
      <c r="E129" s="153" t="s">
        <v>876</v>
      </c>
      <c r="F129" s="1346" t="s">
        <v>349</v>
      </c>
      <c r="G129" s="1347" t="s">
        <v>750</v>
      </c>
      <c r="H129" s="1375">
        <v>0</v>
      </c>
      <c r="I129" s="1375">
        <f t="shared" si="94"/>
        <v>0</v>
      </c>
      <c r="J129" s="1376">
        <f t="shared" si="95"/>
        <v>0</v>
      </c>
      <c r="K129" s="1376">
        <f t="shared" si="96"/>
        <v>0</v>
      </c>
      <c r="L129" s="1376">
        <f t="shared" si="97"/>
        <v>0</v>
      </c>
      <c r="M129" s="1462"/>
      <c r="N129" s="93"/>
      <c r="O129" s="69">
        <f>+H129*tab!$G$36</f>
        <v>0</v>
      </c>
      <c r="P129" s="69">
        <f>+I129*tab!$G$36</f>
        <v>0</v>
      </c>
      <c r="Q129" s="69">
        <f>+J129*tab!$G$36</f>
        <v>0</v>
      </c>
      <c r="R129" s="69">
        <f>+K129*tab!$G$36</f>
        <v>0</v>
      </c>
      <c r="S129" s="69">
        <f>+L129*tab!$G$36</f>
        <v>0</v>
      </c>
      <c r="T129" s="93"/>
      <c r="U129" s="152"/>
      <c r="V129" s="1345">
        <f>+H129*tab!G$37</f>
        <v>0</v>
      </c>
      <c r="W129" s="1345">
        <f>+I129*tab!H$37</f>
        <v>0</v>
      </c>
      <c r="X129" s="1345">
        <f>+J129*tab!I$37</f>
        <v>0</v>
      </c>
      <c r="Y129" s="1345">
        <f>+K129*tab!J$37</f>
        <v>0</v>
      </c>
      <c r="Z129" s="1479">
        <f>+L129*tab!K$37</f>
        <v>0</v>
      </c>
      <c r="AA129" s="1303"/>
      <c r="AB129" s="1474"/>
      <c r="AC129" s="1451"/>
      <c r="AD129" s="1451"/>
      <c r="AE129" s="1451"/>
      <c r="AF129" s="1451"/>
      <c r="AG129" s="1451"/>
      <c r="AH129" s="1451"/>
      <c r="AI129" s="1451"/>
      <c r="AJ129" s="1451"/>
      <c r="AK129" s="1451"/>
      <c r="AL129" s="1451"/>
      <c r="AM129" s="1451"/>
      <c r="AN129" s="1451"/>
      <c r="AO129" s="1451"/>
      <c r="AP129" s="1451"/>
      <c r="AQ129" s="1451"/>
      <c r="AR129" s="1451"/>
      <c r="AS129" s="1451"/>
      <c r="AT129" s="1451"/>
      <c r="AU129" s="1451"/>
      <c r="AV129" s="1451"/>
      <c r="AW129" s="1451"/>
    </row>
    <row r="130" spans="2:49" s="114" customFormat="1" x14ac:dyDescent="0.2">
      <c r="B130" s="1321"/>
      <c r="D130" s="112"/>
      <c r="E130" s="153"/>
      <c r="F130" s="1346"/>
      <c r="G130" s="1347" t="s">
        <v>751</v>
      </c>
      <c r="H130" s="1375">
        <v>0</v>
      </c>
      <c r="I130" s="1375">
        <f t="shared" si="94"/>
        <v>0</v>
      </c>
      <c r="J130" s="1376">
        <f t="shared" si="95"/>
        <v>0</v>
      </c>
      <c r="K130" s="1376">
        <f t="shared" si="96"/>
        <v>0</v>
      </c>
      <c r="L130" s="1376">
        <f t="shared" si="97"/>
        <v>0</v>
      </c>
      <c r="M130" s="1462"/>
      <c r="N130" s="93"/>
      <c r="O130" s="69">
        <f>+H130*tab!$G$36</f>
        <v>0</v>
      </c>
      <c r="P130" s="69">
        <f>+I130*tab!$G$36</f>
        <v>0</v>
      </c>
      <c r="Q130" s="69">
        <f>+J130*tab!$G$36</f>
        <v>0</v>
      </c>
      <c r="R130" s="69">
        <f>+K130*tab!$G$36</f>
        <v>0</v>
      </c>
      <c r="S130" s="69">
        <f>+L130*tab!$G$36</f>
        <v>0</v>
      </c>
      <c r="T130" s="93"/>
      <c r="U130" s="152"/>
      <c r="V130" s="69">
        <f>+H130*tab!G$38</f>
        <v>0</v>
      </c>
      <c r="W130" s="69">
        <f>+I130*tab!H$38</f>
        <v>0</v>
      </c>
      <c r="X130" s="69">
        <f>+J130*tab!I$38</f>
        <v>0</v>
      </c>
      <c r="Y130" s="69">
        <f>+K130*tab!J$38</f>
        <v>0</v>
      </c>
      <c r="Z130" s="1478">
        <f>+L130*tab!K$38</f>
        <v>0</v>
      </c>
      <c r="AA130" s="1303"/>
      <c r="AB130" s="1474"/>
      <c r="AC130" s="1451"/>
      <c r="AD130" s="1451"/>
      <c r="AE130" s="1451"/>
      <c r="AF130" s="1451"/>
      <c r="AG130" s="1451"/>
      <c r="AH130" s="1451"/>
      <c r="AI130" s="1451"/>
      <c r="AJ130" s="1451"/>
      <c r="AK130" s="1451"/>
      <c r="AL130" s="1451"/>
      <c r="AM130" s="1451"/>
      <c r="AN130" s="1451"/>
      <c r="AO130" s="1451"/>
      <c r="AP130" s="1451"/>
      <c r="AQ130" s="1451"/>
      <c r="AR130" s="1451"/>
      <c r="AS130" s="1451"/>
      <c r="AT130" s="1451"/>
      <c r="AU130" s="1451"/>
      <c r="AV130" s="1451"/>
      <c r="AW130" s="1451"/>
    </row>
    <row r="131" spans="2:49" s="114" customFormat="1" x14ac:dyDescent="0.2">
      <c r="B131" s="1321"/>
      <c r="D131" s="112">
        <v>40</v>
      </c>
      <c r="E131" s="153" t="s">
        <v>877</v>
      </c>
      <c r="F131" s="1346" t="s">
        <v>349</v>
      </c>
      <c r="G131" s="1347" t="s">
        <v>750</v>
      </c>
      <c r="H131" s="1375">
        <v>0</v>
      </c>
      <c r="I131" s="1375">
        <f t="shared" si="94"/>
        <v>0</v>
      </c>
      <c r="J131" s="1376">
        <f t="shared" si="95"/>
        <v>0</v>
      </c>
      <c r="K131" s="1376">
        <f t="shared" si="96"/>
        <v>0</v>
      </c>
      <c r="L131" s="1376">
        <f t="shared" si="97"/>
        <v>0</v>
      </c>
      <c r="M131" s="1462"/>
      <c r="N131" s="93"/>
      <c r="O131" s="69">
        <f>+H131*tab!$G$36</f>
        <v>0</v>
      </c>
      <c r="P131" s="69">
        <f>+I131*tab!$G$36</f>
        <v>0</v>
      </c>
      <c r="Q131" s="69">
        <f>+J131*tab!$G$36</f>
        <v>0</v>
      </c>
      <c r="R131" s="69">
        <f>+K131*tab!$G$36</f>
        <v>0</v>
      </c>
      <c r="S131" s="69">
        <f>+L131*tab!$G$36</f>
        <v>0</v>
      </c>
      <c r="T131" s="93"/>
      <c r="U131" s="152"/>
      <c r="V131" s="1345">
        <f>+H131*tab!G$37</f>
        <v>0</v>
      </c>
      <c r="W131" s="1345">
        <f>+I131*tab!H$37</f>
        <v>0</v>
      </c>
      <c r="X131" s="1345">
        <f>+J131*tab!I$37</f>
        <v>0</v>
      </c>
      <c r="Y131" s="1345">
        <f>+K131*tab!J$37</f>
        <v>0</v>
      </c>
      <c r="Z131" s="1479">
        <f>+L131*tab!K$37</f>
        <v>0</v>
      </c>
      <c r="AA131" s="1303"/>
      <c r="AB131" s="1474"/>
      <c r="AC131" s="1451"/>
      <c r="AD131" s="1451"/>
      <c r="AE131" s="1451"/>
      <c r="AF131" s="1451"/>
      <c r="AG131" s="1451"/>
      <c r="AH131" s="1451"/>
      <c r="AI131" s="1451"/>
      <c r="AJ131" s="1451"/>
      <c r="AK131" s="1451"/>
      <c r="AL131" s="1451"/>
      <c r="AM131" s="1451"/>
      <c r="AN131" s="1451"/>
      <c r="AO131" s="1451"/>
      <c r="AP131" s="1451"/>
      <c r="AQ131" s="1451"/>
      <c r="AR131" s="1451"/>
      <c r="AS131" s="1451"/>
      <c r="AT131" s="1451"/>
      <c r="AU131" s="1451"/>
      <c r="AV131" s="1451"/>
      <c r="AW131" s="1451"/>
    </row>
    <row r="132" spans="2:49" s="114" customFormat="1" x14ac:dyDescent="0.2">
      <c r="B132" s="1321"/>
      <c r="D132" s="112"/>
      <c r="E132" s="153"/>
      <c r="F132" s="1346"/>
      <c r="G132" s="1347" t="s">
        <v>751</v>
      </c>
      <c r="H132" s="1375">
        <v>0</v>
      </c>
      <c r="I132" s="1375">
        <f t="shared" si="94"/>
        <v>0</v>
      </c>
      <c r="J132" s="1376">
        <f t="shared" si="95"/>
        <v>0</v>
      </c>
      <c r="K132" s="1376">
        <f t="shared" si="96"/>
        <v>0</v>
      </c>
      <c r="L132" s="1376">
        <f t="shared" si="97"/>
        <v>0</v>
      </c>
      <c r="M132" s="1462"/>
      <c r="N132" s="93"/>
      <c r="O132" s="69">
        <f>+H132*tab!$G$36</f>
        <v>0</v>
      </c>
      <c r="P132" s="69">
        <f>+I132*tab!$G$36</f>
        <v>0</v>
      </c>
      <c r="Q132" s="69">
        <f>+J132*tab!$G$36</f>
        <v>0</v>
      </c>
      <c r="R132" s="69">
        <f>+K132*tab!$G$36</f>
        <v>0</v>
      </c>
      <c r="S132" s="69">
        <f>+L132*tab!$G$36</f>
        <v>0</v>
      </c>
      <c r="T132" s="93"/>
      <c r="U132" s="152"/>
      <c r="V132" s="69">
        <f>+H132*tab!G$38</f>
        <v>0</v>
      </c>
      <c r="W132" s="69">
        <f>+I132*tab!H$38</f>
        <v>0</v>
      </c>
      <c r="X132" s="69">
        <f>+J132*tab!I$38</f>
        <v>0</v>
      </c>
      <c r="Y132" s="69">
        <f>+K132*tab!J$38</f>
        <v>0</v>
      </c>
      <c r="Z132" s="1478">
        <f>+L132*tab!K$38</f>
        <v>0</v>
      </c>
      <c r="AA132" s="1303"/>
      <c r="AB132" s="1474"/>
      <c r="AC132" s="1451"/>
      <c r="AD132" s="1451"/>
      <c r="AE132" s="1451"/>
      <c r="AF132" s="1451"/>
      <c r="AG132" s="1451"/>
      <c r="AH132" s="1451"/>
      <c r="AI132" s="1451"/>
      <c r="AJ132" s="1451"/>
      <c r="AK132" s="1451"/>
      <c r="AL132" s="1451"/>
      <c r="AM132" s="1451"/>
      <c r="AN132" s="1451"/>
      <c r="AO132" s="1451"/>
      <c r="AP132" s="1451"/>
      <c r="AQ132" s="1451"/>
      <c r="AR132" s="1451"/>
      <c r="AS132" s="1451"/>
      <c r="AT132" s="1451"/>
      <c r="AU132" s="1451"/>
      <c r="AV132" s="1451"/>
      <c r="AW132" s="1451"/>
    </row>
    <row r="133" spans="2:49" s="114" customFormat="1" x14ac:dyDescent="0.2">
      <c r="B133" s="1321"/>
      <c r="D133" s="112">
        <v>41</v>
      </c>
      <c r="E133" s="153" t="s">
        <v>878</v>
      </c>
      <c r="F133" s="1346" t="s">
        <v>349</v>
      </c>
      <c r="G133" s="1347" t="s">
        <v>750</v>
      </c>
      <c r="H133" s="1375">
        <v>0</v>
      </c>
      <c r="I133" s="1375">
        <f t="shared" si="94"/>
        <v>0</v>
      </c>
      <c r="J133" s="1376">
        <f t="shared" si="95"/>
        <v>0</v>
      </c>
      <c r="K133" s="1376">
        <f t="shared" si="96"/>
        <v>0</v>
      </c>
      <c r="L133" s="1376">
        <f t="shared" si="97"/>
        <v>0</v>
      </c>
      <c r="M133" s="1462"/>
      <c r="N133" s="93"/>
      <c r="O133" s="69">
        <f>+H133*tab!$G$36</f>
        <v>0</v>
      </c>
      <c r="P133" s="69">
        <f>+I133*tab!$G$36</f>
        <v>0</v>
      </c>
      <c r="Q133" s="69">
        <f>+J133*tab!$G$36</f>
        <v>0</v>
      </c>
      <c r="R133" s="69">
        <f>+K133*tab!$G$36</f>
        <v>0</v>
      </c>
      <c r="S133" s="69">
        <f>+L133*tab!$G$36</f>
        <v>0</v>
      </c>
      <c r="T133" s="93"/>
      <c r="U133" s="152"/>
      <c r="V133" s="1345">
        <f>+H133*tab!G$37</f>
        <v>0</v>
      </c>
      <c r="W133" s="1345">
        <f>+I133*tab!H$37</f>
        <v>0</v>
      </c>
      <c r="X133" s="1345">
        <f>+J133*tab!I$37</f>
        <v>0</v>
      </c>
      <c r="Y133" s="1345">
        <f>+K133*tab!J$37</f>
        <v>0</v>
      </c>
      <c r="Z133" s="1479">
        <f>+L133*tab!K$37</f>
        <v>0</v>
      </c>
      <c r="AA133" s="1303"/>
      <c r="AB133" s="1474"/>
      <c r="AC133" s="1451"/>
      <c r="AD133" s="1451"/>
      <c r="AE133" s="1451"/>
      <c r="AF133" s="1451"/>
      <c r="AG133" s="1451"/>
      <c r="AH133" s="1451"/>
      <c r="AI133" s="1451"/>
      <c r="AJ133" s="1451"/>
      <c r="AK133" s="1451"/>
      <c r="AL133" s="1451"/>
      <c r="AM133" s="1451"/>
      <c r="AN133" s="1451"/>
      <c r="AO133" s="1451"/>
      <c r="AP133" s="1451"/>
      <c r="AQ133" s="1451"/>
      <c r="AR133" s="1451"/>
      <c r="AS133" s="1451"/>
      <c r="AT133" s="1451"/>
      <c r="AU133" s="1451"/>
      <c r="AV133" s="1451"/>
      <c r="AW133" s="1451"/>
    </row>
    <row r="134" spans="2:49" s="114" customFormat="1" x14ac:dyDescent="0.2">
      <c r="B134" s="1321"/>
      <c r="D134" s="112"/>
      <c r="E134" s="153"/>
      <c r="F134" s="1346"/>
      <c r="G134" s="1347" t="s">
        <v>751</v>
      </c>
      <c r="H134" s="1375">
        <v>0</v>
      </c>
      <c r="I134" s="1375">
        <f t="shared" si="94"/>
        <v>0</v>
      </c>
      <c r="J134" s="1376">
        <f t="shared" si="95"/>
        <v>0</v>
      </c>
      <c r="K134" s="1376">
        <f t="shared" si="96"/>
        <v>0</v>
      </c>
      <c r="L134" s="1376">
        <f t="shared" si="97"/>
        <v>0</v>
      </c>
      <c r="M134" s="1462"/>
      <c r="N134" s="93"/>
      <c r="O134" s="69">
        <f>+H134*tab!$G$36</f>
        <v>0</v>
      </c>
      <c r="P134" s="69">
        <f>+I134*tab!$G$36</f>
        <v>0</v>
      </c>
      <c r="Q134" s="69">
        <f>+J134*tab!$G$36</f>
        <v>0</v>
      </c>
      <c r="R134" s="69">
        <f>+K134*tab!$G$36</f>
        <v>0</v>
      </c>
      <c r="S134" s="69">
        <f>+L134*tab!$G$36</f>
        <v>0</v>
      </c>
      <c r="T134" s="93"/>
      <c r="U134" s="152"/>
      <c r="V134" s="69">
        <f>+H134*tab!G$38</f>
        <v>0</v>
      </c>
      <c r="W134" s="69">
        <f>+I134*tab!H$38</f>
        <v>0</v>
      </c>
      <c r="X134" s="69">
        <f>+J134*tab!I$38</f>
        <v>0</v>
      </c>
      <c r="Y134" s="69">
        <f>+K134*tab!J$38</f>
        <v>0</v>
      </c>
      <c r="Z134" s="1478">
        <f>+L134*tab!K$38</f>
        <v>0</v>
      </c>
      <c r="AA134" s="1303"/>
      <c r="AB134" s="1474"/>
      <c r="AC134" s="1451"/>
      <c r="AD134" s="1451"/>
      <c r="AE134" s="1451"/>
      <c r="AF134" s="1451"/>
      <c r="AG134" s="1451"/>
      <c r="AH134" s="1451"/>
      <c r="AI134" s="1451"/>
      <c r="AJ134" s="1451"/>
      <c r="AK134" s="1451"/>
      <c r="AL134" s="1451"/>
      <c r="AM134" s="1451"/>
      <c r="AN134" s="1451"/>
      <c r="AO134" s="1451"/>
      <c r="AP134" s="1451"/>
      <c r="AQ134" s="1451"/>
      <c r="AR134" s="1451"/>
      <c r="AS134" s="1451"/>
      <c r="AT134" s="1451"/>
      <c r="AU134" s="1451"/>
      <c r="AV134" s="1451"/>
      <c r="AW134" s="1451"/>
    </row>
    <row r="135" spans="2:49" s="114" customFormat="1" x14ac:dyDescent="0.2">
      <c r="B135" s="1321"/>
      <c r="D135" s="112">
        <v>42</v>
      </c>
      <c r="E135" s="153" t="s">
        <v>879</v>
      </c>
      <c r="F135" s="1346" t="s">
        <v>349</v>
      </c>
      <c r="G135" s="1347" t="s">
        <v>750</v>
      </c>
      <c r="H135" s="1375">
        <v>0</v>
      </c>
      <c r="I135" s="1375">
        <f t="shared" si="94"/>
        <v>0</v>
      </c>
      <c r="J135" s="1376">
        <f t="shared" si="95"/>
        <v>0</v>
      </c>
      <c r="K135" s="1376">
        <f t="shared" si="96"/>
        <v>0</v>
      </c>
      <c r="L135" s="1376">
        <f t="shared" si="97"/>
        <v>0</v>
      </c>
      <c r="M135" s="1462"/>
      <c r="N135" s="93"/>
      <c r="O135" s="69">
        <f>+H135*tab!$G$36</f>
        <v>0</v>
      </c>
      <c r="P135" s="69">
        <f>+I135*tab!$G$36</f>
        <v>0</v>
      </c>
      <c r="Q135" s="69">
        <f>+J135*tab!$G$36</f>
        <v>0</v>
      </c>
      <c r="R135" s="69">
        <f>+K135*tab!$G$36</f>
        <v>0</v>
      </c>
      <c r="S135" s="69">
        <f>+L135*tab!$G$36</f>
        <v>0</v>
      </c>
      <c r="T135" s="93"/>
      <c r="U135" s="152"/>
      <c r="V135" s="1345">
        <f>+H135*tab!G$37</f>
        <v>0</v>
      </c>
      <c r="W135" s="1345">
        <f>+I135*tab!H$37</f>
        <v>0</v>
      </c>
      <c r="X135" s="1345">
        <f>+J135*tab!I$37</f>
        <v>0</v>
      </c>
      <c r="Y135" s="1345">
        <f>+K135*tab!J$37</f>
        <v>0</v>
      </c>
      <c r="Z135" s="1479">
        <f>+L135*tab!K$37</f>
        <v>0</v>
      </c>
      <c r="AA135" s="1303"/>
      <c r="AB135" s="1474"/>
      <c r="AC135" s="1451"/>
      <c r="AD135" s="1451"/>
      <c r="AE135" s="1451"/>
      <c r="AF135" s="1451"/>
      <c r="AG135" s="1451"/>
      <c r="AH135" s="1451"/>
      <c r="AI135" s="1451"/>
      <c r="AJ135" s="1451"/>
      <c r="AK135" s="1451"/>
      <c r="AL135" s="1451"/>
      <c r="AM135" s="1451"/>
      <c r="AN135" s="1451"/>
      <c r="AO135" s="1451"/>
      <c r="AP135" s="1451"/>
      <c r="AQ135" s="1451"/>
      <c r="AR135" s="1451"/>
      <c r="AS135" s="1451"/>
      <c r="AT135" s="1451"/>
      <c r="AU135" s="1451"/>
      <c r="AV135" s="1451"/>
      <c r="AW135" s="1451"/>
    </row>
    <row r="136" spans="2:49" s="114" customFormat="1" x14ac:dyDescent="0.2">
      <c r="B136" s="1321"/>
      <c r="D136" s="112"/>
      <c r="E136" s="153"/>
      <c r="F136" s="1346"/>
      <c r="G136" s="1347" t="s">
        <v>751</v>
      </c>
      <c r="H136" s="1375">
        <v>0</v>
      </c>
      <c r="I136" s="1375">
        <f t="shared" si="94"/>
        <v>0</v>
      </c>
      <c r="J136" s="1376">
        <f t="shared" si="95"/>
        <v>0</v>
      </c>
      <c r="K136" s="1376">
        <f t="shared" si="96"/>
        <v>0</v>
      </c>
      <c r="L136" s="1376">
        <f t="shared" si="97"/>
        <v>0</v>
      </c>
      <c r="M136" s="1462"/>
      <c r="N136" s="93"/>
      <c r="O136" s="69">
        <f>+H136*tab!$G$36</f>
        <v>0</v>
      </c>
      <c r="P136" s="69">
        <f>+I136*tab!$G$36</f>
        <v>0</v>
      </c>
      <c r="Q136" s="69">
        <f>+J136*tab!$G$36</f>
        <v>0</v>
      </c>
      <c r="R136" s="69">
        <f>+K136*tab!$G$36</f>
        <v>0</v>
      </c>
      <c r="S136" s="69">
        <f>+L136*tab!$G$36</f>
        <v>0</v>
      </c>
      <c r="T136" s="93"/>
      <c r="U136" s="152"/>
      <c r="V136" s="69">
        <f>+H136*tab!G$38</f>
        <v>0</v>
      </c>
      <c r="W136" s="69">
        <f>+I136*tab!H$38</f>
        <v>0</v>
      </c>
      <c r="X136" s="69">
        <f>+J136*tab!I$38</f>
        <v>0</v>
      </c>
      <c r="Y136" s="69">
        <f>+K136*tab!J$38</f>
        <v>0</v>
      </c>
      <c r="Z136" s="1478">
        <f>+L136*tab!K$38</f>
        <v>0</v>
      </c>
      <c r="AA136" s="1303"/>
      <c r="AB136" s="1474"/>
      <c r="AC136" s="1451"/>
      <c r="AD136" s="1451"/>
      <c r="AE136" s="1451"/>
      <c r="AF136" s="1451"/>
      <c r="AG136" s="1451"/>
      <c r="AH136" s="1451"/>
      <c r="AI136" s="1451"/>
      <c r="AJ136" s="1451"/>
      <c r="AK136" s="1451"/>
      <c r="AL136" s="1451"/>
      <c r="AM136" s="1451"/>
      <c r="AN136" s="1451"/>
      <c r="AO136" s="1451"/>
      <c r="AP136" s="1451"/>
      <c r="AQ136" s="1451"/>
      <c r="AR136" s="1451"/>
      <c r="AS136" s="1451"/>
      <c r="AT136" s="1451"/>
      <c r="AU136" s="1451"/>
      <c r="AV136" s="1451"/>
      <c r="AW136" s="1451"/>
    </row>
    <row r="137" spans="2:49" s="114" customFormat="1" x14ac:dyDescent="0.2">
      <c r="B137" s="1321"/>
      <c r="D137" s="112">
        <v>43</v>
      </c>
      <c r="E137" s="153" t="s">
        <v>880</v>
      </c>
      <c r="F137" s="1346" t="s">
        <v>349</v>
      </c>
      <c r="G137" s="1347" t="s">
        <v>750</v>
      </c>
      <c r="H137" s="1375">
        <v>0</v>
      </c>
      <c r="I137" s="1375">
        <f t="shared" si="94"/>
        <v>0</v>
      </c>
      <c r="J137" s="1376">
        <f t="shared" si="95"/>
        <v>0</v>
      </c>
      <c r="K137" s="1376">
        <f t="shared" si="96"/>
        <v>0</v>
      </c>
      <c r="L137" s="1376">
        <f t="shared" si="97"/>
        <v>0</v>
      </c>
      <c r="M137" s="1462"/>
      <c r="N137" s="93"/>
      <c r="O137" s="69">
        <f>+H137*tab!$G$36</f>
        <v>0</v>
      </c>
      <c r="P137" s="69">
        <f>+I137*tab!$G$36</f>
        <v>0</v>
      </c>
      <c r="Q137" s="69">
        <f>+J137*tab!$G$36</f>
        <v>0</v>
      </c>
      <c r="R137" s="69">
        <f>+K137*tab!$G$36</f>
        <v>0</v>
      </c>
      <c r="S137" s="69">
        <f>+L137*tab!$G$36</f>
        <v>0</v>
      </c>
      <c r="T137" s="93"/>
      <c r="U137" s="152"/>
      <c r="V137" s="1345">
        <f>+H137*tab!G$37</f>
        <v>0</v>
      </c>
      <c r="W137" s="1345">
        <f>+I137*tab!H$37</f>
        <v>0</v>
      </c>
      <c r="X137" s="1345">
        <f>+J137*tab!I$37</f>
        <v>0</v>
      </c>
      <c r="Y137" s="1345">
        <f>+K137*tab!J$37</f>
        <v>0</v>
      </c>
      <c r="Z137" s="1479">
        <f>+L137*tab!K$37</f>
        <v>0</v>
      </c>
      <c r="AA137" s="1303"/>
      <c r="AB137" s="1474"/>
      <c r="AC137" s="1451"/>
      <c r="AD137" s="1451"/>
      <c r="AE137" s="1451"/>
      <c r="AF137" s="1451"/>
      <c r="AG137" s="1451"/>
      <c r="AH137" s="1451"/>
      <c r="AI137" s="1451"/>
      <c r="AJ137" s="1451"/>
      <c r="AK137" s="1451"/>
      <c r="AL137" s="1451"/>
      <c r="AM137" s="1451"/>
      <c r="AN137" s="1451"/>
      <c r="AO137" s="1451"/>
      <c r="AP137" s="1451"/>
      <c r="AQ137" s="1451"/>
      <c r="AR137" s="1451"/>
      <c r="AS137" s="1451"/>
      <c r="AT137" s="1451"/>
      <c r="AU137" s="1451"/>
      <c r="AV137" s="1451"/>
      <c r="AW137" s="1451"/>
    </row>
    <row r="138" spans="2:49" s="114" customFormat="1" x14ac:dyDescent="0.2">
      <c r="B138" s="1321"/>
      <c r="D138" s="112"/>
      <c r="E138" s="153"/>
      <c r="F138" s="1346"/>
      <c r="G138" s="1347" t="s">
        <v>751</v>
      </c>
      <c r="H138" s="1375">
        <v>0</v>
      </c>
      <c r="I138" s="1375">
        <f t="shared" si="94"/>
        <v>0</v>
      </c>
      <c r="J138" s="1376">
        <f t="shared" si="95"/>
        <v>0</v>
      </c>
      <c r="K138" s="1376">
        <f t="shared" si="96"/>
        <v>0</v>
      </c>
      <c r="L138" s="1376">
        <f t="shared" si="97"/>
        <v>0</v>
      </c>
      <c r="M138" s="1462"/>
      <c r="N138" s="93"/>
      <c r="O138" s="69">
        <f>+H138*tab!$G$36</f>
        <v>0</v>
      </c>
      <c r="P138" s="69">
        <f>+I138*tab!$G$36</f>
        <v>0</v>
      </c>
      <c r="Q138" s="69">
        <f>+J138*tab!$G$36</f>
        <v>0</v>
      </c>
      <c r="R138" s="69">
        <f>+K138*tab!$G$36</f>
        <v>0</v>
      </c>
      <c r="S138" s="69">
        <f>+L138*tab!$G$36</f>
        <v>0</v>
      </c>
      <c r="T138" s="93"/>
      <c r="U138" s="152"/>
      <c r="V138" s="69">
        <f>+H138*tab!G$38</f>
        <v>0</v>
      </c>
      <c r="W138" s="69">
        <f>+I138*tab!H$38</f>
        <v>0</v>
      </c>
      <c r="X138" s="69">
        <f>+J138*tab!I$38</f>
        <v>0</v>
      </c>
      <c r="Y138" s="69">
        <f>+K138*tab!J$38</f>
        <v>0</v>
      </c>
      <c r="Z138" s="1478">
        <f>+L138*tab!K$38</f>
        <v>0</v>
      </c>
      <c r="AA138" s="1303"/>
      <c r="AB138" s="1474"/>
      <c r="AC138" s="1451"/>
      <c r="AD138" s="1451"/>
      <c r="AE138" s="1451"/>
      <c r="AF138" s="1451"/>
      <c r="AG138" s="1451"/>
      <c r="AH138" s="1451"/>
      <c r="AI138" s="1451"/>
      <c r="AJ138" s="1451"/>
      <c r="AK138" s="1451"/>
      <c r="AL138" s="1451"/>
      <c r="AM138" s="1451"/>
      <c r="AN138" s="1451"/>
      <c r="AO138" s="1451"/>
      <c r="AP138" s="1451"/>
      <c r="AQ138" s="1451"/>
      <c r="AR138" s="1451"/>
      <c r="AS138" s="1451"/>
      <c r="AT138" s="1451"/>
      <c r="AU138" s="1451"/>
      <c r="AV138" s="1451"/>
      <c r="AW138" s="1451"/>
    </row>
    <row r="139" spans="2:49" s="114" customFormat="1" x14ac:dyDescent="0.2">
      <c r="B139" s="1321"/>
      <c r="D139" s="112">
        <v>44</v>
      </c>
      <c r="E139" s="153" t="s">
        <v>881</v>
      </c>
      <c r="F139" s="1346" t="s">
        <v>349</v>
      </c>
      <c r="G139" s="1347" t="s">
        <v>750</v>
      </c>
      <c r="H139" s="1375">
        <v>0</v>
      </c>
      <c r="I139" s="1375">
        <f t="shared" si="94"/>
        <v>0</v>
      </c>
      <c r="J139" s="1376">
        <f t="shared" si="95"/>
        <v>0</v>
      </c>
      <c r="K139" s="1376">
        <f t="shared" si="96"/>
        <v>0</v>
      </c>
      <c r="L139" s="1376">
        <f t="shared" si="97"/>
        <v>0</v>
      </c>
      <c r="M139" s="1462"/>
      <c r="N139" s="93"/>
      <c r="O139" s="69">
        <f>+H139*tab!$G$36</f>
        <v>0</v>
      </c>
      <c r="P139" s="69">
        <f>+I139*tab!$G$36</f>
        <v>0</v>
      </c>
      <c r="Q139" s="69">
        <f>+J139*tab!$G$36</f>
        <v>0</v>
      </c>
      <c r="R139" s="69">
        <f>+K139*tab!$G$36</f>
        <v>0</v>
      </c>
      <c r="S139" s="69">
        <f>+L139*tab!$G$36</f>
        <v>0</v>
      </c>
      <c r="T139" s="93"/>
      <c r="U139" s="152"/>
      <c r="V139" s="1345">
        <f>+H139*tab!G$37</f>
        <v>0</v>
      </c>
      <c r="W139" s="1345">
        <f>+I139*tab!H$37</f>
        <v>0</v>
      </c>
      <c r="X139" s="1345">
        <f>+J139*tab!I$37</f>
        <v>0</v>
      </c>
      <c r="Y139" s="1345">
        <f>+K139*tab!J$37</f>
        <v>0</v>
      </c>
      <c r="Z139" s="1479">
        <f>+L139*tab!K$37</f>
        <v>0</v>
      </c>
      <c r="AA139" s="1303"/>
      <c r="AB139" s="1474"/>
      <c r="AC139" s="1451"/>
      <c r="AD139" s="1451"/>
      <c r="AE139" s="1451"/>
      <c r="AF139" s="1451"/>
      <c r="AG139" s="1451"/>
      <c r="AH139" s="1451"/>
      <c r="AI139" s="1451"/>
      <c r="AJ139" s="1451"/>
      <c r="AK139" s="1451"/>
      <c r="AL139" s="1451"/>
      <c r="AM139" s="1451"/>
      <c r="AN139" s="1451"/>
      <c r="AO139" s="1451"/>
      <c r="AP139" s="1451"/>
      <c r="AQ139" s="1451"/>
      <c r="AR139" s="1451"/>
      <c r="AS139" s="1451"/>
      <c r="AT139" s="1451"/>
      <c r="AU139" s="1451"/>
      <c r="AV139" s="1451"/>
      <c r="AW139" s="1451"/>
    </row>
    <row r="140" spans="2:49" s="114" customFormat="1" x14ac:dyDescent="0.2">
      <c r="B140" s="1321"/>
      <c r="D140" s="112"/>
      <c r="E140" s="153"/>
      <c r="F140" s="1346"/>
      <c r="G140" s="1347" t="s">
        <v>751</v>
      </c>
      <c r="H140" s="1375">
        <v>0</v>
      </c>
      <c r="I140" s="1375">
        <f t="shared" si="94"/>
        <v>0</v>
      </c>
      <c r="J140" s="1376">
        <f t="shared" si="95"/>
        <v>0</v>
      </c>
      <c r="K140" s="1376">
        <f t="shared" si="96"/>
        <v>0</v>
      </c>
      <c r="L140" s="1376">
        <f t="shared" si="97"/>
        <v>0</v>
      </c>
      <c r="M140" s="1462"/>
      <c r="N140" s="93"/>
      <c r="O140" s="69">
        <f>+H140*tab!$G$36</f>
        <v>0</v>
      </c>
      <c r="P140" s="69">
        <f>+I140*tab!$G$36</f>
        <v>0</v>
      </c>
      <c r="Q140" s="69">
        <f>+J140*tab!$G$36</f>
        <v>0</v>
      </c>
      <c r="R140" s="69">
        <f>+K140*tab!$G$36</f>
        <v>0</v>
      </c>
      <c r="S140" s="69">
        <f>+L140*tab!$G$36</f>
        <v>0</v>
      </c>
      <c r="T140" s="93"/>
      <c r="U140" s="152"/>
      <c r="V140" s="69">
        <f>+H140*tab!G$38</f>
        <v>0</v>
      </c>
      <c r="W140" s="69">
        <f>+I140*tab!H$38</f>
        <v>0</v>
      </c>
      <c r="X140" s="69">
        <f>+J140*tab!I$38</f>
        <v>0</v>
      </c>
      <c r="Y140" s="69">
        <f>+K140*tab!J$38</f>
        <v>0</v>
      </c>
      <c r="Z140" s="1478">
        <f>+L140*tab!K$38</f>
        <v>0</v>
      </c>
      <c r="AA140" s="1303"/>
      <c r="AB140" s="1474"/>
      <c r="AC140" s="1451"/>
      <c r="AD140" s="1451"/>
      <c r="AE140" s="1451"/>
      <c r="AF140" s="1451"/>
      <c r="AG140" s="1451"/>
      <c r="AH140" s="1451"/>
      <c r="AI140" s="1451"/>
      <c r="AJ140" s="1451"/>
      <c r="AK140" s="1451"/>
      <c r="AL140" s="1451"/>
      <c r="AM140" s="1451"/>
      <c r="AN140" s="1451"/>
      <c r="AO140" s="1451"/>
      <c r="AP140" s="1451"/>
      <c r="AQ140" s="1451"/>
      <c r="AR140" s="1451"/>
      <c r="AS140" s="1451"/>
      <c r="AT140" s="1451"/>
      <c r="AU140" s="1451"/>
      <c r="AV140" s="1451"/>
      <c r="AW140" s="1451"/>
    </row>
    <row r="141" spans="2:49" s="114" customFormat="1" x14ac:dyDescent="0.2">
      <c r="B141" s="1321"/>
      <c r="D141" s="112">
        <v>45</v>
      </c>
      <c r="E141" s="153" t="s">
        <v>882</v>
      </c>
      <c r="F141" s="1346" t="s">
        <v>349</v>
      </c>
      <c r="G141" s="1347" t="s">
        <v>750</v>
      </c>
      <c r="H141" s="1375">
        <v>0</v>
      </c>
      <c r="I141" s="1375">
        <f t="shared" si="94"/>
        <v>0</v>
      </c>
      <c r="J141" s="1376">
        <f t="shared" si="95"/>
        <v>0</v>
      </c>
      <c r="K141" s="1376">
        <f t="shared" si="96"/>
        <v>0</v>
      </c>
      <c r="L141" s="1376">
        <f t="shared" si="97"/>
        <v>0</v>
      </c>
      <c r="M141" s="1462"/>
      <c r="N141" s="93"/>
      <c r="O141" s="69">
        <f>+H141*tab!$G$36</f>
        <v>0</v>
      </c>
      <c r="P141" s="69">
        <f>+I141*tab!$G$36</f>
        <v>0</v>
      </c>
      <c r="Q141" s="69">
        <f>+J141*tab!$G$36</f>
        <v>0</v>
      </c>
      <c r="R141" s="69">
        <f>+K141*tab!$G$36</f>
        <v>0</v>
      </c>
      <c r="S141" s="69">
        <f>+L141*tab!$G$36</f>
        <v>0</v>
      </c>
      <c r="T141" s="93"/>
      <c r="U141" s="152"/>
      <c r="V141" s="1345">
        <f>+H141*tab!G$37</f>
        <v>0</v>
      </c>
      <c r="W141" s="1345">
        <f>+I141*tab!H$37</f>
        <v>0</v>
      </c>
      <c r="X141" s="1345">
        <f>+J141*tab!I$37</f>
        <v>0</v>
      </c>
      <c r="Y141" s="1345">
        <f>+K141*tab!J$37</f>
        <v>0</v>
      </c>
      <c r="Z141" s="1479">
        <f>+L141*tab!K$37</f>
        <v>0</v>
      </c>
      <c r="AA141" s="1303"/>
      <c r="AB141" s="1474"/>
      <c r="AC141" s="1451"/>
      <c r="AD141" s="1451"/>
      <c r="AE141" s="1451"/>
      <c r="AF141" s="1451"/>
      <c r="AG141" s="1451"/>
      <c r="AH141" s="1451"/>
      <c r="AI141" s="1451"/>
      <c r="AJ141" s="1451"/>
      <c r="AK141" s="1451"/>
      <c r="AL141" s="1451"/>
      <c r="AM141" s="1451"/>
      <c r="AN141" s="1451"/>
      <c r="AO141" s="1451"/>
      <c r="AP141" s="1451"/>
      <c r="AQ141" s="1451"/>
      <c r="AR141" s="1451"/>
      <c r="AS141" s="1451"/>
      <c r="AT141" s="1451"/>
      <c r="AU141" s="1451"/>
      <c r="AV141" s="1451"/>
      <c r="AW141" s="1451"/>
    </row>
    <row r="142" spans="2:49" s="114" customFormat="1" x14ac:dyDescent="0.2">
      <c r="B142" s="1321"/>
      <c r="D142" s="112"/>
      <c r="E142" s="153"/>
      <c r="F142" s="1346"/>
      <c r="G142" s="1347" t="s">
        <v>751</v>
      </c>
      <c r="H142" s="1375">
        <v>0</v>
      </c>
      <c r="I142" s="1375">
        <f t="shared" si="94"/>
        <v>0</v>
      </c>
      <c r="J142" s="1376">
        <f t="shared" si="95"/>
        <v>0</v>
      </c>
      <c r="K142" s="1376">
        <f t="shared" si="96"/>
        <v>0</v>
      </c>
      <c r="L142" s="1376">
        <f t="shared" si="97"/>
        <v>0</v>
      </c>
      <c r="M142" s="1462"/>
      <c r="N142" s="93"/>
      <c r="O142" s="69">
        <f>+H142*tab!$G$36</f>
        <v>0</v>
      </c>
      <c r="P142" s="69">
        <f>+I142*tab!$G$36</f>
        <v>0</v>
      </c>
      <c r="Q142" s="69">
        <f>+J142*tab!$G$36</f>
        <v>0</v>
      </c>
      <c r="R142" s="69">
        <f>+K142*tab!$G$36</f>
        <v>0</v>
      </c>
      <c r="S142" s="69">
        <f>+L142*tab!$G$36</f>
        <v>0</v>
      </c>
      <c r="T142" s="93"/>
      <c r="U142" s="152"/>
      <c r="V142" s="69">
        <f>+H142*tab!G$38</f>
        <v>0</v>
      </c>
      <c r="W142" s="69">
        <f>+I142*tab!H$38</f>
        <v>0</v>
      </c>
      <c r="X142" s="69">
        <f>+J142*tab!I$38</f>
        <v>0</v>
      </c>
      <c r="Y142" s="69">
        <f>+K142*tab!J$38</f>
        <v>0</v>
      </c>
      <c r="Z142" s="1478">
        <f>+L142*tab!K$38</f>
        <v>0</v>
      </c>
      <c r="AA142" s="1303"/>
      <c r="AB142" s="1474"/>
      <c r="AC142" s="1451"/>
      <c r="AD142" s="1451"/>
      <c r="AE142" s="1451"/>
      <c r="AF142" s="1451"/>
      <c r="AG142" s="1451"/>
      <c r="AH142" s="1451"/>
      <c r="AI142" s="1451"/>
      <c r="AJ142" s="1451"/>
      <c r="AK142" s="1451"/>
      <c r="AL142" s="1451"/>
      <c r="AM142" s="1451"/>
      <c r="AN142" s="1451"/>
      <c r="AO142" s="1451"/>
      <c r="AP142" s="1451"/>
      <c r="AQ142" s="1451"/>
      <c r="AR142" s="1451"/>
      <c r="AS142" s="1451"/>
      <c r="AT142" s="1451"/>
      <c r="AU142" s="1451"/>
      <c r="AV142" s="1451"/>
      <c r="AW142" s="1451"/>
    </row>
    <row r="143" spans="2:49" s="114" customFormat="1" x14ac:dyDescent="0.2">
      <c r="B143" s="1321"/>
      <c r="D143" s="112">
        <v>46</v>
      </c>
      <c r="E143" s="153" t="s">
        <v>883</v>
      </c>
      <c r="F143" s="1346" t="s">
        <v>349</v>
      </c>
      <c r="G143" s="1347" t="s">
        <v>750</v>
      </c>
      <c r="H143" s="1375">
        <v>0</v>
      </c>
      <c r="I143" s="1375">
        <f t="shared" si="94"/>
        <v>0</v>
      </c>
      <c r="J143" s="1376">
        <f t="shared" si="95"/>
        <v>0</v>
      </c>
      <c r="K143" s="1376">
        <f t="shared" si="96"/>
        <v>0</v>
      </c>
      <c r="L143" s="1376">
        <f t="shared" si="97"/>
        <v>0</v>
      </c>
      <c r="M143" s="1462"/>
      <c r="N143" s="93"/>
      <c r="O143" s="69">
        <f>+H143*tab!$G$36</f>
        <v>0</v>
      </c>
      <c r="P143" s="69">
        <f>+I143*tab!$G$36</f>
        <v>0</v>
      </c>
      <c r="Q143" s="69">
        <f>+J143*tab!$G$36</f>
        <v>0</v>
      </c>
      <c r="R143" s="69">
        <f>+K143*tab!$G$36</f>
        <v>0</v>
      </c>
      <c r="S143" s="69">
        <f>+L143*tab!$G$36</f>
        <v>0</v>
      </c>
      <c r="T143" s="93"/>
      <c r="U143" s="152"/>
      <c r="V143" s="1345">
        <f>+H143*tab!G$37</f>
        <v>0</v>
      </c>
      <c r="W143" s="1345">
        <f>+I143*tab!H$37</f>
        <v>0</v>
      </c>
      <c r="X143" s="1345">
        <f>+J143*tab!I$37</f>
        <v>0</v>
      </c>
      <c r="Y143" s="1345">
        <f>+K143*tab!J$37</f>
        <v>0</v>
      </c>
      <c r="Z143" s="1479">
        <f>+L143*tab!K$37</f>
        <v>0</v>
      </c>
      <c r="AA143" s="1303"/>
      <c r="AB143" s="1474"/>
      <c r="AC143" s="1451"/>
      <c r="AD143" s="1451"/>
      <c r="AE143" s="1451"/>
      <c r="AF143" s="1451"/>
      <c r="AG143" s="1451"/>
      <c r="AH143" s="1451"/>
      <c r="AI143" s="1451"/>
      <c r="AJ143" s="1451"/>
      <c r="AK143" s="1451"/>
      <c r="AL143" s="1451"/>
      <c r="AM143" s="1451"/>
      <c r="AN143" s="1451"/>
      <c r="AO143" s="1451"/>
      <c r="AP143" s="1451"/>
      <c r="AQ143" s="1451"/>
      <c r="AR143" s="1451"/>
      <c r="AS143" s="1451"/>
      <c r="AT143" s="1451"/>
      <c r="AU143" s="1451"/>
      <c r="AV143" s="1451"/>
      <c r="AW143" s="1451"/>
    </row>
    <row r="144" spans="2:49" s="114" customFormat="1" x14ac:dyDescent="0.2">
      <c r="B144" s="1321"/>
      <c r="D144" s="112"/>
      <c r="E144" s="153"/>
      <c r="F144" s="1346"/>
      <c r="G144" s="1347" t="s">
        <v>751</v>
      </c>
      <c r="H144" s="1375">
        <v>0</v>
      </c>
      <c r="I144" s="1375">
        <f t="shared" si="94"/>
        <v>0</v>
      </c>
      <c r="J144" s="1376">
        <f t="shared" si="95"/>
        <v>0</v>
      </c>
      <c r="K144" s="1376">
        <f t="shared" si="96"/>
        <v>0</v>
      </c>
      <c r="L144" s="1376">
        <f t="shared" si="97"/>
        <v>0</v>
      </c>
      <c r="M144" s="1462"/>
      <c r="N144" s="93"/>
      <c r="O144" s="69">
        <f>+H144*tab!$G$36</f>
        <v>0</v>
      </c>
      <c r="P144" s="69">
        <f>+I144*tab!$G$36</f>
        <v>0</v>
      </c>
      <c r="Q144" s="69">
        <f>+J144*tab!$G$36</f>
        <v>0</v>
      </c>
      <c r="R144" s="69">
        <f>+K144*tab!$G$36</f>
        <v>0</v>
      </c>
      <c r="S144" s="69">
        <f>+L144*tab!$G$36</f>
        <v>0</v>
      </c>
      <c r="T144" s="93"/>
      <c r="U144" s="152"/>
      <c r="V144" s="69">
        <f>+H144*tab!G$38</f>
        <v>0</v>
      </c>
      <c r="W144" s="69">
        <f>+I144*tab!H$38</f>
        <v>0</v>
      </c>
      <c r="X144" s="69">
        <f>+J144*tab!I$38</f>
        <v>0</v>
      </c>
      <c r="Y144" s="69">
        <f>+K144*tab!J$38</f>
        <v>0</v>
      </c>
      <c r="Z144" s="1478">
        <f>+L144*tab!K$38</f>
        <v>0</v>
      </c>
      <c r="AA144" s="1303"/>
      <c r="AB144" s="1474"/>
      <c r="AC144" s="1451"/>
      <c r="AD144" s="1451"/>
      <c r="AE144" s="1451"/>
      <c r="AF144" s="1451"/>
      <c r="AG144" s="1451"/>
      <c r="AH144" s="1451"/>
      <c r="AI144" s="1451"/>
      <c r="AJ144" s="1451"/>
      <c r="AK144" s="1451"/>
      <c r="AL144" s="1451"/>
      <c r="AM144" s="1451"/>
      <c r="AN144" s="1451"/>
      <c r="AO144" s="1451"/>
      <c r="AP144" s="1451"/>
      <c r="AQ144" s="1451"/>
      <c r="AR144" s="1451"/>
      <c r="AS144" s="1451"/>
      <c r="AT144" s="1451"/>
      <c r="AU144" s="1451"/>
      <c r="AV144" s="1451"/>
      <c r="AW144" s="1451"/>
    </row>
    <row r="145" spans="2:53" s="114" customFormat="1" x14ac:dyDescent="0.2">
      <c r="B145" s="1321"/>
      <c r="D145" s="112">
        <v>47</v>
      </c>
      <c r="E145" s="153" t="s">
        <v>884</v>
      </c>
      <c r="F145" s="1346" t="s">
        <v>349</v>
      </c>
      <c r="G145" s="1347" t="s">
        <v>750</v>
      </c>
      <c r="H145" s="1375">
        <v>0</v>
      </c>
      <c r="I145" s="1375">
        <f t="shared" si="94"/>
        <v>0</v>
      </c>
      <c r="J145" s="1376">
        <f t="shared" si="95"/>
        <v>0</v>
      </c>
      <c r="K145" s="1376">
        <f t="shared" si="96"/>
        <v>0</v>
      </c>
      <c r="L145" s="1376">
        <f t="shared" si="97"/>
        <v>0</v>
      </c>
      <c r="M145" s="1462"/>
      <c r="N145" s="93"/>
      <c r="O145" s="69">
        <f>+H145*tab!$G$36</f>
        <v>0</v>
      </c>
      <c r="P145" s="69">
        <f>+I145*tab!$G$36</f>
        <v>0</v>
      </c>
      <c r="Q145" s="69">
        <f>+J145*tab!$G$36</f>
        <v>0</v>
      </c>
      <c r="R145" s="69">
        <f>+K145*tab!$G$36</f>
        <v>0</v>
      </c>
      <c r="S145" s="69">
        <f>+L145*tab!$G$36</f>
        <v>0</v>
      </c>
      <c r="T145" s="93"/>
      <c r="U145" s="152"/>
      <c r="V145" s="1345">
        <f>+H145*tab!G$37</f>
        <v>0</v>
      </c>
      <c r="W145" s="1345">
        <f>+I145*tab!H$37</f>
        <v>0</v>
      </c>
      <c r="X145" s="1345">
        <f>+J145*tab!I$37</f>
        <v>0</v>
      </c>
      <c r="Y145" s="1345">
        <f>+K145*tab!J$37</f>
        <v>0</v>
      </c>
      <c r="Z145" s="1479">
        <f>+L145*tab!K$37</f>
        <v>0</v>
      </c>
      <c r="AA145" s="1303"/>
      <c r="AB145" s="1474"/>
      <c r="AC145" s="1451"/>
      <c r="AD145" s="1451"/>
      <c r="AE145" s="1451"/>
      <c r="AF145" s="1451"/>
      <c r="AG145" s="1451"/>
      <c r="AH145" s="1451"/>
      <c r="AI145" s="1451"/>
      <c r="AJ145" s="1451"/>
      <c r="AK145" s="1451"/>
      <c r="AL145" s="1451"/>
      <c r="AM145" s="1451"/>
      <c r="AN145" s="1451"/>
      <c r="AO145" s="1451"/>
      <c r="AP145" s="1451"/>
      <c r="AQ145" s="1451"/>
      <c r="AR145" s="1451"/>
      <c r="AS145" s="1451"/>
      <c r="AT145" s="1451"/>
      <c r="AU145" s="1451"/>
      <c r="AV145" s="1451"/>
      <c r="AW145" s="1451"/>
    </row>
    <row r="146" spans="2:53" s="114" customFormat="1" x14ac:dyDescent="0.2">
      <c r="B146" s="1321"/>
      <c r="D146" s="112"/>
      <c r="E146" s="153"/>
      <c r="F146" s="1346"/>
      <c r="G146" s="1347" t="s">
        <v>751</v>
      </c>
      <c r="H146" s="1375">
        <v>0</v>
      </c>
      <c r="I146" s="1375">
        <f t="shared" si="94"/>
        <v>0</v>
      </c>
      <c r="J146" s="1376">
        <f t="shared" si="95"/>
        <v>0</v>
      </c>
      <c r="K146" s="1376">
        <f t="shared" si="96"/>
        <v>0</v>
      </c>
      <c r="L146" s="1376">
        <f t="shared" si="97"/>
        <v>0</v>
      </c>
      <c r="M146" s="1462"/>
      <c r="N146" s="93"/>
      <c r="O146" s="69">
        <f>+H146*tab!$G$36</f>
        <v>0</v>
      </c>
      <c r="P146" s="69">
        <f>+I146*tab!$G$36</f>
        <v>0</v>
      </c>
      <c r="Q146" s="69">
        <f>+J146*tab!$G$36</f>
        <v>0</v>
      </c>
      <c r="R146" s="69">
        <f>+K146*tab!$G$36</f>
        <v>0</v>
      </c>
      <c r="S146" s="69">
        <f>+L146*tab!$G$36</f>
        <v>0</v>
      </c>
      <c r="T146" s="93"/>
      <c r="U146" s="152"/>
      <c r="V146" s="69">
        <f>+H146*tab!G$38</f>
        <v>0</v>
      </c>
      <c r="W146" s="69">
        <f>+I146*tab!H$38</f>
        <v>0</v>
      </c>
      <c r="X146" s="69">
        <f>+J146*tab!I$38</f>
        <v>0</v>
      </c>
      <c r="Y146" s="69">
        <f>+K146*tab!J$38</f>
        <v>0</v>
      </c>
      <c r="Z146" s="1478">
        <f>+L146*tab!K$38</f>
        <v>0</v>
      </c>
      <c r="AA146" s="1303"/>
      <c r="AB146" s="1474"/>
      <c r="AC146" s="1451"/>
      <c r="AD146" s="1451"/>
      <c r="AE146" s="1451"/>
      <c r="AF146" s="1451"/>
      <c r="AG146" s="1451"/>
      <c r="AH146" s="1451"/>
      <c r="AI146" s="1451"/>
      <c r="AJ146" s="1451"/>
      <c r="AK146" s="1451"/>
      <c r="AL146" s="1451"/>
      <c r="AM146" s="1451"/>
      <c r="AN146" s="1451"/>
      <c r="AO146" s="1451"/>
      <c r="AP146" s="1451"/>
      <c r="AQ146" s="1451"/>
      <c r="AR146" s="1451"/>
      <c r="AS146" s="1451"/>
      <c r="AT146" s="1451"/>
      <c r="AU146" s="1451"/>
      <c r="AV146" s="1451"/>
      <c r="AW146" s="1451"/>
    </row>
    <row r="147" spans="2:53" s="114" customFormat="1" x14ac:dyDescent="0.2">
      <c r="B147" s="1321"/>
      <c r="D147" s="112">
        <v>48</v>
      </c>
      <c r="E147" s="153" t="s">
        <v>885</v>
      </c>
      <c r="F147" s="1346" t="s">
        <v>349</v>
      </c>
      <c r="G147" s="1347" t="s">
        <v>750</v>
      </c>
      <c r="H147" s="1375">
        <v>0</v>
      </c>
      <c r="I147" s="1375">
        <f t="shared" si="94"/>
        <v>0</v>
      </c>
      <c r="J147" s="1376">
        <f t="shared" si="95"/>
        <v>0</v>
      </c>
      <c r="K147" s="1376">
        <f t="shared" si="96"/>
        <v>0</v>
      </c>
      <c r="L147" s="1376">
        <f t="shared" si="97"/>
        <v>0</v>
      </c>
      <c r="M147" s="1462"/>
      <c r="N147" s="93"/>
      <c r="O147" s="69">
        <f>+H147*tab!$G$36</f>
        <v>0</v>
      </c>
      <c r="P147" s="69">
        <f>+I147*tab!$G$36</f>
        <v>0</v>
      </c>
      <c r="Q147" s="69">
        <f>+J147*tab!$G$36</f>
        <v>0</v>
      </c>
      <c r="R147" s="69">
        <f>+K147*tab!$G$36</f>
        <v>0</v>
      </c>
      <c r="S147" s="69">
        <f>+L147*tab!$G$36</f>
        <v>0</v>
      </c>
      <c r="T147" s="93"/>
      <c r="U147" s="152"/>
      <c r="V147" s="1345">
        <f>+H147*tab!G$37</f>
        <v>0</v>
      </c>
      <c r="W147" s="1345">
        <f>+I147*tab!H$37</f>
        <v>0</v>
      </c>
      <c r="X147" s="1345">
        <f>+J147*tab!I$37</f>
        <v>0</v>
      </c>
      <c r="Y147" s="1345">
        <f>+K147*tab!J$37</f>
        <v>0</v>
      </c>
      <c r="Z147" s="1479">
        <f>+L147*tab!K$37</f>
        <v>0</v>
      </c>
      <c r="AA147" s="1303"/>
      <c r="AB147" s="1474"/>
      <c r="AC147" s="1451"/>
      <c r="AD147" s="1451"/>
      <c r="AE147" s="1451"/>
      <c r="AF147" s="1451"/>
      <c r="AG147" s="1451"/>
      <c r="AH147" s="1451"/>
      <c r="AI147" s="1451"/>
      <c r="AJ147" s="1451"/>
      <c r="AK147" s="1451"/>
      <c r="AL147" s="1451"/>
      <c r="AM147" s="1451"/>
      <c r="AN147" s="1451"/>
      <c r="AO147" s="1451"/>
      <c r="AP147" s="1451"/>
      <c r="AQ147" s="1451"/>
      <c r="AR147" s="1451"/>
      <c r="AS147" s="1451"/>
      <c r="AT147" s="1451"/>
      <c r="AU147" s="1451"/>
      <c r="AV147" s="1451"/>
      <c r="AW147" s="1451"/>
    </row>
    <row r="148" spans="2:53" s="114" customFormat="1" x14ac:dyDescent="0.2">
      <c r="B148" s="1321"/>
      <c r="D148" s="112"/>
      <c r="E148" s="153"/>
      <c r="F148" s="1346"/>
      <c r="G148" s="1347" t="s">
        <v>751</v>
      </c>
      <c r="H148" s="1375">
        <v>0</v>
      </c>
      <c r="I148" s="1375">
        <f t="shared" si="94"/>
        <v>0</v>
      </c>
      <c r="J148" s="1376">
        <f t="shared" si="95"/>
        <v>0</v>
      </c>
      <c r="K148" s="1376">
        <f t="shared" si="96"/>
        <v>0</v>
      </c>
      <c r="L148" s="1376">
        <f t="shared" si="97"/>
        <v>0</v>
      </c>
      <c r="M148" s="1462"/>
      <c r="N148" s="93"/>
      <c r="O148" s="69">
        <f>+H148*tab!$G$36</f>
        <v>0</v>
      </c>
      <c r="P148" s="69">
        <f>+I148*tab!$G$36</f>
        <v>0</v>
      </c>
      <c r="Q148" s="69">
        <f>+J148*tab!$G$36</f>
        <v>0</v>
      </c>
      <c r="R148" s="69">
        <f>+K148*tab!$G$36</f>
        <v>0</v>
      </c>
      <c r="S148" s="69">
        <f>+L148*tab!$G$36</f>
        <v>0</v>
      </c>
      <c r="T148" s="93"/>
      <c r="U148" s="152"/>
      <c r="V148" s="69">
        <f>+H148*tab!G$38</f>
        <v>0</v>
      </c>
      <c r="W148" s="69">
        <f>+I148*tab!H$38</f>
        <v>0</v>
      </c>
      <c r="X148" s="69">
        <f>+J148*tab!I$38</f>
        <v>0</v>
      </c>
      <c r="Y148" s="69">
        <f>+K148*tab!J$38</f>
        <v>0</v>
      </c>
      <c r="Z148" s="1478">
        <f>+L148*tab!K$38</f>
        <v>0</v>
      </c>
      <c r="AA148" s="1303"/>
      <c r="AB148" s="1474"/>
      <c r="AC148" s="1451"/>
      <c r="AD148" s="1451"/>
      <c r="AE148" s="1451"/>
      <c r="AF148" s="1451"/>
      <c r="AG148" s="1451"/>
      <c r="AH148" s="1451"/>
      <c r="AI148" s="1451"/>
      <c r="AJ148" s="1451"/>
      <c r="AK148" s="1451"/>
      <c r="AL148" s="1451"/>
      <c r="AM148" s="1451"/>
      <c r="AN148" s="1451"/>
      <c r="AO148" s="1451"/>
      <c r="AP148" s="1451"/>
      <c r="AQ148" s="1451"/>
      <c r="AR148" s="1451"/>
      <c r="AS148" s="1451"/>
      <c r="AT148" s="1451"/>
      <c r="AU148" s="1451"/>
      <c r="AV148" s="1451"/>
      <c r="AW148" s="1451"/>
    </row>
    <row r="149" spans="2:53" s="114" customFormat="1" x14ac:dyDescent="0.2">
      <c r="B149" s="1321"/>
      <c r="D149" s="112">
        <v>49</v>
      </c>
      <c r="E149" s="153" t="s">
        <v>886</v>
      </c>
      <c r="F149" s="1346" t="s">
        <v>349</v>
      </c>
      <c r="G149" s="1347" t="s">
        <v>750</v>
      </c>
      <c r="H149" s="1375">
        <v>0</v>
      </c>
      <c r="I149" s="1375">
        <f t="shared" si="94"/>
        <v>0</v>
      </c>
      <c r="J149" s="1376">
        <f t="shared" si="95"/>
        <v>0</v>
      </c>
      <c r="K149" s="1376">
        <f t="shared" si="96"/>
        <v>0</v>
      </c>
      <c r="L149" s="1376">
        <f t="shared" si="97"/>
        <v>0</v>
      </c>
      <c r="M149" s="1462"/>
      <c r="N149" s="93"/>
      <c r="O149" s="69">
        <f>+H149*tab!$G$36</f>
        <v>0</v>
      </c>
      <c r="P149" s="69">
        <f>+I149*tab!$G$36</f>
        <v>0</v>
      </c>
      <c r="Q149" s="69">
        <f>+J149*tab!$G$36</f>
        <v>0</v>
      </c>
      <c r="R149" s="69">
        <f>+K149*tab!$G$36</f>
        <v>0</v>
      </c>
      <c r="S149" s="69">
        <f>+L149*tab!$G$36</f>
        <v>0</v>
      </c>
      <c r="T149" s="93"/>
      <c r="U149" s="152"/>
      <c r="V149" s="1345">
        <f>+H149*tab!G$37</f>
        <v>0</v>
      </c>
      <c r="W149" s="1345">
        <f>+I149*tab!H$37</f>
        <v>0</v>
      </c>
      <c r="X149" s="1345">
        <f>+J149*tab!I$37</f>
        <v>0</v>
      </c>
      <c r="Y149" s="1345">
        <f>+K149*tab!J$37</f>
        <v>0</v>
      </c>
      <c r="Z149" s="1479">
        <f>+L149*tab!K$37</f>
        <v>0</v>
      </c>
      <c r="AA149" s="1303"/>
      <c r="AB149" s="1474"/>
      <c r="AC149" s="1451"/>
      <c r="AD149" s="1451"/>
      <c r="AE149" s="1451"/>
      <c r="AF149" s="1451"/>
      <c r="AG149" s="1451"/>
      <c r="AH149" s="1451"/>
      <c r="AI149" s="1451"/>
      <c r="AJ149" s="1451"/>
      <c r="AK149" s="1451"/>
      <c r="AL149" s="1451"/>
      <c r="AM149" s="1451"/>
      <c r="AN149" s="1451"/>
      <c r="AO149" s="1451"/>
      <c r="AP149" s="1451"/>
      <c r="AQ149" s="1451"/>
      <c r="AR149" s="1451"/>
      <c r="AS149" s="1451"/>
      <c r="AT149" s="1451"/>
      <c r="AU149" s="1451"/>
      <c r="AV149" s="1451"/>
      <c r="AW149" s="1451"/>
    </row>
    <row r="150" spans="2:53" s="114" customFormat="1" x14ac:dyDescent="0.2">
      <c r="B150" s="1321"/>
      <c r="D150" s="112"/>
      <c r="E150" s="153"/>
      <c r="F150" s="1346"/>
      <c r="G150" s="1347" t="s">
        <v>751</v>
      </c>
      <c r="H150" s="1375">
        <v>0</v>
      </c>
      <c r="I150" s="1375">
        <f t="shared" si="94"/>
        <v>0</v>
      </c>
      <c r="J150" s="1376">
        <f t="shared" si="95"/>
        <v>0</v>
      </c>
      <c r="K150" s="1376">
        <f t="shared" si="96"/>
        <v>0</v>
      </c>
      <c r="L150" s="1376">
        <f t="shared" si="97"/>
        <v>0</v>
      </c>
      <c r="M150" s="1462"/>
      <c r="N150" s="93"/>
      <c r="O150" s="69">
        <f>+H150*tab!$G$36</f>
        <v>0</v>
      </c>
      <c r="P150" s="69">
        <f>+I150*tab!$G$36</f>
        <v>0</v>
      </c>
      <c r="Q150" s="69">
        <f>+J150*tab!$G$36</f>
        <v>0</v>
      </c>
      <c r="R150" s="69">
        <f>+K150*tab!$G$36</f>
        <v>0</v>
      </c>
      <c r="S150" s="69">
        <f>+L150*tab!$G$36</f>
        <v>0</v>
      </c>
      <c r="T150" s="93"/>
      <c r="U150" s="152"/>
      <c r="V150" s="69">
        <f>+H150*tab!G$38</f>
        <v>0</v>
      </c>
      <c r="W150" s="69">
        <f>+I150*tab!H$38</f>
        <v>0</v>
      </c>
      <c r="X150" s="69">
        <f>+J150*tab!I$38</f>
        <v>0</v>
      </c>
      <c r="Y150" s="69">
        <f>+K150*tab!J$38</f>
        <v>0</v>
      </c>
      <c r="Z150" s="1478">
        <f>+L150*tab!K$38</f>
        <v>0</v>
      </c>
      <c r="AA150" s="1303"/>
      <c r="AB150" s="1474"/>
      <c r="AC150" s="1451"/>
      <c r="AD150" s="1451"/>
      <c r="AE150" s="1451"/>
      <c r="AF150" s="1451"/>
      <c r="AG150" s="1451"/>
      <c r="AH150" s="1451"/>
      <c r="AI150" s="1451"/>
      <c r="AJ150" s="1451"/>
      <c r="AK150" s="1451"/>
      <c r="AL150" s="1451"/>
      <c r="AM150" s="1451"/>
      <c r="AN150" s="1451"/>
      <c r="AO150" s="1451"/>
      <c r="AP150" s="1451"/>
      <c r="AQ150" s="1451"/>
      <c r="AR150" s="1451"/>
      <c r="AS150" s="1451"/>
      <c r="AT150" s="1451"/>
      <c r="AU150" s="1451"/>
      <c r="AV150" s="1451"/>
      <c r="AW150" s="1451"/>
    </row>
    <row r="151" spans="2:53" s="114" customFormat="1" x14ac:dyDescent="0.2">
      <c r="B151" s="1321"/>
      <c r="D151" s="112">
        <v>50</v>
      </c>
      <c r="E151" s="153" t="s">
        <v>887</v>
      </c>
      <c r="F151" s="1346" t="s">
        <v>349</v>
      </c>
      <c r="G151" s="1347" t="s">
        <v>750</v>
      </c>
      <c r="H151" s="1375">
        <v>0</v>
      </c>
      <c r="I151" s="1375">
        <f t="shared" si="94"/>
        <v>0</v>
      </c>
      <c r="J151" s="1376">
        <f t="shared" si="95"/>
        <v>0</v>
      </c>
      <c r="K151" s="1376">
        <f t="shared" si="96"/>
        <v>0</v>
      </c>
      <c r="L151" s="1376">
        <f t="shared" si="97"/>
        <v>0</v>
      </c>
      <c r="M151" s="1462"/>
      <c r="N151" s="93"/>
      <c r="O151" s="69">
        <f>+H151*tab!$G$36</f>
        <v>0</v>
      </c>
      <c r="P151" s="69">
        <f>+I151*tab!$G$36</f>
        <v>0</v>
      </c>
      <c r="Q151" s="69">
        <f>+J151*tab!$G$36</f>
        <v>0</v>
      </c>
      <c r="R151" s="69">
        <f>+K151*tab!$G$36</f>
        <v>0</v>
      </c>
      <c r="S151" s="69">
        <f>+L151*tab!$G$36</f>
        <v>0</v>
      </c>
      <c r="T151" s="93"/>
      <c r="U151" s="152"/>
      <c r="V151" s="1345">
        <f>+H151*tab!G$37</f>
        <v>0</v>
      </c>
      <c r="W151" s="1345">
        <f>+I151*tab!H$37</f>
        <v>0</v>
      </c>
      <c r="X151" s="1345">
        <f>+J151*tab!I$37</f>
        <v>0</v>
      </c>
      <c r="Y151" s="1345">
        <f>+K151*tab!J$37</f>
        <v>0</v>
      </c>
      <c r="Z151" s="1479">
        <f>+L151*tab!K$37</f>
        <v>0</v>
      </c>
      <c r="AA151" s="1303"/>
      <c r="AB151" s="1474"/>
      <c r="AC151" s="1451"/>
      <c r="AD151" s="1451"/>
      <c r="AE151" s="1451"/>
      <c r="AF151" s="1451"/>
      <c r="AG151" s="1451"/>
      <c r="AH151" s="1451"/>
      <c r="AI151" s="1451"/>
      <c r="AJ151" s="1451"/>
      <c r="AK151" s="1451"/>
      <c r="AL151" s="1451"/>
      <c r="AM151" s="1451"/>
      <c r="AN151" s="1451"/>
      <c r="AO151" s="1451"/>
      <c r="AP151" s="1451"/>
      <c r="AQ151" s="1451"/>
      <c r="AR151" s="1451"/>
      <c r="AS151" s="1451"/>
      <c r="AT151" s="1451"/>
      <c r="AU151" s="1451"/>
      <c r="AV151" s="1451"/>
      <c r="AW151" s="1451"/>
    </row>
    <row r="152" spans="2:53" s="114" customFormat="1" x14ac:dyDescent="0.2">
      <c r="B152" s="1321"/>
      <c r="D152" s="112"/>
      <c r="E152" s="153"/>
      <c r="F152" s="1346"/>
      <c r="G152" s="1347" t="s">
        <v>751</v>
      </c>
      <c r="H152" s="1375">
        <v>0</v>
      </c>
      <c r="I152" s="1375">
        <f t="shared" si="94"/>
        <v>0</v>
      </c>
      <c r="J152" s="1376">
        <f t="shared" si="95"/>
        <v>0</v>
      </c>
      <c r="K152" s="1376">
        <f t="shared" si="96"/>
        <v>0</v>
      </c>
      <c r="L152" s="1376">
        <f t="shared" si="97"/>
        <v>0</v>
      </c>
      <c r="M152" s="1462"/>
      <c r="N152" s="93"/>
      <c r="O152" s="69">
        <f>+H152*tab!$G$36</f>
        <v>0</v>
      </c>
      <c r="P152" s="69">
        <f>+I152*tab!$G$36</f>
        <v>0</v>
      </c>
      <c r="Q152" s="69">
        <f>+J152*tab!$G$36</f>
        <v>0</v>
      </c>
      <c r="R152" s="69">
        <f>+K152*tab!$G$36</f>
        <v>0</v>
      </c>
      <c r="S152" s="69">
        <f>+L152*tab!$G$36</f>
        <v>0</v>
      </c>
      <c r="T152" s="93"/>
      <c r="U152" s="152"/>
      <c r="V152" s="69">
        <f>+H152*tab!G$38</f>
        <v>0</v>
      </c>
      <c r="W152" s="69">
        <f>+I152*tab!H$38</f>
        <v>0</v>
      </c>
      <c r="X152" s="69">
        <f>+J152*tab!I$38</f>
        <v>0</v>
      </c>
      <c r="Y152" s="69">
        <f>+K152*tab!J$38</f>
        <v>0</v>
      </c>
      <c r="Z152" s="1478">
        <f>+L152*tab!K$38</f>
        <v>0</v>
      </c>
      <c r="AA152" s="1303"/>
      <c r="AB152" s="1474"/>
      <c r="AC152" s="1451"/>
      <c r="AD152" s="1451"/>
      <c r="AE152" s="1451"/>
      <c r="AF152" s="1451"/>
      <c r="AG152" s="1451"/>
      <c r="AH152" s="1451"/>
      <c r="AI152" s="1451"/>
      <c r="AJ152" s="1451"/>
      <c r="AK152" s="1451"/>
      <c r="AL152" s="1451"/>
      <c r="AM152" s="1451"/>
      <c r="AN152" s="1451"/>
      <c r="AO152" s="1451"/>
      <c r="AP152" s="1451"/>
      <c r="AQ152" s="1451"/>
      <c r="AR152" s="1451"/>
      <c r="AS152" s="1451"/>
      <c r="AT152" s="1451"/>
      <c r="AU152" s="1451"/>
      <c r="AV152" s="1451"/>
      <c r="AW152" s="1451"/>
    </row>
    <row r="153" spans="2:53" s="114" customFormat="1" x14ac:dyDescent="0.2">
      <c r="B153" s="1321"/>
      <c r="C153" s="988"/>
      <c r="D153" s="1302"/>
      <c r="E153" s="1302"/>
      <c r="F153" s="869"/>
      <c r="G153" s="869"/>
      <c r="H153" s="988"/>
      <c r="I153" s="988"/>
      <c r="J153" s="988"/>
      <c r="K153" s="988"/>
      <c r="L153" s="988"/>
      <c r="M153" s="988"/>
      <c r="N153" s="988"/>
      <c r="O153" s="1303"/>
      <c r="P153" s="1303"/>
      <c r="Q153" s="1303"/>
      <c r="R153" s="1303"/>
      <c r="S153" s="1303"/>
      <c r="T153" s="988"/>
      <c r="U153" s="988"/>
      <c r="V153" s="1303"/>
      <c r="W153" s="1303"/>
      <c r="X153" s="1303"/>
      <c r="Y153" s="1303"/>
      <c r="Z153" s="1303"/>
      <c r="AA153" s="1303"/>
      <c r="AB153" s="1474"/>
      <c r="AC153" s="1451"/>
      <c r="AD153" s="1451"/>
      <c r="AE153" s="1451"/>
      <c r="AF153" s="1451"/>
      <c r="AG153" s="1451"/>
      <c r="AH153" s="1451"/>
      <c r="AI153" s="1451"/>
      <c r="AJ153" s="1451"/>
      <c r="AK153" s="1451"/>
      <c r="AL153" s="1451"/>
      <c r="AM153" s="1451"/>
      <c r="AN153" s="1451"/>
      <c r="AO153" s="1451"/>
      <c r="AP153" s="1451"/>
      <c r="AQ153" s="1451"/>
      <c r="AR153" s="1451"/>
      <c r="AS153" s="1451"/>
      <c r="AT153" s="1451"/>
      <c r="AU153" s="1451"/>
      <c r="AV153" s="1451"/>
      <c r="AW153" s="1451"/>
    </row>
    <row r="154" spans="2:53" s="119" customFormat="1" x14ac:dyDescent="0.2">
      <c r="B154" s="1321"/>
      <c r="C154" s="1176"/>
      <c r="D154" s="1130" t="s">
        <v>977</v>
      </c>
      <c r="E154" s="1297"/>
      <c r="F154" s="1298"/>
      <c r="G154" s="1298"/>
      <c r="H154" s="1379">
        <f t="shared" ref="H154:L154" si="98">SUM(H53:H152)</f>
        <v>0</v>
      </c>
      <c r="I154" s="1379">
        <f t="shared" si="98"/>
        <v>0</v>
      </c>
      <c r="J154" s="1379">
        <f t="shared" si="98"/>
        <v>0</v>
      </c>
      <c r="K154" s="1379">
        <f t="shared" si="98"/>
        <v>0</v>
      </c>
      <c r="L154" s="1379">
        <f t="shared" si="98"/>
        <v>0</v>
      </c>
      <c r="M154" s="1299">
        <f t="shared" ref="M154" si="99">SUM(M53:M112)</f>
        <v>0</v>
      </c>
      <c r="N154" s="1300"/>
      <c r="O154" s="1372">
        <f t="shared" ref="O154:S154" si="100">ROUND(SUM(O53:O152),0)</f>
        <v>0</v>
      </c>
      <c r="P154" s="1372">
        <f t="shared" si="100"/>
        <v>0</v>
      </c>
      <c r="Q154" s="1372">
        <f t="shared" si="100"/>
        <v>0</v>
      </c>
      <c r="R154" s="1372">
        <f t="shared" si="100"/>
        <v>0</v>
      </c>
      <c r="S154" s="1372">
        <f t="shared" si="100"/>
        <v>0</v>
      </c>
      <c r="T154" s="1300"/>
      <c r="U154" s="1301"/>
      <c r="V154" s="1373">
        <f t="shared" ref="V154:Z154" si="101">SUM(V53:V152)</f>
        <v>0</v>
      </c>
      <c r="W154" s="1373">
        <f t="shared" si="101"/>
        <v>0</v>
      </c>
      <c r="X154" s="1373">
        <f t="shared" si="101"/>
        <v>0</v>
      </c>
      <c r="Y154" s="1373">
        <f t="shared" si="101"/>
        <v>0</v>
      </c>
      <c r="Z154" s="1373">
        <f t="shared" si="101"/>
        <v>0</v>
      </c>
      <c r="AA154" s="1301"/>
      <c r="AB154" s="1475"/>
      <c r="AC154" s="1451"/>
      <c r="AD154" s="1451"/>
      <c r="AE154" s="1451"/>
      <c r="AF154" s="1451"/>
      <c r="AG154" s="1451"/>
      <c r="AH154" s="1451"/>
      <c r="AI154" s="1451"/>
      <c r="AJ154" s="1451"/>
      <c r="AK154" s="1451"/>
      <c r="AL154" s="1451"/>
      <c r="AM154" s="1451"/>
      <c r="AN154" s="1451"/>
      <c r="AO154" s="1451"/>
      <c r="AP154" s="1451"/>
      <c r="AQ154" s="1451"/>
      <c r="AR154" s="1451"/>
      <c r="AS154" s="1451"/>
      <c r="AT154" s="1451"/>
      <c r="AU154" s="1451"/>
      <c r="AV154" s="1451"/>
      <c r="AW154" s="1451"/>
    </row>
    <row r="155" spans="2:53" x14ac:dyDescent="0.2">
      <c r="B155" s="1321"/>
      <c r="C155" s="868"/>
      <c r="D155" s="1302"/>
      <c r="E155" s="1302"/>
      <c r="F155" s="869"/>
      <c r="G155" s="869"/>
      <c r="H155" s="988"/>
      <c r="I155" s="988"/>
      <c r="J155" s="988"/>
      <c r="K155" s="988"/>
      <c r="L155" s="988"/>
      <c r="M155" s="988"/>
      <c r="N155" s="988"/>
      <c r="O155" s="868"/>
      <c r="P155" s="868"/>
      <c r="Q155" s="868"/>
      <c r="R155" s="868"/>
      <c r="S155" s="868"/>
      <c r="T155" s="988"/>
      <c r="U155" s="988"/>
      <c r="V155" s="868"/>
      <c r="W155" s="868"/>
      <c r="X155" s="868"/>
      <c r="Y155" s="868"/>
      <c r="Z155" s="868"/>
      <c r="AA155" s="868"/>
      <c r="AB155" s="1165"/>
      <c r="AC155" s="1451"/>
      <c r="AD155" s="1451"/>
      <c r="AX155" s="111"/>
      <c r="AY155" s="111"/>
      <c r="AZ155" s="111"/>
      <c r="BA155" s="111"/>
    </row>
    <row r="156" spans="2:53" x14ac:dyDescent="0.2">
      <c r="B156" s="1228"/>
      <c r="C156" s="78"/>
      <c r="D156" s="122"/>
      <c r="E156" s="122"/>
      <c r="F156" s="123"/>
      <c r="G156" s="123"/>
      <c r="H156" s="71"/>
      <c r="I156" s="71"/>
      <c r="J156" s="71"/>
      <c r="K156" s="71"/>
      <c r="L156" s="71"/>
      <c r="M156" s="71"/>
      <c r="N156" s="71"/>
      <c r="O156" s="78"/>
      <c r="P156" s="78"/>
      <c r="Q156" s="78"/>
      <c r="R156" s="78"/>
      <c r="S156" s="78"/>
      <c r="T156" s="71"/>
      <c r="U156" s="71"/>
      <c r="V156" s="78"/>
      <c r="W156" s="78"/>
      <c r="X156" s="78"/>
      <c r="Y156" s="78"/>
      <c r="Z156" s="78"/>
      <c r="AA156" s="78"/>
      <c r="AB156" s="1165"/>
      <c r="AC156" s="1451"/>
      <c r="AD156" s="1451"/>
      <c r="AX156" s="111"/>
      <c r="AY156" s="111"/>
      <c r="AZ156" s="111"/>
      <c r="BA156" s="111"/>
    </row>
    <row r="157" spans="2:53" x14ac:dyDescent="0.2">
      <c r="B157" s="1348"/>
      <c r="C157" s="862"/>
      <c r="D157" s="1349"/>
      <c r="E157" s="1349"/>
      <c r="F157" s="1350"/>
      <c r="G157" s="1350"/>
      <c r="H157" s="863"/>
      <c r="I157" s="863"/>
      <c r="J157" s="863"/>
      <c r="K157" s="863"/>
      <c r="L157" s="863"/>
      <c r="M157" s="863"/>
      <c r="N157" s="863"/>
      <c r="O157" s="862"/>
      <c r="P157" s="862"/>
      <c r="Q157" s="862"/>
      <c r="R157" s="862"/>
      <c r="S157" s="862"/>
      <c r="T157" s="863"/>
      <c r="U157" s="863"/>
      <c r="V157" s="862"/>
      <c r="W157" s="862"/>
      <c r="X157" s="862"/>
      <c r="Y157" s="862"/>
      <c r="Z157" s="862"/>
      <c r="AA157" s="862"/>
      <c r="AB157" s="1361"/>
      <c r="AC157" s="1451"/>
      <c r="AD157" s="1451"/>
      <c r="AX157" s="111"/>
      <c r="AY157" s="111"/>
      <c r="AZ157" s="111"/>
      <c r="BA157" s="111"/>
    </row>
    <row r="159" spans="2:53" x14ac:dyDescent="0.2">
      <c r="Z159" s="114"/>
      <c r="AA159" s="114"/>
      <c r="AB159" s="114"/>
      <c r="AC159" s="114"/>
      <c r="AD159" s="114"/>
    </row>
    <row r="160" spans="2:53" s="115" customFormat="1" x14ac:dyDescent="0.2">
      <c r="D160" s="116"/>
      <c r="E160" s="116"/>
      <c r="F160" s="117"/>
      <c r="G160" s="117"/>
      <c r="H160" s="118"/>
      <c r="I160" s="118"/>
      <c r="J160" s="118"/>
      <c r="K160" s="118"/>
      <c r="L160" s="118"/>
      <c r="M160" s="118"/>
      <c r="N160" s="118"/>
      <c r="V160" s="118"/>
      <c r="W160" s="118"/>
      <c r="X160" s="118"/>
      <c r="Y160" s="118"/>
      <c r="Z160" s="118"/>
      <c r="AA160" s="118"/>
      <c r="AB160" s="118"/>
      <c r="AC160" s="118"/>
      <c r="AD160" s="118"/>
      <c r="AE160" s="1451"/>
      <c r="AF160" s="1451"/>
      <c r="AG160" s="1451"/>
      <c r="AH160" s="1451"/>
      <c r="AI160" s="1451"/>
      <c r="AJ160" s="1451"/>
      <c r="AK160" s="1451"/>
      <c r="AL160" s="1451"/>
      <c r="AM160" s="1451"/>
      <c r="AN160" s="1451"/>
      <c r="AO160" s="1451"/>
      <c r="AP160" s="1451"/>
      <c r="AQ160" s="1451"/>
      <c r="AR160" s="1451"/>
      <c r="AS160" s="1451"/>
      <c r="AT160" s="1451"/>
      <c r="AU160" s="1451"/>
      <c r="AV160" s="1451"/>
      <c r="AW160" s="1451"/>
      <c r="AX160" s="1451"/>
      <c r="AY160" s="1451"/>
      <c r="AZ160" s="1451"/>
      <c r="BA160" s="1451"/>
    </row>
    <row r="161" spans="4:53" x14ac:dyDescent="0.2">
      <c r="Z161" s="114"/>
      <c r="AA161" s="114"/>
      <c r="AB161" s="114"/>
      <c r="AC161" s="114"/>
      <c r="AD161" s="114"/>
    </row>
    <row r="162" spans="4:53" x14ac:dyDescent="0.2">
      <c r="Z162" s="114"/>
      <c r="AA162" s="114"/>
      <c r="AB162" s="114"/>
      <c r="AC162" s="114"/>
      <c r="AD162" s="114"/>
    </row>
    <row r="163" spans="4:53" x14ac:dyDescent="0.2">
      <c r="Z163" s="114"/>
      <c r="AA163" s="114"/>
      <c r="AB163" s="114"/>
      <c r="AC163" s="114"/>
      <c r="AD163" s="114"/>
    </row>
    <row r="164" spans="4:53" x14ac:dyDescent="0.2">
      <c r="Z164" s="114"/>
      <c r="AA164" s="114"/>
      <c r="AB164" s="114"/>
      <c r="AC164" s="114"/>
      <c r="AD164" s="114"/>
    </row>
    <row r="165" spans="4:53" x14ac:dyDescent="0.2">
      <c r="Z165" s="114"/>
      <c r="AA165" s="114"/>
      <c r="AB165" s="114"/>
      <c r="AC165" s="114"/>
      <c r="AD165" s="114"/>
    </row>
    <row r="166" spans="4:53" x14ac:dyDescent="0.2">
      <c r="Z166" s="114"/>
      <c r="AA166" s="114"/>
      <c r="AB166" s="114"/>
      <c r="AC166" s="114"/>
      <c r="AD166" s="114"/>
    </row>
    <row r="167" spans="4:53" x14ac:dyDescent="0.2">
      <c r="Z167" s="114"/>
      <c r="AA167" s="114"/>
      <c r="AB167" s="114"/>
      <c r="AC167" s="114"/>
      <c r="AD167" s="114"/>
    </row>
    <row r="168" spans="4:53" x14ac:dyDescent="0.2">
      <c r="Z168" s="114"/>
      <c r="AA168" s="114"/>
      <c r="AB168" s="114"/>
      <c r="AC168" s="114"/>
      <c r="AD168" s="114"/>
    </row>
    <row r="169" spans="4:53" x14ac:dyDescent="0.2">
      <c r="Z169" s="114"/>
      <c r="AA169" s="114"/>
      <c r="AB169" s="114"/>
      <c r="AC169" s="114"/>
      <c r="AD169" s="114"/>
    </row>
    <row r="170" spans="4:53" s="115" customFormat="1" x14ac:dyDescent="0.2">
      <c r="D170" s="116"/>
      <c r="E170" s="116"/>
      <c r="F170" s="117"/>
      <c r="G170" s="117"/>
      <c r="H170" s="118"/>
      <c r="I170" s="118"/>
      <c r="J170" s="118"/>
      <c r="K170" s="118"/>
      <c r="L170" s="118"/>
      <c r="M170" s="118"/>
      <c r="N170" s="118"/>
      <c r="V170" s="118"/>
      <c r="W170" s="118"/>
      <c r="X170" s="118"/>
      <c r="Y170" s="118"/>
      <c r="Z170" s="118"/>
      <c r="AA170" s="118"/>
      <c r="AB170" s="118"/>
      <c r="AC170" s="118"/>
      <c r="AD170" s="118"/>
      <c r="AE170" s="1451"/>
      <c r="AF170" s="1451"/>
      <c r="AG170" s="1451"/>
      <c r="AH170" s="1451"/>
      <c r="AI170" s="1451"/>
      <c r="AJ170" s="1451"/>
      <c r="AK170" s="1451"/>
      <c r="AL170" s="1451"/>
      <c r="AM170" s="1451"/>
      <c r="AN170" s="1451"/>
      <c r="AO170" s="1451"/>
      <c r="AP170" s="1451"/>
      <c r="AQ170" s="1451"/>
      <c r="AR170" s="1451"/>
      <c r="AS170" s="1451"/>
      <c r="AT170" s="1451"/>
      <c r="AU170" s="1451"/>
      <c r="AV170" s="1451"/>
      <c r="AW170" s="1451"/>
      <c r="AX170" s="1451"/>
      <c r="AY170" s="1451"/>
      <c r="AZ170" s="1451"/>
      <c r="BA170" s="1451"/>
    </row>
    <row r="171" spans="4:53" x14ac:dyDescent="0.2">
      <c r="Z171" s="114"/>
      <c r="AA171" s="114"/>
      <c r="AB171" s="114"/>
      <c r="AC171" s="114"/>
      <c r="AD171" s="114"/>
    </row>
    <row r="172" spans="4:53" x14ac:dyDescent="0.2">
      <c r="Z172" s="114"/>
      <c r="AA172" s="114"/>
      <c r="AB172" s="114"/>
      <c r="AC172" s="114"/>
      <c r="AD172" s="114"/>
    </row>
    <row r="173" spans="4:53" x14ac:dyDescent="0.2">
      <c r="Z173" s="114"/>
      <c r="AA173" s="114"/>
      <c r="AB173" s="114"/>
      <c r="AC173" s="114"/>
      <c r="AD173" s="114"/>
    </row>
    <row r="174" spans="4:53" x14ac:dyDescent="0.2">
      <c r="Z174" s="114"/>
      <c r="AA174" s="114"/>
      <c r="AB174" s="114"/>
      <c r="AC174" s="114"/>
      <c r="AD174" s="114"/>
    </row>
    <row r="175" spans="4:53" s="115" customFormat="1" x14ac:dyDescent="0.2">
      <c r="D175" s="116"/>
      <c r="E175" s="116"/>
      <c r="F175" s="117"/>
      <c r="G175" s="117"/>
      <c r="H175" s="118"/>
      <c r="I175" s="118"/>
      <c r="J175" s="118"/>
      <c r="K175" s="118"/>
      <c r="L175" s="118"/>
      <c r="M175" s="118"/>
      <c r="N175" s="118"/>
      <c r="V175" s="118"/>
      <c r="W175" s="118"/>
      <c r="X175" s="118"/>
      <c r="Y175" s="118"/>
      <c r="Z175" s="118"/>
      <c r="AA175" s="118"/>
      <c r="AB175" s="118"/>
      <c r="AC175" s="118"/>
      <c r="AD175" s="118"/>
      <c r="AE175" s="1451"/>
      <c r="AF175" s="1451"/>
      <c r="AG175" s="1451"/>
      <c r="AH175" s="1451"/>
      <c r="AI175" s="1451"/>
      <c r="AJ175" s="1451"/>
      <c r="AK175" s="1451"/>
      <c r="AL175" s="1451"/>
      <c r="AM175" s="1451"/>
      <c r="AN175" s="1451"/>
      <c r="AO175" s="1451"/>
      <c r="AP175" s="1451"/>
      <c r="AQ175" s="1451"/>
      <c r="AR175" s="1451"/>
      <c r="AS175" s="1451"/>
      <c r="AT175" s="1451"/>
      <c r="AU175" s="1451"/>
      <c r="AV175" s="1451"/>
      <c r="AW175" s="1451"/>
      <c r="AX175" s="1451"/>
      <c r="AY175" s="1451"/>
      <c r="AZ175" s="1451"/>
      <c r="BA175" s="1451"/>
    </row>
    <row r="176" spans="4:53" x14ac:dyDescent="0.2">
      <c r="Z176" s="114"/>
      <c r="AA176" s="114"/>
      <c r="AB176" s="114"/>
      <c r="AC176" s="114"/>
      <c r="AD176" s="114"/>
    </row>
    <row r="177" spans="4:53" x14ac:dyDescent="0.2">
      <c r="Z177" s="114"/>
      <c r="AA177" s="114"/>
      <c r="AB177" s="114"/>
      <c r="AC177" s="114"/>
      <c r="AD177" s="114"/>
    </row>
    <row r="178" spans="4:53" x14ac:dyDescent="0.2">
      <c r="Z178" s="114"/>
      <c r="AA178" s="114"/>
      <c r="AB178" s="114"/>
      <c r="AC178" s="114"/>
      <c r="AD178" s="114"/>
    </row>
    <row r="179" spans="4:53" x14ac:dyDescent="0.2">
      <c r="Z179" s="114"/>
      <c r="AA179" s="114"/>
      <c r="AB179" s="114"/>
      <c r="AC179" s="114"/>
      <c r="AD179" s="114"/>
    </row>
    <row r="180" spans="4:53" s="115" customFormat="1" x14ac:dyDescent="0.2">
      <c r="D180" s="116"/>
      <c r="E180" s="116"/>
      <c r="F180" s="117"/>
      <c r="G180" s="117"/>
      <c r="H180" s="118"/>
      <c r="I180" s="118"/>
      <c r="J180" s="118"/>
      <c r="K180" s="118"/>
      <c r="L180" s="118"/>
      <c r="M180" s="118"/>
      <c r="N180" s="118"/>
      <c r="V180" s="118"/>
      <c r="W180" s="118"/>
      <c r="X180" s="118"/>
      <c r="Y180" s="118"/>
      <c r="Z180" s="118"/>
      <c r="AA180" s="118"/>
      <c r="AB180" s="118"/>
      <c r="AC180" s="118"/>
      <c r="AD180" s="118"/>
      <c r="AE180" s="1451"/>
      <c r="AF180" s="1451"/>
      <c r="AG180" s="1451"/>
      <c r="AH180" s="1451"/>
      <c r="AI180" s="1451"/>
      <c r="AJ180" s="1451"/>
      <c r="AK180" s="1451"/>
      <c r="AL180" s="1451"/>
      <c r="AM180" s="1451"/>
      <c r="AN180" s="1451"/>
      <c r="AO180" s="1451"/>
      <c r="AP180" s="1451"/>
      <c r="AQ180" s="1451"/>
      <c r="AR180" s="1451"/>
      <c r="AS180" s="1451"/>
      <c r="AT180" s="1451"/>
      <c r="AU180" s="1451"/>
      <c r="AV180" s="1451"/>
      <c r="AW180" s="1451"/>
      <c r="AX180" s="1451"/>
      <c r="AY180" s="1451"/>
      <c r="AZ180" s="1451"/>
      <c r="BA180" s="1451"/>
    </row>
    <row r="181" spans="4:53" x14ac:dyDescent="0.2">
      <c r="Z181" s="114"/>
      <c r="AA181" s="114"/>
      <c r="AB181" s="114"/>
      <c r="AC181" s="114"/>
      <c r="AD181" s="114"/>
    </row>
    <row r="182" spans="4:53" x14ac:dyDescent="0.2">
      <c r="Z182" s="114"/>
      <c r="AA182" s="114"/>
      <c r="AB182" s="114"/>
      <c r="AC182" s="114"/>
      <c r="AD182" s="114"/>
    </row>
    <row r="183" spans="4:53" x14ac:dyDescent="0.2">
      <c r="Z183" s="114"/>
      <c r="AA183" s="114"/>
      <c r="AB183" s="114"/>
      <c r="AC183" s="114"/>
      <c r="AD183" s="114"/>
    </row>
    <row r="184" spans="4:53" x14ac:dyDescent="0.2">
      <c r="Z184" s="114"/>
      <c r="AA184" s="114"/>
      <c r="AB184" s="114"/>
      <c r="AC184" s="114"/>
      <c r="AD184" s="114"/>
    </row>
    <row r="185" spans="4:53" s="115" customFormat="1" x14ac:dyDescent="0.2">
      <c r="D185" s="116"/>
      <c r="E185" s="116"/>
      <c r="F185" s="117"/>
      <c r="G185" s="117"/>
      <c r="H185" s="118"/>
      <c r="I185" s="118"/>
      <c r="J185" s="118"/>
      <c r="K185" s="118"/>
      <c r="L185" s="118"/>
      <c r="M185" s="118"/>
      <c r="N185" s="118"/>
      <c r="V185" s="118"/>
      <c r="W185" s="118"/>
      <c r="X185" s="118"/>
      <c r="Y185" s="118"/>
      <c r="Z185" s="118"/>
      <c r="AA185" s="118"/>
      <c r="AB185" s="118"/>
      <c r="AC185" s="118"/>
      <c r="AD185" s="118"/>
      <c r="AE185" s="1451"/>
      <c r="AF185" s="1451"/>
      <c r="AG185" s="1451"/>
      <c r="AH185" s="1451"/>
      <c r="AI185" s="1451"/>
      <c r="AJ185" s="1451"/>
      <c r="AK185" s="1451"/>
      <c r="AL185" s="1451"/>
      <c r="AM185" s="1451"/>
      <c r="AN185" s="1451"/>
      <c r="AO185" s="1451"/>
      <c r="AP185" s="1451"/>
      <c r="AQ185" s="1451"/>
      <c r="AR185" s="1451"/>
      <c r="AS185" s="1451"/>
      <c r="AT185" s="1451"/>
      <c r="AU185" s="1451"/>
      <c r="AV185" s="1451"/>
      <c r="AW185" s="1451"/>
      <c r="AX185" s="1451"/>
      <c r="AY185" s="1451"/>
      <c r="AZ185" s="1451"/>
      <c r="BA185" s="1451"/>
    </row>
    <row r="186" spans="4:53" x14ac:dyDescent="0.2">
      <c r="Z186" s="114"/>
      <c r="AA186" s="114"/>
      <c r="AB186" s="114"/>
      <c r="AC186" s="114"/>
      <c r="AD186" s="114"/>
    </row>
    <row r="187" spans="4:53" x14ac:dyDescent="0.2">
      <c r="Z187" s="114"/>
      <c r="AA187" s="114"/>
      <c r="AB187" s="114"/>
      <c r="AC187" s="114"/>
      <c r="AD187" s="114"/>
    </row>
    <row r="188" spans="4:53" x14ac:dyDescent="0.2">
      <c r="Z188" s="114"/>
      <c r="AA188" s="114"/>
      <c r="AB188" s="114"/>
      <c r="AC188" s="114"/>
      <c r="AD188" s="114"/>
    </row>
    <row r="189" spans="4:53" x14ac:dyDescent="0.2">
      <c r="Z189" s="114"/>
      <c r="AA189" s="114"/>
      <c r="AB189" s="114"/>
      <c r="AC189" s="114"/>
      <c r="AD189" s="114"/>
    </row>
    <row r="190" spans="4:53" s="115" customFormat="1" x14ac:dyDescent="0.2">
      <c r="D190" s="116"/>
      <c r="E190" s="116"/>
      <c r="F190" s="117"/>
      <c r="G190" s="117"/>
      <c r="H190" s="118"/>
      <c r="I190" s="118"/>
      <c r="J190" s="118"/>
      <c r="K190" s="118"/>
      <c r="L190" s="118"/>
      <c r="M190" s="118"/>
      <c r="N190" s="118"/>
      <c r="V190" s="118"/>
      <c r="W190" s="118"/>
      <c r="X190" s="118"/>
      <c r="Y190" s="118"/>
      <c r="Z190" s="118"/>
      <c r="AA190" s="118"/>
      <c r="AB190" s="118"/>
      <c r="AC190" s="118"/>
      <c r="AD190" s="118"/>
      <c r="AE190" s="1451"/>
      <c r="AF190" s="1451"/>
      <c r="AG190" s="1451"/>
      <c r="AH190" s="1451"/>
      <c r="AI190" s="1451"/>
      <c r="AJ190" s="1451"/>
      <c r="AK190" s="1451"/>
      <c r="AL190" s="1451"/>
      <c r="AM190" s="1451"/>
      <c r="AN190" s="1451"/>
      <c r="AO190" s="1451"/>
      <c r="AP190" s="1451"/>
      <c r="AQ190" s="1451"/>
      <c r="AR190" s="1451"/>
      <c r="AS190" s="1451"/>
      <c r="AT190" s="1451"/>
      <c r="AU190" s="1451"/>
      <c r="AV190" s="1451"/>
      <c r="AW190" s="1451"/>
      <c r="AX190" s="1451"/>
      <c r="AY190" s="1451"/>
      <c r="AZ190" s="1451"/>
      <c r="BA190" s="1451"/>
    </row>
    <row r="191" spans="4:53" x14ac:dyDescent="0.2">
      <c r="Z191" s="114"/>
      <c r="AA191" s="114"/>
      <c r="AB191" s="114"/>
      <c r="AC191" s="114"/>
      <c r="AD191" s="114"/>
    </row>
    <row r="192" spans="4:53" x14ac:dyDescent="0.2">
      <c r="Z192" s="114"/>
      <c r="AA192" s="114"/>
      <c r="AB192" s="114"/>
      <c r="AC192" s="114"/>
      <c r="AD192" s="114"/>
    </row>
    <row r="193" spans="4:53" x14ac:dyDescent="0.2">
      <c r="Z193" s="114"/>
      <c r="AA193" s="114"/>
      <c r="AB193" s="114"/>
      <c r="AC193" s="114"/>
      <c r="AD193" s="114"/>
    </row>
    <row r="194" spans="4:53" x14ac:dyDescent="0.2">
      <c r="Z194" s="114"/>
      <c r="AA194" s="114"/>
      <c r="AB194" s="114"/>
      <c r="AC194" s="114"/>
      <c r="AD194" s="114"/>
    </row>
    <row r="195" spans="4:53" s="115" customFormat="1" x14ac:dyDescent="0.2">
      <c r="D195" s="116"/>
      <c r="E195" s="116"/>
      <c r="F195" s="117"/>
      <c r="G195" s="117"/>
      <c r="H195" s="118"/>
      <c r="I195" s="118"/>
      <c r="J195" s="118"/>
      <c r="K195" s="118"/>
      <c r="L195" s="118"/>
      <c r="M195" s="118"/>
      <c r="N195" s="118"/>
      <c r="V195" s="118"/>
      <c r="W195" s="118"/>
      <c r="X195" s="118"/>
      <c r="Y195" s="118"/>
      <c r="Z195" s="118"/>
      <c r="AA195" s="118"/>
      <c r="AB195" s="118"/>
      <c r="AC195" s="118"/>
      <c r="AD195" s="118"/>
      <c r="AE195" s="1451"/>
      <c r="AF195" s="1451"/>
      <c r="AG195" s="1451"/>
      <c r="AH195" s="1451"/>
      <c r="AI195" s="1451"/>
      <c r="AJ195" s="1451"/>
      <c r="AK195" s="1451"/>
      <c r="AL195" s="1451"/>
      <c r="AM195" s="1451"/>
      <c r="AN195" s="1451"/>
      <c r="AO195" s="1451"/>
      <c r="AP195" s="1451"/>
      <c r="AQ195" s="1451"/>
      <c r="AR195" s="1451"/>
      <c r="AS195" s="1451"/>
      <c r="AT195" s="1451"/>
      <c r="AU195" s="1451"/>
      <c r="AV195" s="1451"/>
      <c r="AW195" s="1451"/>
      <c r="AX195" s="1451"/>
      <c r="AY195" s="1451"/>
      <c r="AZ195" s="1451"/>
      <c r="BA195" s="1451"/>
    </row>
    <row r="196" spans="4:53" x14ac:dyDescent="0.2">
      <c r="Z196" s="114"/>
      <c r="AA196" s="114"/>
      <c r="AB196" s="114"/>
      <c r="AC196" s="114"/>
      <c r="AD196" s="114"/>
    </row>
    <row r="197" spans="4:53" x14ac:dyDescent="0.2">
      <c r="Z197" s="114"/>
      <c r="AA197" s="114"/>
      <c r="AB197" s="114"/>
      <c r="AC197" s="114"/>
      <c r="AD197" s="114"/>
    </row>
    <row r="198" spans="4:53" x14ac:dyDescent="0.2">
      <c r="Z198" s="114"/>
      <c r="AA198" s="114"/>
      <c r="AB198" s="114"/>
      <c r="AC198" s="114"/>
      <c r="AD198" s="114"/>
    </row>
    <row r="199" spans="4:53" x14ac:dyDescent="0.2">
      <c r="Z199" s="114"/>
      <c r="AA199" s="114"/>
      <c r="AB199" s="114"/>
      <c r="AC199" s="114"/>
      <c r="AD199" s="114"/>
    </row>
    <row r="200" spans="4:53" x14ac:dyDescent="0.2">
      <c r="Z200" s="114"/>
      <c r="AA200" s="114"/>
      <c r="AB200" s="114"/>
      <c r="AC200" s="114"/>
      <c r="AD200" s="114"/>
    </row>
    <row r="201" spans="4:53" x14ac:dyDescent="0.2">
      <c r="Z201" s="114"/>
      <c r="AA201" s="114"/>
      <c r="AB201" s="114"/>
      <c r="AC201" s="114"/>
      <c r="AD201" s="114"/>
    </row>
    <row r="202" spans="4:53" x14ac:dyDescent="0.2">
      <c r="Z202" s="114"/>
      <c r="AA202" s="114"/>
      <c r="AB202" s="114"/>
      <c r="AC202" s="114"/>
      <c r="AD202" s="114"/>
    </row>
    <row r="203" spans="4:53" x14ac:dyDescent="0.2">
      <c r="Z203" s="114"/>
      <c r="AA203" s="114"/>
      <c r="AB203" s="114"/>
      <c r="AC203" s="114"/>
      <c r="AD203" s="114"/>
    </row>
    <row r="204" spans="4:53" x14ac:dyDescent="0.2">
      <c r="Z204" s="114"/>
      <c r="AA204" s="114"/>
      <c r="AB204" s="114"/>
      <c r="AC204" s="114"/>
      <c r="AD204" s="114"/>
    </row>
    <row r="205" spans="4:53" x14ac:dyDescent="0.2">
      <c r="Z205" s="114"/>
      <c r="AA205" s="114"/>
      <c r="AB205" s="114"/>
      <c r="AC205" s="114"/>
      <c r="AD205" s="114"/>
    </row>
    <row r="206" spans="4:53" s="115" customFormat="1" x14ac:dyDescent="0.2">
      <c r="D206" s="116"/>
      <c r="E206" s="116"/>
      <c r="F206" s="117"/>
      <c r="G206" s="117"/>
      <c r="H206" s="118"/>
      <c r="I206" s="118"/>
      <c r="J206" s="118"/>
      <c r="K206" s="118"/>
      <c r="L206" s="118"/>
      <c r="M206" s="118"/>
      <c r="N206" s="118"/>
      <c r="V206" s="118"/>
      <c r="W206" s="118"/>
      <c r="X206" s="118"/>
      <c r="Y206" s="118"/>
      <c r="Z206" s="118"/>
      <c r="AA206" s="118"/>
      <c r="AB206" s="118"/>
      <c r="AC206" s="118"/>
      <c r="AD206" s="118"/>
      <c r="AE206" s="1451"/>
      <c r="AF206" s="1451"/>
      <c r="AG206" s="1451"/>
      <c r="AH206" s="1451"/>
      <c r="AI206" s="1451"/>
      <c r="AJ206" s="1451"/>
      <c r="AK206" s="1451"/>
      <c r="AL206" s="1451"/>
      <c r="AM206" s="1451"/>
      <c r="AN206" s="1451"/>
      <c r="AO206" s="1451"/>
      <c r="AP206" s="1451"/>
      <c r="AQ206" s="1451"/>
      <c r="AR206" s="1451"/>
      <c r="AS206" s="1451"/>
      <c r="AT206" s="1451"/>
      <c r="AU206" s="1451"/>
      <c r="AV206" s="1451"/>
      <c r="AW206" s="1451"/>
      <c r="AX206" s="1451"/>
      <c r="AY206" s="1451"/>
      <c r="AZ206" s="1451"/>
      <c r="BA206" s="1451"/>
    </row>
    <row r="207" spans="4:53" x14ac:dyDescent="0.2">
      <c r="Z207" s="114"/>
      <c r="AA207" s="114"/>
      <c r="AB207" s="114"/>
      <c r="AC207" s="114"/>
      <c r="AD207" s="114"/>
    </row>
    <row r="208" spans="4:53" x14ac:dyDescent="0.2">
      <c r="Z208" s="114"/>
      <c r="AA208" s="114"/>
      <c r="AB208" s="114"/>
      <c r="AC208" s="114"/>
      <c r="AD208" s="114"/>
    </row>
    <row r="209" spans="4:53" x14ac:dyDescent="0.2">
      <c r="Z209" s="114"/>
      <c r="AA209" s="114"/>
      <c r="AB209" s="114"/>
      <c r="AC209" s="114"/>
      <c r="AD209" s="114"/>
    </row>
    <row r="210" spans="4:53" x14ac:dyDescent="0.2">
      <c r="Z210" s="114"/>
      <c r="AA210" s="114"/>
      <c r="AB210" s="114"/>
      <c r="AC210" s="114"/>
      <c r="AD210" s="114"/>
    </row>
    <row r="211" spans="4:53" s="115" customFormat="1" x14ac:dyDescent="0.2">
      <c r="D211" s="116"/>
      <c r="E211" s="116"/>
      <c r="F211" s="117"/>
      <c r="G211" s="117"/>
      <c r="H211" s="118"/>
      <c r="I211" s="118"/>
      <c r="J211" s="118"/>
      <c r="K211" s="118"/>
      <c r="L211" s="118"/>
      <c r="M211" s="118"/>
      <c r="N211" s="118"/>
      <c r="V211" s="118"/>
      <c r="W211" s="118"/>
      <c r="X211" s="118"/>
      <c r="Y211" s="118"/>
      <c r="Z211" s="118"/>
      <c r="AA211" s="118"/>
      <c r="AB211" s="118"/>
      <c r="AC211" s="118"/>
      <c r="AD211" s="118"/>
      <c r="AE211" s="1451"/>
      <c r="AF211" s="1451"/>
      <c r="AG211" s="1451"/>
      <c r="AH211" s="1451"/>
      <c r="AI211" s="1451"/>
      <c r="AJ211" s="1451"/>
      <c r="AK211" s="1451"/>
      <c r="AL211" s="1451"/>
      <c r="AM211" s="1451"/>
      <c r="AN211" s="1451"/>
      <c r="AO211" s="1451"/>
      <c r="AP211" s="1451"/>
      <c r="AQ211" s="1451"/>
      <c r="AR211" s="1451"/>
      <c r="AS211" s="1451"/>
      <c r="AT211" s="1451"/>
      <c r="AU211" s="1451"/>
      <c r="AV211" s="1451"/>
      <c r="AW211" s="1451"/>
      <c r="AX211" s="1451"/>
      <c r="AY211" s="1451"/>
      <c r="AZ211" s="1451"/>
      <c r="BA211" s="1451"/>
    </row>
    <row r="212" spans="4:53" x14ac:dyDescent="0.2">
      <c r="Z212" s="114"/>
      <c r="AA212" s="114"/>
      <c r="AB212" s="114"/>
      <c r="AC212" s="114"/>
      <c r="AD212" s="114"/>
    </row>
    <row r="213" spans="4:53" x14ac:dyDescent="0.2">
      <c r="Z213" s="114"/>
      <c r="AA213" s="114"/>
      <c r="AB213" s="114"/>
      <c r="AC213" s="114"/>
      <c r="AD213" s="114"/>
    </row>
    <row r="214" spans="4:53" x14ac:dyDescent="0.2">
      <c r="Z214" s="114"/>
      <c r="AA214" s="114"/>
      <c r="AB214" s="114"/>
      <c r="AC214" s="114"/>
      <c r="AD214" s="114"/>
    </row>
    <row r="215" spans="4:53" x14ac:dyDescent="0.2">
      <c r="Z215" s="114"/>
      <c r="AA215" s="114"/>
      <c r="AB215" s="114"/>
      <c r="AC215" s="114"/>
      <c r="AD215" s="114"/>
    </row>
    <row r="216" spans="4:53" s="115" customFormat="1" x14ac:dyDescent="0.2">
      <c r="D216" s="116"/>
      <c r="E216" s="116"/>
      <c r="F216" s="117"/>
      <c r="G216" s="117"/>
      <c r="H216" s="118"/>
      <c r="I216" s="118"/>
      <c r="J216" s="118"/>
      <c r="K216" s="118"/>
      <c r="L216" s="118"/>
      <c r="M216" s="118"/>
      <c r="N216" s="118"/>
      <c r="V216" s="118"/>
      <c r="W216" s="118"/>
      <c r="X216" s="118"/>
      <c r="Y216" s="118"/>
      <c r="Z216" s="118"/>
      <c r="AA216" s="118"/>
      <c r="AB216" s="118"/>
      <c r="AC216" s="118"/>
      <c r="AD216" s="118"/>
      <c r="AE216" s="1451"/>
      <c r="AF216" s="1451"/>
      <c r="AG216" s="1451"/>
      <c r="AH216" s="1451"/>
      <c r="AI216" s="1451"/>
      <c r="AJ216" s="1451"/>
      <c r="AK216" s="1451"/>
      <c r="AL216" s="1451"/>
      <c r="AM216" s="1451"/>
      <c r="AN216" s="1451"/>
      <c r="AO216" s="1451"/>
      <c r="AP216" s="1451"/>
      <c r="AQ216" s="1451"/>
      <c r="AR216" s="1451"/>
      <c r="AS216" s="1451"/>
      <c r="AT216" s="1451"/>
      <c r="AU216" s="1451"/>
      <c r="AV216" s="1451"/>
      <c r="AW216" s="1451"/>
      <c r="AX216" s="1451"/>
      <c r="AY216" s="1451"/>
      <c r="AZ216" s="1451"/>
      <c r="BA216" s="1451"/>
    </row>
    <row r="217" spans="4:53" x14ac:dyDescent="0.2">
      <c r="Z217" s="114"/>
      <c r="AA217" s="114"/>
      <c r="AB217" s="114"/>
      <c r="AC217" s="114"/>
      <c r="AD217" s="114"/>
    </row>
    <row r="218" spans="4:53" x14ac:dyDescent="0.2">
      <c r="Z218" s="114"/>
      <c r="AA218" s="114"/>
      <c r="AB218" s="114"/>
      <c r="AC218" s="114"/>
      <c r="AD218" s="114"/>
    </row>
    <row r="219" spans="4:53" x14ac:dyDescent="0.2">
      <c r="Z219" s="114"/>
      <c r="AA219" s="114"/>
      <c r="AB219" s="114"/>
      <c r="AC219" s="114"/>
      <c r="AD219" s="114"/>
    </row>
    <row r="220" spans="4:53" x14ac:dyDescent="0.2">
      <c r="Z220" s="114"/>
      <c r="AA220" s="114"/>
      <c r="AB220" s="114"/>
      <c r="AC220" s="114"/>
      <c r="AD220" s="114"/>
    </row>
    <row r="221" spans="4:53" s="115" customFormat="1" x14ac:dyDescent="0.2">
      <c r="D221" s="116"/>
      <c r="E221" s="116"/>
      <c r="F221" s="117"/>
      <c r="G221" s="117"/>
      <c r="H221" s="118"/>
      <c r="I221" s="118"/>
      <c r="J221" s="118"/>
      <c r="K221" s="118"/>
      <c r="L221" s="118"/>
      <c r="M221" s="118"/>
      <c r="N221" s="118"/>
      <c r="V221" s="118"/>
      <c r="W221" s="118"/>
      <c r="X221" s="118"/>
      <c r="Y221" s="118"/>
      <c r="Z221" s="118"/>
      <c r="AA221" s="118"/>
      <c r="AB221" s="118"/>
      <c r="AC221" s="118"/>
      <c r="AD221" s="118"/>
      <c r="AE221" s="1451"/>
      <c r="AF221" s="1451"/>
      <c r="AG221" s="1451"/>
      <c r="AH221" s="1451"/>
      <c r="AI221" s="1451"/>
      <c r="AJ221" s="1451"/>
      <c r="AK221" s="1451"/>
      <c r="AL221" s="1451"/>
      <c r="AM221" s="1451"/>
      <c r="AN221" s="1451"/>
      <c r="AO221" s="1451"/>
      <c r="AP221" s="1451"/>
      <c r="AQ221" s="1451"/>
      <c r="AR221" s="1451"/>
      <c r="AS221" s="1451"/>
      <c r="AT221" s="1451"/>
      <c r="AU221" s="1451"/>
      <c r="AV221" s="1451"/>
      <c r="AW221" s="1451"/>
      <c r="AX221" s="1451"/>
      <c r="AY221" s="1451"/>
      <c r="AZ221" s="1451"/>
      <c r="BA221" s="1451"/>
    </row>
    <row r="222" spans="4:53" x14ac:dyDescent="0.2">
      <c r="Z222" s="114"/>
      <c r="AA222" s="114"/>
      <c r="AB222" s="114"/>
      <c r="AC222" s="114"/>
      <c r="AD222" s="114"/>
    </row>
    <row r="223" spans="4:53" x14ac:dyDescent="0.2">
      <c r="Z223" s="114"/>
      <c r="AA223" s="114"/>
      <c r="AB223" s="114"/>
      <c r="AC223" s="114"/>
      <c r="AD223" s="114"/>
    </row>
    <row r="224" spans="4:53" x14ac:dyDescent="0.2">
      <c r="Z224" s="114"/>
      <c r="AA224" s="114"/>
      <c r="AB224" s="114"/>
      <c r="AC224" s="114"/>
      <c r="AD224" s="114"/>
    </row>
    <row r="225" spans="4:53" x14ac:dyDescent="0.2">
      <c r="Z225" s="114"/>
      <c r="AA225" s="114"/>
      <c r="AB225" s="114"/>
      <c r="AC225" s="114"/>
      <c r="AD225" s="114"/>
    </row>
    <row r="226" spans="4:53" s="115" customFormat="1" x14ac:dyDescent="0.2">
      <c r="D226" s="116"/>
      <c r="E226" s="116"/>
      <c r="F226" s="117"/>
      <c r="G226" s="117"/>
      <c r="H226" s="118"/>
      <c r="I226" s="118"/>
      <c r="J226" s="118"/>
      <c r="K226" s="118"/>
      <c r="L226" s="118"/>
      <c r="M226" s="118"/>
      <c r="N226" s="118"/>
      <c r="V226" s="118"/>
      <c r="W226" s="118"/>
      <c r="X226" s="118"/>
      <c r="Y226" s="118"/>
      <c r="Z226" s="118"/>
      <c r="AA226" s="118"/>
      <c r="AB226" s="118"/>
      <c r="AC226" s="118"/>
      <c r="AD226" s="118"/>
      <c r="AE226" s="1451"/>
      <c r="AF226" s="1451"/>
      <c r="AG226" s="1451"/>
      <c r="AH226" s="1451"/>
      <c r="AI226" s="1451"/>
      <c r="AJ226" s="1451"/>
      <c r="AK226" s="1451"/>
      <c r="AL226" s="1451"/>
      <c r="AM226" s="1451"/>
      <c r="AN226" s="1451"/>
      <c r="AO226" s="1451"/>
      <c r="AP226" s="1451"/>
      <c r="AQ226" s="1451"/>
      <c r="AR226" s="1451"/>
      <c r="AS226" s="1451"/>
      <c r="AT226" s="1451"/>
      <c r="AU226" s="1451"/>
      <c r="AV226" s="1451"/>
      <c r="AW226" s="1451"/>
      <c r="AX226" s="1451"/>
      <c r="AY226" s="1451"/>
      <c r="AZ226" s="1451"/>
      <c r="BA226" s="1451"/>
    </row>
    <row r="227" spans="4:53" x14ac:dyDescent="0.2">
      <c r="Z227" s="114"/>
      <c r="AA227" s="114"/>
      <c r="AB227" s="114"/>
      <c r="AC227" s="114"/>
      <c r="AD227" s="114"/>
    </row>
    <row r="228" spans="4:53" x14ac:dyDescent="0.2">
      <c r="Z228" s="114"/>
      <c r="AA228" s="114"/>
      <c r="AB228" s="114"/>
      <c r="AC228" s="114"/>
      <c r="AD228" s="114"/>
    </row>
    <row r="229" spans="4:53" x14ac:dyDescent="0.2">
      <c r="D229" s="116"/>
      <c r="E229" s="116"/>
      <c r="F229" s="117"/>
      <c r="G229" s="117"/>
      <c r="H229" s="118"/>
      <c r="I229" s="118"/>
      <c r="N229" s="118"/>
      <c r="V229" s="118"/>
      <c r="W229" s="118"/>
      <c r="X229" s="118"/>
      <c r="Y229" s="118"/>
      <c r="Z229" s="118"/>
      <c r="AA229" s="118"/>
      <c r="AB229" s="118"/>
      <c r="AC229" s="118"/>
      <c r="AD229" s="118"/>
    </row>
    <row r="230" spans="4:53" x14ac:dyDescent="0.2">
      <c r="D230" s="116"/>
      <c r="E230" s="116"/>
      <c r="F230" s="117"/>
      <c r="G230" s="117"/>
      <c r="H230" s="118"/>
      <c r="I230" s="118"/>
      <c r="N230" s="118"/>
      <c r="V230" s="118"/>
      <c r="W230" s="118"/>
      <c r="X230" s="118"/>
      <c r="Y230" s="118"/>
      <c r="Z230" s="118"/>
      <c r="AA230" s="118"/>
      <c r="AB230" s="118"/>
      <c r="AC230" s="118"/>
      <c r="AD230" s="118"/>
    </row>
    <row r="231" spans="4:53" s="115" customFormat="1" x14ac:dyDescent="0.2">
      <c r="D231" s="116"/>
      <c r="E231" s="116"/>
      <c r="F231" s="117"/>
      <c r="G231" s="117"/>
      <c r="H231" s="118"/>
      <c r="I231" s="118"/>
      <c r="J231" s="118"/>
      <c r="K231" s="118"/>
      <c r="L231" s="118"/>
      <c r="M231" s="118"/>
      <c r="N231" s="118"/>
      <c r="V231" s="118"/>
      <c r="W231" s="118"/>
      <c r="X231" s="118"/>
      <c r="Y231" s="118"/>
      <c r="Z231" s="118"/>
      <c r="AA231" s="118"/>
      <c r="AB231" s="118"/>
      <c r="AC231" s="118"/>
      <c r="AD231" s="118"/>
      <c r="AE231" s="1451"/>
      <c r="AF231" s="1451"/>
      <c r="AG231" s="1451"/>
      <c r="AH231" s="1451"/>
      <c r="AI231" s="1451"/>
      <c r="AJ231" s="1451"/>
      <c r="AK231" s="1451"/>
      <c r="AL231" s="1451"/>
      <c r="AM231" s="1451"/>
      <c r="AN231" s="1451"/>
      <c r="AO231" s="1451"/>
      <c r="AP231" s="1451"/>
      <c r="AQ231" s="1451"/>
      <c r="AR231" s="1451"/>
      <c r="AS231" s="1451"/>
      <c r="AT231" s="1451"/>
      <c r="AU231" s="1451"/>
      <c r="AV231" s="1451"/>
      <c r="AW231" s="1451"/>
      <c r="AX231" s="1451"/>
      <c r="AY231" s="1451"/>
      <c r="AZ231" s="1451"/>
      <c r="BA231" s="1451"/>
    </row>
    <row r="232" spans="4:53" x14ac:dyDescent="0.2">
      <c r="Z232" s="114"/>
      <c r="AA232" s="114"/>
      <c r="AB232" s="114"/>
      <c r="AC232" s="114"/>
      <c r="AD232" s="114"/>
    </row>
    <row r="233" spans="4:53" x14ac:dyDescent="0.2">
      <c r="Z233" s="114"/>
      <c r="AA233" s="114"/>
      <c r="AB233" s="114"/>
      <c r="AC233" s="114"/>
      <c r="AD233" s="114"/>
    </row>
    <row r="234" spans="4:53" x14ac:dyDescent="0.2">
      <c r="Z234" s="114"/>
      <c r="AA234" s="114"/>
      <c r="AB234" s="114"/>
      <c r="AC234" s="114"/>
      <c r="AD234" s="114"/>
    </row>
    <row r="235" spans="4:53" x14ac:dyDescent="0.2">
      <c r="Z235" s="114"/>
      <c r="AA235" s="114"/>
      <c r="AB235" s="114"/>
      <c r="AC235" s="114"/>
      <c r="AD235" s="114"/>
    </row>
    <row r="236" spans="4:53" x14ac:dyDescent="0.2">
      <c r="Z236" s="114"/>
      <c r="AA236" s="114"/>
      <c r="AB236" s="114"/>
      <c r="AC236" s="114"/>
      <c r="AD236" s="114"/>
    </row>
    <row r="237" spans="4:53" x14ac:dyDescent="0.2">
      <c r="Z237" s="114"/>
      <c r="AA237" s="114"/>
      <c r="AB237" s="114"/>
      <c r="AC237" s="114"/>
      <c r="AD237" s="114"/>
    </row>
    <row r="238" spans="4:53" x14ac:dyDescent="0.2">
      <c r="Z238" s="114"/>
      <c r="AA238" s="114"/>
      <c r="AB238" s="114"/>
      <c r="AC238" s="114"/>
      <c r="AD238" s="114"/>
    </row>
    <row r="239" spans="4:53" x14ac:dyDescent="0.2">
      <c r="Z239" s="114"/>
      <c r="AA239" s="114"/>
      <c r="AB239" s="114"/>
      <c r="AC239" s="114"/>
      <c r="AD239" s="114"/>
    </row>
    <row r="240" spans="4:53" x14ac:dyDescent="0.2">
      <c r="Z240" s="114"/>
      <c r="AA240" s="114"/>
      <c r="AB240" s="114"/>
      <c r="AC240" s="114"/>
      <c r="AD240" s="114"/>
    </row>
    <row r="241" spans="26:30" x14ac:dyDescent="0.2">
      <c r="Z241" s="114"/>
      <c r="AA241" s="114"/>
      <c r="AB241" s="114"/>
      <c r="AC241" s="114"/>
      <c r="AD241" s="114"/>
    </row>
    <row r="242" spans="26:30" x14ac:dyDescent="0.2">
      <c r="Z242" s="114"/>
      <c r="AA242" s="114"/>
      <c r="AB242" s="114"/>
      <c r="AC242" s="114"/>
      <c r="AD242" s="114"/>
    </row>
    <row r="243" spans="26:30" x14ac:dyDescent="0.2">
      <c r="Z243" s="114"/>
      <c r="AA243" s="114"/>
      <c r="AB243" s="114"/>
      <c r="AC243" s="114"/>
      <c r="AD243" s="114"/>
    </row>
    <row r="244" spans="26:30" x14ac:dyDescent="0.2">
      <c r="Z244" s="114"/>
      <c r="AA244" s="114"/>
      <c r="AB244" s="114"/>
      <c r="AC244" s="114"/>
      <c r="AD244" s="114"/>
    </row>
    <row r="245" spans="26:30" x14ac:dyDescent="0.2">
      <c r="Z245" s="114"/>
      <c r="AA245" s="114"/>
      <c r="AB245" s="114"/>
      <c r="AC245" s="114"/>
      <c r="AD245" s="114"/>
    </row>
    <row r="246" spans="26:30" x14ac:dyDescent="0.2">
      <c r="Z246" s="114"/>
      <c r="AA246" s="114"/>
      <c r="AB246" s="114"/>
      <c r="AC246" s="114"/>
      <c r="AD246" s="114"/>
    </row>
    <row r="247" spans="26:30" x14ac:dyDescent="0.2">
      <c r="Z247" s="114"/>
      <c r="AA247" s="114"/>
      <c r="AB247" s="114"/>
      <c r="AC247" s="114"/>
      <c r="AD247" s="114"/>
    </row>
    <row r="248" spans="26:30" x14ac:dyDescent="0.2">
      <c r="Z248" s="114"/>
      <c r="AA248" s="114"/>
      <c r="AB248" s="114"/>
      <c r="AC248" s="114"/>
      <c r="AD248" s="114"/>
    </row>
    <row r="249" spans="26:30" x14ac:dyDescent="0.2">
      <c r="Z249" s="114"/>
      <c r="AA249" s="114"/>
      <c r="AB249" s="114"/>
      <c r="AC249" s="114"/>
      <c r="AD249" s="114"/>
    </row>
    <row r="250" spans="26:30" x14ac:dyDescent="0.2">
      <c r="Z250" s="114"/>
      <c r="AA250" s="114"/>
      <c r="AB250" s="114"/>
      <c r="AC250" s="114"/>
      <c r="AD250" s="114"/>
    </row>
    <row r="251" spans="26:30" x14ac:dyDescent="0.2">
      <c r="Z251" s="114"/>
      <c r="AA251" s="114"/>
      <c r="AB251" s="114"/>
      <c r="AC251" s="114"/>
      <c r="AD251" s="114"/>
    </row>
    <row r="252" spans="26:30" x14ac:dyDescent="0.2">
      <c r="Z252" s="114"/>
      <c r="AA252" s="114"/>
      <c r="AB252" s="114"/>
      <c r="AC252" s="114"/>
      <c r="AD252" s="114"/>
    </row>
    <row r="253" spans="26:30" x14ac:dyDescent="0.2">
      <c r="Z253" s="114"/>
      <c r="AA253" s="114"/>
      <c r="AB253" s="114"/>
      <c r="AC253" s="114"/>
      <c r="AD253" s="114"/>
    </row>
    <row r="254" spans="26:30" x14ac:dyDescent="0.2">
      <c r="Z254" s="114"/>
      <c r="AA254" s="114"/>
      <c r="AB254" s="114"/>
      <c r="AC254" s="114"/>
      <c r="AD254" s="114"/>
    </row>
    <row r="255" spans="26:30" x14ac:dyDescent="0.2">
      <c r="Z255" s="114"/>
      <c r="AA255" s="114"/>
      <c r="AB255" s="114"/>
      <c r="AC255" s="114"/>
      <c r="AD255" s="114"/>
    </row>
    <row r="256" spans="26:30" x14ac:dyDescent="0.2">
      <c r="Z256" s="114"/>
      <c r="AA256" s="114"/>
      <c r="AB256" s="114"/>
      <c r="AC256" s="114"/>
      <c r="AD256" s="114"/>
    </row>
    <row r="257" spans="26:30" x14ac:dyDescent="0.2">
      <c r="Z257" s="114"/>
      <c r="AA257" s="114"/>
      <c r="AB257" s="114"/>
      <c r="AC257" s="114"/>
      <c r="AD257" s="114"/>
    </row>
    <row r="258" spans="26:30" x14ac:dyDescent="0.2">
      <c r="Z258" s="114"/>
      <c r="AA258" s="114"/>
      <c r="AB258" s="114"/>
      <c r="AC258" s="114"/>
      <c r="AD258" s="114"/>
    </row>
    <row r="259" spans="26:30" x14ac:dyDescent="0.2">
      <c r="Z259" s="114"/>
      <c r="AA259" s="114"/>
      <c r="AB259" s="114"/>
      <c r="AC259" s="114"/>
      <c r="AD259" s="114"/>
    </row>
    <row r="260" spans="26:30" x14ac:dyDescent="0.2">
      <c r="Z260" s="114"/>
      <c r="AA260" s="114"/>
      <c r="AB260" s="114"/>
      <c r="AC260" s="114"/>
      <c r="AD260" s="114"/>
    </row>
    <row r="261" spans="26:30" x14ac:dyDescent="0.2">
      <c r="Z261" s="114"/>
      <c r="AA261" s="114"/>
      <c r="AB261" s="114"/>
      <c r="AC261" s="114"/>
      <c r="AD261" s="114"/>
    </row>
    <row r="262" spans="26:30" x14ac:dyDescent="0.2">
      <c r="Z262" s="114"/>
      <c r="AA262" s="114"/>
      <c r="AB262" s="114"/>
      <c r="AC262" s="114"/>
      <c r="AD262" s="114"/>
    </row>
    <row r="263" spans="26:30" x14ac:dyDescent="0.2">
      <c r="Z263" s="114"/>
      <c r="AA263" s="114"/>
      <c r="AB263" s="114"/>
      <c r="AC263" s="114"/>
      <c r="AD263" s="114"/>
    </row>
    <row r="264" spans="26:30" x14ac:dyDescent="0.2">
      <c r="Z264" s="114"/>
      <c r="AA264" s="114"/>
      <c r="AB264" s="114"/>
      <c r="AC264" s="114"/>
      <c r="AD264" s="114"/>
    </row>
    <row r="265" spans="26:30" x14ac:dyDescent="0.2">
      <c r="Z265" s="114"/>
      <c r="AA265" s="114"/>
      <c r="AB265" s="114"/>
      <c r="AC265" s="114"/>
      <c r="AD265" s="114"/>
    </row>
    <row r="266" spans="26:30" x14ac:dyDescent="0.2">
      <c r="Z266" s="114"/>
      <c r="AA266" s="114"/>
      <c r="AB266" s="114"/>
      <c r="AC266" s="114"/>
      <c r="AD266" s="114"/>
    </row>
    <row r="267" spans="26:30" x14ac:dyDescent="0.2">
      <c r="Z267" s="114"/>
      <c r="AA267" s="114"/>
      <c r="AB267" s="114"/>
      <c r="AC267" s="114"/>
      <c r="AD267" s="114"/>
    </row>
    <row r="268" spans="26:30" x14ac:dyDescent="0.2">
      <c r="Z268" s="114"/>
      <c r="AA268" s="114"/>
      <c r="AB268" s="114"/>
      <c r="AC268" s="114"/>
      <c r="AD268" s="114"/>
    </row>
    <row r="269" spans="26:30" x14ac:dyDescent="0.2">
      <c r="Z269" s="114"/>
      <c r="AA269" s="114"/>
      <c r="AB269" s="114"/>
      <c r="AC269" s="114"/>
      <c r="AD269" s="114"/>
    </row>
    <row r="270" spans="26:30" x14ac:dyDescent="0.2">
      <c r="Z270" s="114"/>
      <c r="AA270" s="114"/>
      <c r="AB270" s="114"/>
      <c r="AC270" s="114"/>
      <c r="AD270" s="114"/>
    </row>
    <row r="271" spans="26:30" x14ac:dyDescent="0.2">
      <c r="Z271" s="114"/>
      <c r="AA271" s="114"/>
      <c r="AB271" s="114"/>
      <c r="AC271" s="114"/>
      <c r="AD271" s="114"/>
    </row>
    <row r="272" spans="26:30" x14ac:dyDescent="0.2">
      <c r="Z272" s="114"/>
      <c r="AA272" s="114"/>
      <c r="AB272" s="114"/>
      <c r="AC272" s="114"/>
      <c r="AD272" s="114"/>
    </row>
    <row r="273" spans="23:30" x14ac:dyDescent="0.2">
      <c r="Z273" s="114"/>
      <c r="AA273" s="114"/>
      <c r="AB273" s="114"/>
      <c r="AC273" s="114"/>
      <c r="AD273" s="114"/>
    </row>
    <row r="274" spans="23:30" x14ac:dyDescent="0.2">
      <c r="Z274" s="114"/>
      <c r="AA274" s="114"/>
      <c r="AB274" s="114"/>
      <c r="AC274" s="114"/>
      <c r="AD274" s="114"/>
    </row>
    <row r="277" spans="23:30" x14ac:dyDescent="0.2">
      <c r="W277" s="118"/>
      <c r="X277" s="118"/>
      <c r="Y277" s="118"/>
      <c r="Z277" s="115"/>
      <c r="AA277" s="115"/>
      <c r="AB277" s="115"/>
      <c r="AC277" s="115"/>
      <c r="AD277" s="115"/>
    </row>
    <row r="287" spans="23:30" x14ac:dyDescent="0.2">
      <c r="W287" s="118"/>
      <c r="X287" s="118"/>
      <c r="Y287" s="118"/>
      <c r="Z287" s="115"/>
      <c r="AA287" s="115"/>
      <c r="AB287" s="115"/>
      <c r="AC287" s="115"/>
      <c r="AD287" s="115"/>
    </row>
    <row r="292" spans="23:30" x14ac:dyDescent="0.2">
      <c r="W292" s="118"/>
      <c r="X292" s="118"/>
      <c r="Y292" s="118"/>
      <c r="Z292" s="115"/>
      <c r="AA292" s="115"/>
      <c r="AB292" s="115"/>
      <c r="AC292" s="115"/>
      <c r="AD292" s="115"/>
    </row>
    <row r="297" spans="23:30" x14ac:dyDescent="0.2">
      <c r="W297" s="118"/>
      <c r="X297" s="118"/>
      <c r="Y297" s="118"/>
      <c r="Z297" s="115"/>
      <c r="AA297" s="115"/>
      <c r="AB297" s="115"/>
      <c r="AC297" s="115"/>
      <c r="AD297" s="115"/>
    </row>
    <row r="302" spans="23:30" x14ac:dyDescent="0.2">
      <c r="W302" s="118"/>
      <c r="X302" s="118"/>
      <c r="Y302" s="118"/>
      <c r="Z302" s="115"/>
      <c r="AA302" s="115"/>
      <c r="AB302" s="115"/>
      <c r="AC302" s="115"/>
      <c r="AD302" s="115"/>
    </row>
    <row r="307" spans="23:30" x14ac:dyDescent="0.2">
      <c r="W307" s="118"/>
      <c r="X307" s="118"/>
      <c r="Y307" s="118"/>
      <c r="Z307" s="115"/>
      <c r="AA307" s="115"/>
      <c r="AB307" s="115"/>
      <c r="AC307" s="115"/>
      <c r="AD307" s="115"/>
    </row>
    <row r="312" spans="23:30" x14ac:dyDescent="0.2">
      <c r="W312" s="118"/>
      <c r="X312" s="118"/>
      <c r="Y312" s="118"/>
      <c r="Z312" s="115"/>
      <c r="AA312" s="115"/>
      <c r="AB312" s="115"/>
      <c r="AC312" s="115"/>
      <c r="AD312" s="115"/>
    </row>
    <row r="323" spans="23:30" x14ac:dyDescent="0.2">
      <c r="W323" s="118"/>
      <c r="X323" s="118"/>
      <c r="Y323" s="118"/>
      <c r="Z323" s="115"/>
      <c r="AA323" s="115"/>
      <c r="AB323" s="115"/>
      <c r="AC323" s="115"/>
      <c r="AD323" s="115"/>
    </row>
    <row r="328" spans="23:30" x14ac:dyDescent="0.2">
      <c r="W328" s="118"/>
      <c r="X328" s="118"/>
      <c r="Y328" s="118"/>
      <c r="Z328" s="115"/>
      <c r="AA328" s="115"/>
      <c r="AB328" s="115"/>
      <c r="AC328" s="115"/>
      <c r="AD328" s="115"/>
    </row>
    <row r="333" spans="23:30" x14ac:dyDescent="0.2">
      <c r="W333" s="118"/>
      <c r="X333" s="118"/>
      <c r="Y333" s="118"/>
      <c r="Z333" s="115"/>
      <c r="AA333" s="115"/>
      <c r="AB333" s="115"/>
      <c r="AC333" s="115"/>
      <c r="AD333" s="115"/>
    </row>
    <row r="338" spans="23:30" x14ac:dyDescent="0.2">
      <c r="W338" s="118"/>
      <c r="X338" s="118"/>
      <c r="Y338" s="118"/>
      <c r="Z338" s="115"/>
      <c r="AA338" s="115"/>
      <c r="AB338" s="115"/>
      <c r="AC338" s="115"/>
      <c r="AD338" s="115"/>
    </row>
    <row r="343" spans="23:30" x14ac:dyDescent="0.2">
      <c r="W343" s="118"/>
      <c r="X343" s="118"/>
      <c r="Y343" s="118"/>
      <c r="Z343" s="115"/>
      <c r="AA343" s="115"/>
      <c r="AB343" s="115"/>
      <c r="AC343" s="115"/>
      <c r="AD343" s="115"/>
    </row>
    <row r="346" spans="23:30" x14ac:dyDescent="0.2">
      <c r="W346" s="118"/>
      <c r="X346" s="118"/>
      <c r="Y346" s="118"/>
    </row>
    <row r="347" spans="23:30" x14ac:dyDescent="0.2">
      <c r="W347" s="118"/>
      <c r="X347" s="118"/>
      <c r="Y347" s="118"/>
    </row>
    <row r="348" spans="23:30" x14ac:dyDescent="0.2">
      <c r="W348" s="118"/>
      <c r="X348" s="118"/>
      <c r="Y348" s="118"/>
      <c r="Z348" s="115"/>
      <c r="AA348" s="115"/>
      <c r="AB348" s="115"/>
      <c r="AC348" s="115"/>
      <c r="AD348" s="115"/>
    </row>
  </sheetData>
  <sheetProtection password="DFBD" sheet="1" objects="1" scenarios="1"/>
  <phoneticPr fontId="49"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E614"/>
  <sheetViews>
    <sheetView showGridLines="0" zoomScale="80" zoomScaleNormal="80" zoomScaleSheetLayoutView="85" zoomScalePageLayoutView="40" workbookViewId="0">
      <selection activeCell="B2" sqref="B2"/>
    </sheetView>
  </sheetViews>
  <sheetFormatPr defaultRowHeight="12.75" x14ac:dyDescent="0.2"/>
  <cols>
    <col min="1" max="1" width="3.7109375" style="197" customWidth="1"/>
    <col min="2" max="3" width="2.7109375" style="197" customWidth="1"/>
    <col min="4" max="4" width="40.5703125" style="197" customWidth="1"/>
    <col min="5" max="5" width="8.42578125" style="197" customWidth="1"/>
    <col min="6" max="6" width="5.7109375" style="201" customWidth="1"/>
    <col min="7" max="7" width="1.7109375" style="201" customWidth="1"/>
    <col min="8" max="8" width="2.7109375" style="197" customWidth="1"/>
    <col min="9" max="11" width="14.85546875" style="197" customWidth="1"/>
    <col min="12" max="18" width="14.85546875" style="201" customWidth="1"/>
    <col min="19" max="20" width="2.7109375" style="197" customWidth="1"/>
    <col min="21" max="16384" width="9.140625" style="197"/>
  </cols>
  <sheetData>
    <row r="2" spans="2:20" x14ac:dyDescent="0.2">
      <c r="B2" s="73"/>
      <c r="C2" s="74"/>
      <c r="D2" s="74"/>
      <c r="E2" s="74"/>
      <c r="F2" s="75"/>
      <c r="G2" s="75"/>
      <c r="H2" s="74"/>
      <c r="I2" s="74"/>
      <c r="J2" s="74"/>
      <c r="K2" s="74"/>
      <c r="L2" s="75"/>
      <c r="M2" s="75"/>
      <c r="N2" s="75"/>
      <c r="O2" s="75"/>
      <c r="P2" s="75"/>
      <c r="Q2" s="75"/>
      <c r="R2" s="75"/>
      <c r="S2" s="74"/>
      <c r="T2" s="76"/>
    </row>
    <row r="3" spans="2:20" x14ac:dyDescent="0.2">
      <c r="B3" s="77"/>
      <c r="C3" s="78"/>
      <c r="D3" s="58"/>
      <c r="E3" s="58"/>
      <c r="F3" s="127"/>
      <c r="G3" s="127"/>
      <c r="H3" s="78"/>
      <c r="I3" s="78"/>
      <c r="J3" s="78"/>
      <c r="K3" s="78"/>
      <c r="L3" s="71"/>
      <c r="M3" s="71"/>
      <c r="N3" s="71"/>
      <c r="O3" s="71"/>
      <c r="P3" s="71"/>
      <c r="Q3" s="71"/>
      <c r="R3" s="71"/>
      <c r="S3" s="78"/>
      <c r="T3" s="79"/>
    </row>
    <row r="4" spans="2:20" s="171" customFormat="1" ht="18.75" x14ac:dyDescent="0.3">
      <c r="B4" s="178"/>
      <c r="C4" s="702" t="s">
        <v>34</v>
      </c>
      <c r="D4" s="180"/>
      <c r="E4" s="180"/>
      <c r="F4" s="181"/>
      <c r="G4" s="181"/>
      <c r="H4" s="180"/>
      <c r="I4" s="180"/>
      <c r="J4" s="180"/>
      <c r="K4" s="180"/>
      <c r="L4" s="181"/>
      <c r="M4" s="181"/>
      <c r="N4" s="181"/>
      <c r="O4" s="181"/>
      <c r="P4" s="181"/>
      <c r="Q4" s="181"/>
      <c r="R4" s="181"/>
      <c r="S4" s="180"/>
      <c r="T4" s="182"/>
    </row>
    <row r="5" spans="2:20" ht="18.75" x14ac:dyDescent="0.3">
      <c r="B5" s="77"/>
      <c r="C5" s="450" t="str">
        <f>+'geg LO'!C5</f>
        <v>SWV VO Passend Onderwijs</v>
      </c>
      <c r="D5" s="58"/>
      <c r="E5" s="58"/>
      <c r="F5" s="127"/>
      <c r="G5" s="127"/>
      <c r="H5" s="78"/>
      <c r="I5" s="78"/>
      <c r="J5" s="78"/>
      <c r="K5" s="78"/>
      <c r="L5" s="71"/>
      <c r="M5" s="71"/>
      <c r="N5" s="71"/>
      <c r="O5" s="71"/>
      <c r="P5" s="71"/>
      <c r="Q5" s="71"/>
      <c r="R5" s="71"/>
      <c r="S5" s="78"/>
      <c r="T5" s="79"/>
    </row>
    <row r="6" spans="2:20" x14ac:dyDescent="0.2">
      <c r="B6" s="77"/>
      <c r="C6" s="78"/>
      <c r="D6" s="58"/>
      <c r="E6" s="58"/>
      <c r="F6" s="127"/>
      <c r="G6" s="127"/>
      <c r="H6" s="78"/>
      <c r="I6" s="78"/>
      <c r="J6" s="78"/>
      <c r="K6" s="78"/>
      <c r="L6" s="71"/>
      <c r="M6" s="71"/>
      <c r="N6" s="71"/>
      <c r="O6" s="71"/>
      <c r="P6" s="71"/>
      <c r="Q6" s="71"/>
      <c r="R6" s="71"/>
      <c r="S6" s="78"/>
      <c r="T6" s="79"/>
    </row>
    <row r="7" spans="2:20" ht="15" x14ac:dyDescent="0.25">
      <c r="B7" s="77"/>
      <c r="C7" s="1178" t="s">
        <v>1074</v>
      </c>
      <c r="D7" s="58"/>
      <c r="E7" s="58"/>
      <c r="F7" s="127"/>
      <c r="G7" s="127"/>
      <c r="H7" s="78"/>
      <c r="I7" s="78"/>
      <c r="J7" s="78"/>
      <c r="K7" s="78"/>
      <c r="L7" s="71"/>
      <c r="M7" s="71"/>
      <c r="N7" s="71"/>
      <c r="O7" s="71"/>
      <c r="P7" s="71"/>
      <c r="Q7" s="71"/>
      <c r="R7" s="71"/>
      <c r="S7" s="78"/>
      <c r="T7" s="79"/>
    </row>
    <row r="8" spans="2:20" x14ac:dyDescent="0.2">
      <c r="B8" s="77"/>
      <c r="C8" s="78"/>
      <c r="D8" s="58"/>
      <c r="E8" s="58"/>
      <c r="F8" s="127"/>
      <c r="G8" s="127"/>
      <c r="H8" s="78"/>
      <c r="I8" s="78"/>
      <c r="J8" s="78"/>
      <c r="K8" s="78"/>
      <c r="L8" s="71"/>
      <c r="M8" s="71"/>
      <c r="N8" s="71"/>
      <c r="O8" s="71"/>
      <c r="P8" s="71"/>
      <c r="Q8" s="71"/>
      <c r="R8" s="71"/>
      <c r="S8" s="78"/>
      <c r="T8" s="79"/>
    </row>
    <row r="9" spans="2:20" x14ac:dyDescent="0.2">
      <c r="B9" s="77"/>
      <c r="C9" s="194"/>
      <c r="D9" s="202"/>
      <c r="E9" s="202"/>
      <c r="F9" s="204"/>
      <c r="G9" s="204"/>
      <c r="H9" s="194"/>
      <c r="I9" s="194"/>
      <c r="J9" s="194"/>
      <c r="K9" s="194"/>
      <c r="L9" s="194"/>
      <c r="M9" s="72"/>
      <c r="N9" s="72"/>
      <c r="O9" s="72"/>
      <c r="P9" s="72"/>
      <c r="Q9" s="72"/>
      <c r="R9" s="72"/>
      <c r="S9" s="194"/>
      <c r="T9" s="79"/>
    </row>
    <row r="10" spans="2:20" x14ac:dyDescent="0.2">
      <c r="B10" s="77"/>
      <c r="C10" s="194"/>
      <c r="D10" s="700" t="s">
        <v>35</v>
      </c>
      <c r="E10" s="700"/>
      <c r="F10" s="204"/>
      <c r="G10" s="204"/>
      <c r="H10" s="194"/>
      <c r="I10" s="194"/>
      <c r="J10" s="194"/>
      <c r="K10" s="194"/>
      <c r="L10" s="194"/>
      <c r="M10" s="70"/>
      <c r="N10" s="72"/>
      <c r="O10" s="72"/>
      <c r="P10" s="72"/>
      <c r="Q10" s="72"/>
      <c r="R10" s="72"/>
      <c r="S10" s="194"/>
      <c r="T10" s="79"/>
    </row>
    <row r="11" spans="2:20" x14ac:dyDescent="0.2">
      <c r="B11" s="77"/>
      <c r="C11" s="194"/>
      <c r="D11" s="204"/>
      <c r="E11" s="204"/>
      <c r="F11" s="204"/>
      <c r="G11" s="204"/>
      <c r="H11" s="194"/>
      <c r="I11" s="1049"/>
      <c r="J11" s="1049" t="s">
        <v>424</v>
      </c>
      <c r="K11" s="988" t="s">
        <v>425</v>
      </c>
      <c r="L11" s="1082"/>
      <c r="M11" s="988"/>
      <c r="N11" s="152"/>
      <c r="O11" s="72"/>
      <c r="P11" s="72"/>
      <c r="Q11" s="72"/>
      <c r="R11" s="72"/>
      <c r="S11" s="194"/>
      <c r="T11" s="79"/>
    </row>
    <row r="12" spans="2:20" x14ac:dyDescent="0.2">
      <c r="B12" s="77"/>
      <c r="C12" s="194"/>
      <c r="D12" s="51" t="s">
        <v>737</v>
      </c>
      <c r="E12" s="190"/>
      <c r="F12" s="72"/>
      <c r="G12" s="114"/>
      <c r="H12" s="114"/>
      <c r="I12" s="114"/>
      <c r="J12" s="1048">
        <v>0</v>
      </c>
      <c r="K12" s="1048">
        <v>0</v>
      </c>
      <c r="L12" s="1116"/>
      <c r="M12" s="1116"/>
      <c r="N12" s="1047"/>
      <c r="O12" s="203"/>
      <c r="P12" s="203"/>
      <c r="Q12" s="203"/>
      <c r="R12" s="203"/>
      <c r="S12" s="194"/>
      <c r="T12" s="79"/>
    </row>
    <row r="13" spans="2:20" x14ac:dyDescent="0.2">
      <c r="B13" s="77"/>
      <c r="C13" s="194"/>
      <c r="D13" s="190" t="s">
        <v>427</v>
      </c>
      <c r="E13" s="190"/>
      <c r="F13" s="72"/>
      <c r="G13" s="114"/>
      <c r="H13" s="114"/>
      <c r="I13" s="114"/>
      <c r="J13" s="1051">
        <v>0</v>
      </c>
      <c r="K13" s="1051">
        <v>0</v>
      </c>
      <c r="L13" s="1117"/>
      <c r="M13" s="1117"/>
      <c r="N13" s="1047"/>
      <c r="O13" s="203"/>
      <c r="P13" s="203"/>
      <c r="Q13" s="203"/>
      <c r="R13" s="203"/>
      <c r="S13" s="194"/>
      <c r="T13" s="1050"/>
    </row>
    <row r="14" spans="2:20" x14ac:dyDescent="0.2">
      <c r="B14" s="77"/>
      <c r="C14" s="194"/>
      <c r="D14" s="194"/>
      <c r="E14" s="194"/>
      <c r="F14" s="72"/>
      <c r="G14" s="72"/>
      <c r="H14" s="194"/>
      <c r="I14" s="793"/>
      <c r="J14" s="793"/>
      <c r="K14" s="793"/>
      <c r="L14" s="1083"/>
      <c r="M14" s="1084"/>
      <c r="N14" s="561"/>
      <c r="O14" s="194"/>
      <c r="P14" s="194"/>
      <c r="Q14" s="194"/>
      <c r="R14" s="194"/>
      <c r="S14" s="194"/>
      <c r="T14" s="79"/>
    </row>
    <row r="15" spans="2:20" x14ac:dyDescent="0.2">
      <c r="B15" s="77"/>
      <c r="C15" s="78"/>
      <c r="D15" s="58"/>
      <c r="E15" s="58"/>
      <c r="F15" s="127"/>
      <c r="G15" s="127"/>
      <c r="H15" s="78"/>
      <c r="I15" s="71"/>
      <c r="J15" s="71"/>
      <c r="K15" s="71"/>
      <c r="L15" s="71"/>
      <c r="M15" s="71"/>
      <c r="N15" s="71"/>
      <c r="O15" s="71"/>
      <c r="P15" s="71"/>
      <c r="Q15" s="71"/>
      <c r="R15" s="71"/>
      <c r="S15" s="78"/>
      <c r="T15" s="79"/>
    </row>
    <row r="16" spans="2:20" x14ac:dyDescent="0.2">
      <c r="B16" s="77"/>
      <c r="C16" s="78"/>
      <c r="D16" s="58"/>
      <c r="E16" s="58"/>
      <c r="F16" s="127"/>
      <c r="G16" s="127"/>
      <c r="H16" s="78"/>
      <c r="I16" s="71"/>
      <c r="J16" s="71"/>
      <c r="K16" s="71"/>
      <c r="L16" s="71"/>
      <c r="M16" s="71"/>
      <c r="N16" s="71"/>
      <c r="O16" s="71"/>
      <c r="P16" s="71"/>
      <c r="Q16" s="71"/>
      <c r="R16" s="71"/>
      <c r="S16" s="78"/>
      <c r="T16" s="79"/>
    </row>
    <row r="17" spans="2:20" x14ac:dyDescent="0.2">
      <c r="B17" s="77"/>
      <c r="C17" s="78"/>
      <c r="D17" s="58"/>
      <c r="E17" s="58"/>
      <c r="F17" s="127"/>
      <c r="G17" s="127"/>
      <c r="H17" s="78"/>
      <c r="I17" s="71"/>
      <c r="J17" s="71"/>
      <c r="K17" s="71"/>
      <c r="L17" s="71"/>
      <c r="M17" s="71"/>
      <c r="N17" s="71"/>
      <c r="O17" s="71"/>
      <c r="P17" s="71"/>
      <c r="Q17" s="71"/>
      <c r="R17" s="71"/>
      <c r="S17" s="78"/>
      <c r="T17" s="79"/>
    </row>
    <row r="18" spans="2:20" x14ac:dyDescent="0.2">
      <c r="B18" s="77"/>
      <c r="C18" s="78"/>
      <c r="D18" s="663" t="s">
        <v>165</v>
      </c>
      <c r="E18" s="663"/>
      <c r="F18" s="701"/>
      <c r="G18" s="701"/>
      <c r="H18" s="664"/>
      <c r="I18" s="649" t="str">
        <f>tab!B2</f>
        <v>2011/12</v>
      </c>
      <c r="J18" s="649" t="str">
        <f>tab!C2</f>
        <v>2012/13</v>
      </c>
      <c r="K18" s="649" t="str">
        <f>tab!D2</f>
        <v>2013/14</v>
      </c>
      <c r="L18" s="649" t="str">
        <f>tab!E2</f>
        <v>2014/15</v>
      </c>
      <c r="M18" s="649" t="str">
        <f>tab!F2</f>
        <v>2015/16</v>
      </c>
      <c r="N18" s="649" t="str">
        <f>tab!G2</f>
        <v>2016/17</v>
      </c>
      <c r="O18" s="649" t="str">
        <f>tab!H2</f>
        <v>2017/18</v>
      </c>
      <c r="P18" s="649" t="str">
        <f>tab!I2</f>
        <v>2018/19</v>
      </c>
      <c r="Q18" s="649" t="str">
        <f>tab!J2</f>
        <v>2019/20</v>
      </c>
      <c r="R18" s="649" t="str">
        <f>tab!K2</f>
        <v>2020/21</v>
      </c>
      <c r="S18" s="78"/>
      <c r="T18" s="79"/>
    </row>
    <row r="19" spans="2:20" x14ac:dyDescent="0.2">
      <c r="B19" s="77"/>
      <c r="C19" s="78"/>
      <c r="D19" s="663" t="s">
        <v>291</v>
      </c>
      <c r="E19" s="663"/>
      <c r="F19" s="701"/>
      <c r="G19" s="701"/>
      <c r="H19" s="664"/>
      <c r="I19" s="668">
        <f>J19-1</f>
        <v>2010</v>
      </c>
      <c r="J19" s="668">
        <f>K19-1</f>
        <v>2011</v>
      </c>
      <c r="K19" s="668">
        <f>L19-1</f>
        <v>2012</v>
      </c>
      <c r="L19" s="668">
        <f>M19-1</f>
        <v>2013</v>
      </c>
      <c r="M19" s="668">
        <f>tab!E4</f>
        <v>2014</v>
      </c>
      <c r="N19" s="668">
        <f>M19+1</f>
        <v>2015</v>
      </c>
      <c r="O19" s="668">
        <f>N19+1</f>
        <v>2016</v>
      </c>
      <c r="P19" s="668">
        <f>O19+1</f>
        <v>2017</v>
      </c>
      <c r="Q19" s="668">
        <f>P19+1</f>
        <v>2018</v>
      </c>
      <c r="R19" s="668">
        <f>Q19+1</f>
        <v>2019</v>
      </c>
      <c r="S19" s="78"/>
      <c r="T19" s="79"/>
    </row>
    <row r="20" spans="2:20" x14ac:dyDescent="0.2">
      <c r="B20" s="77"/>
      <c r="C20" s="78"/>
      <c r="D20" s="58"/>
      <c r="E20" s="58"/>
      <c r="F20" s="127"/>
      <c r="G20" s="127"/>
      <c r="H20" s="78"/>
      <c r="I20" s="71"/>
      <c r="J20" s="71"/>
      <c r="K20" s="71"/>
      <c r="L20" s="71"/>
      <c r="M20" s="71"/>
      <c r="N20" s="71"/>
      <c r="O20" s="71"/>
      <c r="P20" s="71"/>
      <c r="Q20" s="71"/>
      <c r="R20" s="71"/>
      <c r="S20" s="78"/>
      <c r="T20" s="79"/>
    </row>
    <row r="21" spans="2:20" x14ac:dyDescent="0.2">
      <c r="B21" s="77"/>
      <c r="C21" s="194"/>
      <c r="D21" s="194"/>
      <c r="E21" s="194"/>
      <c r="F21" s="72"/>
      <c r="G21" s="72"/>
      <c r="H21" s="194"/>
      <c r="I21" s="72"/>
      <c r="J21" s="72"/>
      <c r="K21" s="72"/>
      <c r="L21" s="72"/>
      <c r="M21" s="72"/>
      <c r="N21" s="72"/>
      <c r="O21" s="72"/>
      <c r="P21" s="72"/>
      <c r="Q21" s="72"/>
      <c r="R21" s="72"/>
      <c r="S21" s="194"/>
      <c r="T21" s="79"/>
    </row>
    <row r="22" spans="2:20" x14ac:dyDescent="0.2">
      <c r="B22" s="77"/>
      <c r="C22" s="194"/>
      <c r="D22" s="658" t="s">
        <v>245</v>
      </c>
      <c r="E22" s="658"/>
      <c r="F22" s="213"/>
      <c r="G22" s="213"/>
      <c r="H22" s="194"/>
      <c r="I22" s="72"/>
      <c r="J22" s="72"/>
      <c r="K22" s="72"/>
      <c r="L22" s="72"/>
      <c r="M22" s="72"/>
      <c r="N22" s="72"/>
      <c r="O22" s="72"/>
      <c r="P22" s="72"/>
      <c r="Q22" s="72"/>
      <c r="R22" s="72"/>
      <c r="S22" s="194"/>
      <c r="T22" s="79"/>
    </row>
    <row r="23" spans="2:20" x14ac:dyDescent="0.2">
      <c r="B23" s="77"/>
      <c r="C23" s="194"/>
      <c r="D23" s="194"/>
      <c r="E23" s="194"/>
      <c r="F23" s="72"/>
      <c r="G23" s="72"/>
      <c r="H23" s="194"/>
      <c r="I23" s="72"/>
      <c r="J23" s="72"/>
      <c r="K23" s="72"/>
      <c r="L23" s="72"/>
      <c r="M23" s="72"/>
      <c r="N23" s="72"/>
      <c r="O23" s="72"/>
      <c r="P23" s="72"/>
      <c r="Q23" s="72"/>
      <c r="R23" s="72"/>
      <c r="S23" s="194"/>
      <c r="T23" s="79"/>
    </row>
    <row r="24" spans="2:20" x14ac:dyDescent="0.2">
      <c r="B24" s="77"/>
      <c r="C24" s="194"/>
      <c r="D24" s="194" t="s">
        <v>433</v>
      </c>
      <c r="E24" s="194"/>
      <c r="F24" s="72"/>
      <c r="G24" s="72"/>
      <c r="H24" s="194"/>
      <c r="I24" s="741">
        <f>+'geg LO'!F21</f>
        <v>0</v>
      </c>
      <c r="J24" s="741">
        <f>+'geg LO'!G21</f>
        <v>0</v>
      </c>
      <c r="K24" s="741">
        <f>+'geg LO'!H21</f>
        <v>0</v>
      </c>
      <c r="L24" s="741">
        <f>+'geg LO'!I21</f>
        <v>0</v>
      </c>
      <c r="M24" s="741">
        <f>+'geg LO'!J21</f>
        <v>0</v>
      </c>
      <c r="N24" s="741">
        <f>+'geg LO'!K21</f>
        <v>0</v>
      </c>
      <c r="O24" s="741">
        <f>+'geg LO'!L21</f>
        <v>0</v>
      </c>
      <c r="P24" s="741">
        <f>+'geg LO'!M21</f>
        <v>0</v>
      </c>
      <c r="Q24" s="741">
        <f>+'geg LO'!N21</f>
        <v>0</v>
      </c>
      <c r="R24" s="741">
        <f>+'geg LO'!O21</f>
        <v>0</v>
      </c>
      <c r="S24" s="194"/>
      <c r="T24" s="79"/>
    </row>
    <row r="25" spans="2:20" x14ac:dyDescent="0.2">
      <c r="B25" s="77"/>
      <c r="C25" s="194"/>
      <c r="D25" s="194" t="s">
        <v>435</v>
      </c>
      <c r="E25" s="194"/>
      <c r="F25" s="72"/>
      <c r="G25" s="72"/>
      <c r="H25" s="194"/>
      <c r="I25" s="741">
        <f>+'geg LO'!F22</f>
        <v>0</v>
      </c>
      <c r="J25" s="741">
        <f>+'geg LO'!G22</f>
        <v>0</v>
      </c>
      <c r="K25" s="741">
        <f>+'geg LO'!H22</f>
        <v>0</v>
      </c>
      <c r="L25" s="741">
        <f>+'geg LO'!I22</f>
        <v>0</v>
      </c>
      <c r="M25" s="741">
        <f>+'geg LO'!J22</f>
        <v>0</v>
      </c>
      <c r="N25" s="741">
        <f>+'geg LO'!K22</f>
        <v>0</v>
      </c>
      <c r="O25" s="741">
        <f>+'geg LO'!L22</f>
        <v>0</v>
      </c>
      <c r="P25" s="741">
        <f>+'geg LO'!M22</f>
        <v>0</v>
      </c>
      <c r="Q25" s="741">
        <f>+'geg LO'!N22</f>
        <v>0</v>
      </c>
      <c r="R25" s="741">
        <f>+'geg LO'!O22</f>
        <v>0</v>
      </c>
      <c r="S25" s="194"/>
      <c r="T25" s="79"/>
    </row>
    <row r="26" spans="2:20" x14ac:dyDescent="0.2">
      <c r="B26" s="77"/>
      <c r="C26" s="194"/>
      <c r="D26" s="194" t="s">
        <v>436</v>
      </c>
      <c r="E26" s="194"/>
      <c r="F26" s="72"/>
      <c r="G26" s="72"/>
      <c r="H26" s="194"/>
      <c r="I26" s="741">
        <f>+'geg LO'!F23</f>
        <v>0</v>
      </c>
      <c r="J26" s="741">
        <f>+'geg LO'!G23</f>
        <v>0</v>
      </c>
      <c r="K26" s="741">
        <f>+'geg LO'!H23</f>
        <v>0</v>
      </c>
      <c r="L26" s="741">
        <f>+'geg LO'!I23</f>
        <v>0</v>
      </c>
      <c r="M26" s="741">
        <f>+'geg LO'!J23</f>
        <v>0</v>
      </c>
      <c r="N26" s="741">
        <f>+'geg LO'!K23</f>
        <v>0</v>
      </c>
      <c r="O26" s="741">
        <f>+'geg LO'!L23</f>
        <v>0</v>
      </c>
      <c r="P26" s="741">
        <f>+'geg LO'!M23</f>
        <v>0</v>
      </c>
      <c r="Q26" s="741">
        <f>+'geg LO'!N23</f>
        <v>0</v>
      </c>
      <c r="R26" s="741">
        <f>+'geg LO'!O23</f>
        <v>0</v>
      </c>
      <c r="S26" s="194"/>
      <c r="T26" s="79"/>
    </row>
    <row r="27" spans="2:20" x14ac:dyDescent="0.2">
      <c r="B27" s="77"/>
      <c r="C27" s="194"/>
      <c r="D27" s="194" t="s">
        <v>434</v>
      </c>
      <c r="E27" s="194"/>
      <c r="F27" s="72"/>
      <c r="G27" s="72"/>
      <c r="H27" s="194"/>
      <c r="I27" s="982">
        <f t="shared" ref="I27:R27" si="0">SUM(I24:I26)</f>
        <v>0</v>
      </c>
      <c r="J27" s="982">
        <f t="shared" si="0"/>
        <v>0</v>
      </c>
      <c r="K27" s="982">
        <f t="shared" si="0"/>
        <v>0</v>
      </c>
      <c r="L27" s="982">
        <f t="shared" si="0"/>
        <v>0</v>
      </c>
      <c r="M27" s="982">
        <f t="shared" si="0"/>
        <v>0</v>
      </c>
      <c r="N27" s="982">
        <f t="shared" si="0"/>
        <v>0</v>
      </c>
      <c r="O27" s="982">
        <f t="shared" si="0"/>
        <v>0</v>
      </c>
      <c r="P27" s="982">
        <f t="shared" si="0"/>
        <v>0</v>
      </c>
      <c r="Q27" s="982">
        <f t="shared" si="0"/>
        <v>0</v>
      </c>
      <c r="R27" s="982">
        <f t="shared" si="0"/>
        <v>0</v>
      </c>
      <c r="S27" s="194"/>
      <c r="T27" s="79"/>
    </row>
    <row r="28" spans="2:20" x14ac:dyDescent="0.2">
      <c r="B28" s="77"/>
      <c r="C28" s="111"/>
      <c r="D28" s="111"/>
      <c r="E28" s="111"/>
      <c r="F28" s="114"/>
      <c r="G28" s="114"/>
      <c r="H28" s="111"/>
      <c r="I28" s="766"/>
      <c r="J28" s="766"/>
      <c r="K28" s="766"/>
      <c r="L28" s="766"/>
      <c r="M28" s="766"/>
      <c r="N28" s="766"/>
      <c r="O28" s="766"/>
      <c r="P28" s="766"/>
      <c r="Q28" s="766"/>
      <c r="R28" s="766"/>
      <c r="S28" s="82"/>
      <c r="T28" s="79"/>
    </row>
    <row r="29" spans="2:20" x14ac:dyDescent="0.2">
      <c r="B29" s="77"/>
      <c r="C29" s="78"/>
      <c r="D29" s="78"/>
      <c r="E29" s="78"/>
      <c r="F29" s="71"/>
      <c r="G29" s="71"/>
      <c r="H29" s="78"/>
      <c r="I29" s="71"/>
      <c r="J29" s="71"/>
      <c r="K29" s="71"/>
      <c r="L29" s="71"/>
      <c r="M29" s="71"/>
      <c r="N29" s="71"/>
      <c r="O29" s="71"/>
      <c r="P29" s="71"/>
      <c r="Q29" s="71"/>
      <c r="R29" s="71"/>
      <c r="S29" s="78"/>
      <c r="T29" s="79"/>
    </row>
    <row r="30" spans="2:20" x14ac:dyDescent="0.2">
      <c r="B30" s="77"/>
      <c r="C30" s="553"/>
      <c r="D30" s="553"/>
      <c r="E30" s="553"/>
      <c r="F30" s="80"/>
      <c r="G30" s="80"/>
      <c r="H30" s="553"/>
      <c r="I30" s="80"/>
      <c r="J30" s="80"/>
      <c r="K30" s="80"/>
      <c r="L30" s="80"/>
      <c r="M30" s="80"/>
      <c r="N30" s="80"/>
      <c r="O30" s="80"/>
      <c r="P30" s="80"/>
      <c r="Q30" s="80"/>
      <c r="R30" s="80"/>
      <c r="S30" s="553"/>
      <c r="T30" s="79"/>
    </row>
    <row r="31" spans="2:20" x14ac:dyDescent="0.2">
      <c r="B31" s="77"/>
      <c r="C31" s="553"/>
      <c r="D31" s="856" t="s">
        <v>613</v>
      </c>
      <c r="E31" s="553"/>
      <c r="F31" s="80"/>
      <c r="G31" s="80"/>
      <c r="H31" s="553"/>
      <c r="I31" s="80"/>
      <c r="J31" s="80"/>
      <c r="K31" s="80"/>
      <c r="L31" s="80"/>
      <c r="M31" s="80"/>
      <c r="N31" s="80"/>
      <c r="O31" s="80"/>
      <c r="P31" s="80"/>
      <c r="Q31" s="80"/>
      <c r="R31" s="80"/>
      <c r="S31" s="553"/>
      <c r="T31" s="79"/>
    </row>
    <row r="32" spans="2:20" x14ac:dyDescent="0.2">
      <c r="B32" s="77"/>
      <c r="C32" s="194"/>
      <c r="D32" s="192" t="s">
        <v>442</v>
      </c>
      <c r="E32" s="192"/>
      <c r="F32" s="72">
        <v>1</v>
      </c>
      <c r="G32" s="51"/>
      <c r="H32" s="194"/>
      <c r="I32" s="581">
        <f t="shared" ref="I32:R32" si="1">+I79+I84+I89+I94+I99+I104+I109+I114+I119+I124+I129+I134+I139+I144+I149+I154+I159+I164+I169+I174+I179+I184+I189+I194+I199+I204+I209+I214+I219+I224+I229+I234+I239+I244+I249</f>
        <v>0</v>
      </c>
      <c r="J32" s="581">
        <f t="shared" si="1"/>
        <v>0</v>
      </c>
      <c r="K32" s="581">
        <f t="shared" si="1"/>
        <v>0</v>
      </c>
      <c r="L32" s="581">
        <f t="shared" si="1"/>
        <v>0</v>
      </c>
      <c r="M32" s="581">
        <f t="shared" si="1"/>
        <v>0</v>
      </c>
      <c r="N32" s="581">
        <f t="shared" si="1"/>
        <v>0</v>
      </c>
      <c r="O32" s="581">
        <f t="shared" si="1"/>
        <v>0</v>
      </c>
      <c r="P32" s="581">
        <f t="shared" si="1"/>
        <v>0</v>
      </c>
      <c r="Q32" s="581">
        <f t="shared" si="1"/>
        <v>0</v>
      </c>
      <c r="R32" s="581">
        <f t="shared" si="1"/>
        <v>0</v>
      </c>
      <c r="S32" s="194"/>
      <c r="T32" s="79"/>
    </row>
    <row r="33" spans="2:21" x14ac:dyDescent="0.2">
      <c r="B33" s="77"/>
      <c r="C33" s="194"/>
      <c r="D33" s="194"/>
      <c r="E33" s="194"/>
      <c r="F33" s="72">
        <v>2</v>
      </c>
      <c r="G33" s="51"/>
      <c r="H33" s="194"/>
      <c r="I33" s="581">
        <f t="shared" ref="I33:R33" si="2">+I80+I85+I90+I95+I100+I105+I110+I115+I120+I125+I130+I135+I140+I145+I150+I155+I160+I165+I170+I175+I180+I185+I190+I195+I200+I205+I210+I215+I220+I225+I230+I235+I240+I245+I250</f>
        <v>0</v>
      </c>
      <c r="J33" s="581">
        <f t="shared" si="2"/>
        <v>0</v>
      </c>
      <c r="K33" s="581">
        <f t="shared" si="2"/>
        <v>0</v>
      </c>
      <c r="L33" s="581">
        <f t="shared" si="2"/>
        <v>0</v>
      </c>
      <c r="M33" s="581">
        <f t="shared" si="2"/>
        <v>0</v>
      </c>
      <c r="N33" s="581">
        <f t="shared" si="2"/>
        <v>0</v>
      </c>
      <c r="O33" s="581">
        <f t="shared" si="2"/>
        <v>0</v>
      </c>
      <c r="P33" s="581">
        <f t="shared" si="2"/>
        <v>0</v>
      </c>
      <c r="Q33" s="581">
        <f t="shared" si="2"/>
        <v>0</v>
      </c>
      <c r="R33" s="581">
        <f t="shared" si="2"/>
        <v>0</v>
      </c>
      <c r="S33" s="194"/>
      <c r="T33" s="79"/>
    </row>
    <row r="34" spans="2:21" x14ac:dyDescent="0.2">
      <c r="B34" s="77"/>
      <c r="C34" s="194"/>
      <c r="D34" s="194"/>
      <c r="E34" s="194"/>
      <c r="F34" s="72">
        <v>3</v>
      </c>
      <c r="G34" s="51"/>
      <c r="H34" s="194"/>
      <c r="I34" s="581">
        <f t="shared" ref="I34:R34" si="3">+I81+I86+I91+I96+I101+I106+I111+I116+I121+I126+I131+I136+I141+I146+I151+I156+I161+I166+I171+I176+I181+I186+I191+I196+I201+I206+I211+I216+I221+I226+I231+I236+I241+I246+I251</f>
        <v>0</v>
      </c>
      <c r="J34" s="581">
        <f t="shared" si="3"/>
        <v>0</v>
      </c>
      <c r="K34" s="581">
        <f t="shared" si="3"/>
        <v>0</v>
      </c>
      <c r="L34" s="581">
        <f t="shared" si="3"/>
        <v>0</v>
      </c>
      <c r="M34" s="581">
        <f t="shared" si="3"/>
        <v>0</v>
      </c>
      <c r="N34" s="581">
        <f t="shared" si="3"/>
        <v>0</v>
      </c>
      <c r="O34" s="581">
        <f t="shared" si="3"/>
        <v>0</v>
      </c>
      <c r="P34" s="581">
        <f t="shared" si="3"/>
        <v>0</v>
      </c>
      <c r="Q34" s="581">
        <f t="shared" si="3"/>
        <v>0</v>
      </c>
      <c r="R34" s="581">
        <f t="shared" si="3"/>
        <v>0</v>
      </c>
      <c r="S34" s="194"/>
      <c r="T34" s="79"/>
    </row>
    <row r="35" spans="2:21" x14ac:dyDescent="0.2">
      <c r="B35" s="77"/>
      <c r="C35" s="194"/>
      <c r="D35" s="194"/>
      <c r="E35" s="194"/>
      <c r="F35" s="72"/>
      <c r="G35" s="116"/>
      <c r="H35" s="194"/>
      <c r="I35" s="654">
        <f t="shared" ref="I35:R35" si="4">SUM(I32:I34)</f>
        <v>0</v>
      </c>
      <c r="J35" s="654">
        <f t="shared" si="4"/>
        <v>0</v>
      </c>
      <c r="K35" s="654">
        <f t="shared" si="4"/>
        <v>0</v>
      </c>
      <c r="L35" s="654">
        <f t="shared" si="4"/>
        <v>0</v>
      </c>
      <c r="M35" s="654">
        <f t="shared" si="4"/>
        <v>0</v>
      </c>
      <c r="N35" s="654">
        <f t="shared" si="4"/>
        <v>0</v>
      </c>
      <c r="O35" s="654">
        <f t="shared" si="4"/>
        <v>0</v>
      </c>
      <c r="P35" s="654">
        <f t="shared" si="4"/>
        <v>0</v>
      </c>
      <c r="Q35" s="654">
        <f t="shared" si="4"/>
        <v>0</v>
      </c>
      <c r="R35" s="654">
        <f t="shared" si="4"/>
        <v>0</v>
      </c>
      <c r="S35" s="194"/>
      <c r="T35" s="79"/>
    </row>
    <row r="36" spans="2:21" x14ac:dyDescent="0.2">
      <c r="B36" s="77"/>
      <c r="C36" s="194"/>
      <c r="D36" s="194"/>
      <c r="E36" s="194"/>
      <c r="F36" s="72"/>
      <c r="G36" s="114"/>
      <c r="H36" s="194"/>
      <c r="I36" s="72"/>
      <c r="J36" s="72"/>
      <c r="K36" s="72"/>
      <c r="L36" s="72"/>
      <c r="M36" s="72"/>
      <c r="N36" s="72"/>
      <c r="O36" s="72"/>
      <c r="P36" s="72"/>
      <c r="Q36" s="72"/>
      <c r="R36" s="72"/>
      <c r="S36" s="194"/>
      <c r="T36" s="79"/>
    </row>
    <row r="37" spans="2:21" x14ac:dyDescent="0.2">
      <c r="B37" s="81"/>
      <c r="C37" s="202"/>
      <c r="D37" s="202" t="s">
        <v>443</v>
      </c>
      <c r="E37" s="202"/>
      <c r="F37" s="72"/>
      <c r="G37" s="72"/>
      <c r="H37" s="202"/>
      <c r="I37" s="655">
        <f t="shared" ref="I37:R37" si="5">+I24+I25+I26+I254</f>
        <v>0</v>
      </c>
      <c r="J37" s="655">
        <f t="shared" si="5"/>
        <v>0</v>
      </c>
      <c r="K37" s="655">
        <f t="shared" si="5"/>
        <v>0</v>
      </c>
      <c r="L37" s="655">
        <f t="shared" si="5"/>
        <v>0</v>
      </c>
      <c r="M37" s="655">
        <f t="shared" si="5"/>
        <v>0</v>
      </c>
      <c r="N37" s="655">
        <f t="shared" si="5"/>
        <v>0</v>
      </c>
      <c r="O37" s="655">
        <f t="shared" si="5"/>
        <v>0</v>
      </c>
      <c r="P37" s="655">
        <f t="shared" si="5"/>
        <v>0</v>
      </c>
      <c r="Q37" s="655">
        <f t="shared" si="5"/>
        <v>0</v>
      </c>
      <c r="R37" s="655">
        <f t="shared" si="5"/>
        <v>0</v>
      </c>
      <c r="S37" s="202"/>
      <c r="T37" s="92"/>
    </row>
    <row r="38" spans="2:21" x14ac:dyDescent="0.2">
      <c r="B38" s="77"/>
      <c r="C38" s="194"/>
      <c r="D38" s="194"/>
      <c r="E38" s="194"/>
      <c r="F38" s="72"/>
      <c r="G38" s="72"/>
      <c r="H38" s="194"/>
      <c r="I38" s="72"/>
      <c r="J38" s="72"/>
      <c r="K38" s="72"/>
      <c r="L38" s="72"/>
      <c r="M38" s="72"/>
      <c r="N38" s="72"/>
      <c r="O38" s="72"/>
      <c r="P38" s="72"/>
      <c r="Q38" s="72"/>
      <c r="R38" s="72"/>
      <c r="S38" s="194"/>
      <c r="T38" s="79"/>
    </row>
    <row r="39" spans="2:21" x14ac:dyDescent="0.2">
      <c r="B39" s="77"/>
      <c r="C39" s="185"/>
      <c r="D39" s="185"/>
      <c r="E39" s="185"/>
      <c r="F39" s="185"/>
      <c r="G39" s="185"/>
      <c r="H39" s="185"/>
      <c r="I39" s="185"/>
      <c r="J39" s="185"/>
      <c r="K39" s="185"/>
      <c r="L39" s="185"/>
      <c r="M39" s="185"/>
      <c r="N39" s="185"/>
      <c r="O39" s="185"/>
      <c r="P39" s="185"/>
      <c r="Q39" s="185"/>
      <c r="R39" s="185"/>
      <c r="S39" s="185"/>
      <c r="T39" s="79"/>
    </row>
    <row r="40" spans="2:21" x14ac:dyDescent="0.2">
      <c r="B40" s="77"/>
      <c r="C40" s="111"/>
      <c r="D40" s="111"/>
      <c r="E40" s="111"/>
      <c r="F40" s="114"/>
      <c r="G40" s="114"/>
      <c r="H40" s="111"/>
      <c r="I40" s="734"/>
      <c r="J40" s="734"/>
      <c r="K40" s="734"/>
      <c r="L40" s="734"/>
      <c r="M40" s="657"/>
      <c r="N40" s="657"/>
      <c r="O40" s="657"/>
      <c r="P40" s="735"/>
      <c r="Q40" s="735"/>
      <c r="R40" s="735"/>
      <c r="S40" s="111"/>
      <c r="T40" s="79"/>
      <c r="U40" s="740"/>
    </row>
    <row r="41" spans="2:21" x14ac:dyDescent="0.2">
      <c r="B41" s="77"/>
      <c r="C41" s="111"/>
      <c r="D41" s="622" t="s">
        <v>458</v>
      </c>
      <c r="E41" s="622"/>
      <c r="F41" s="114">
        <v>1</v>
      </c>
      <c r="G41" s="114"/>
      <c r="H41" s="111"/>
      <c r="I41" s="1125">
        <v>0</v>
      </c>
      <c r="J41" s="1125">
        <v>0</v>
      </c>
      <c r="K41" s="1125">
        <v>0</v>
      </c>
      <c r="L41" s="1125">
        <v>0</v>
      </c>
      <c r="M41" s="1633">
        <f>+'1 febr'!G50-'1 febr'!L50</f>
        <v>0</v>
      </c>
      <c r="N41" s="1633">
        <f>+'1 febr'!G94-'1 febr'!L94</f>
        <v>0</v>
      </c>
      <c r="O41" s="1633">
        <f>+'1 febr'!G146-'1 febr'!L146</f>
        <v>0</v>
      </c>
      <c r="P41" s="1634">
        <f>+'1 febr'!G190-'1 febr'!L190</f>
        <v>0</v>
      </c>
      <c r="Q41" s="1634">
        <f>+'1 febr'!G243-'1 febr'!L243</f>
        <v>0</v>
      </c>
      <c r="R41" s="1634">
        <f>+'1 febr'!G287-'1 febr'!L287</f>
        <v>0</v>
      </c>
      <c r="S41" s="111"/>
      <c r="T41" s="79"/>
      <c r="U41" s="740"/>
    </row>
    <row r="42" spans="2:21" x14ac:dyDescent="0.2">
      <c r="B42" s="77"/>
      <c r="C42" s="111"/>
      <c r="D42" s="111"/>
      <c r="E42" s="111"/>
      <c r="F42" s="114">
        <v>2</v>
      </c>
      <c r="G42" s="114"/>
      <c r="H42" s="111"/>
      <c r="I42" s="1125">
        <v>0</v>
      </c>
      <c r="J42" s="1125">
        <v>0</v>
      </c>
      <c r="K42" s="1125">
        <v>0</v>
      </c>
      <c r="L42" s="1125">
        <v>0</v>
      </c>
      <c r="M42" s="1633">
        <f>+'1 febr'!H50-'1 febr'!M50</f>
        <v>0</v>
      </c>
      <c r="N42" s="1633">
        <f>+'1 febr'!H94-'1 febr'!M94</f>
        <v>0</v>
      </c>
      <c r="O42" s="1633">
        <f>+'1 febr'!H146-'1 febr'!M146</f>
        <v>0</v>
      </c>
      <c r="P42" s="1634">
        <f>+'1 febr'!H190-'1 febr'!M190</f>
        <v>0</v>
      </c>
      <c r="Q42" s="1634">
        <f>+'1 febr'!H243-'1 febr'!M243</f>
        <v>0</v>
      </c>
      <c r="R42" s="1634">
        <f>+'1 febr'!H287-'1 febr'!M287</f>
        <v>0</v>
      </c>
      <c r="S42" s="111"/>
      <c r="T42" s="79"/>
      <c r="U42" s="740"/>
    </row>
    <row r="43" spans="2:21" x14ac:dyDescent="0.2">
      <c r="B43" s="77"/>
      <c r="C43" s="111"/>
      <c r="D43" s="111"/>
      <c r="E43" s="111"/>
      <c r="F43" s="114">
        <v>3</v>
      </c>
      <c r="G43" s="114"/>
      <c r="H43" s="111"/>
      <c r="I43" s="1125">
        <v>0</v>
      </c>
      <c r="J43" s="1125">
        <v>0</v>
      </c>
      <c r="K43" s="1125">
        <v>0</v>
      </c>
      <c r="L43" s="1125">
        <v>0</v>
      </c>
      <c r="M43" s="1633">
        <f>+'1 febr'!I50-'1 febr'!N50</f>
        <v>0</v>
      </c>
      <c r="N43" s="1633">
        <f>+'1 febr'!I94-'1 febr'!N94</f>
        <v>0</v>
      </c>
      <c r="O43" s="1633">
        <f>+'1 febr'!I146-'1 febr'!N146</f>
        <v>0</v>
      </c>
      <c r="P43" s="1634">
        <f>+'1 febr'!I190-'1 febr'!N190</f>
        <v>0</v>
      </c>
      <c r="Q43" s="1634">
        <f>+'1 febr'!I243-'1 febr'!N243</f>
        <v>0</v>
      </c>
      <c r="R43" s="1634">
        <f>+'1 febr'!I287-'1 febr'!N287</f>
        <v>0</v>
      </c>
      <c r="S43" s="111"/>
      <c r="T43" s="79"/>
    </row>
    <row r="44" spans="2:21" x14ac:dyDescent="0.2">
      <c r="B44" s="77"/>
      <c r="C44" s="111"/>
      <c r="D44" s="111"/>
      <c r="E44" s="111"/>
      <c r="F44" s="114"/>
      <c r="G44" s="118" t="s">
        <v>113</v>
      </c>
      <c r="H44" s="111"/>
      <c r="I44" s="1126">
        <f>SUM(I41:I43)</f>
        <v>0</v>
      </c>
      <c r="J44" s="1126">
        <f>SUM(J41:J43)</f>
        <v>0</v>
      </c>
      <c r="K44" s="1126">
        <f>SUM(K41:K43)</f>
        <v>0</v>
      </c>
      <c r="L44" s="1126">
        <f>SUM(L41:L43)</f>
        <v>0</v>
      </c>
      <c r="M44" s="1126">
        <f t="shared" ref="M44:R44" si="6">SUM(M41:M43)</f>
        <v>0</v>
      </c>
      <c r="N44" s="1126">
        <f t="shared" si="6"/>
        <v>0</v>
      </c>
      <c r="O44" s="1126">
        <f t="shared" si="6"/>
        <v>0</v>
      </c>
      <c r="P44" s="1126">
        <f t="shared" si="6"/>
        <v>0</v>
      </c>
      <c r="Q44" s="1126">
        <f t="shared" si="6"/>
        <v>0</v>
      </c>
      <c r="R44" s="1126">
        <f t="shared" si="6"/>
        <v>0</v>
      </c>
      <c r="S44" s="111"/>
      <c r="T44" s="79"/>
    </row>
    <row r="45" spans="2:21" x14ac:dyDescent="0.2">
      <c r="B45" s="77"/>
      <c r="C45" s="111"/>
      <c r="D45" s="11"/>
      <c r="E45" s="11"/>
      <c r="F45" s="463"/>
      <c r="G45" s="114"/>
      <c r="H45" s="111"/>
      <c r="I45" s="114"/>
      <c r="J45" s="114"/>
      <c r="K45" s="114"/>
      <c r="L45" s="114"/>
      <c r="M45" s="114"/>
      <c r="N45" s="114"/>
      <c r="O45" s="114"/>
      <c r="P45" s="114"/>
      <c r="Q45" s="114"/>
      <c r="R45" s="114"/>
      <c r="S45" s="111"/>
      <c r="T45" s="79"/>
    </row>
    <row r="46" spans="2:21" x14ac:dyDescent="0.2">
      <c r="B46" s="77"/>
      <c r="C46" s="184"/>
      <c r="D46" s="184"/>
      <c r="E46" s="184"/>
      <c r="F46" s="185"/>
      <c r="G46" s="185"/>
      <c r="H46" s="184"/>
      <c r="I46" s="185"/>
      <c r="J46" s="185"/>
      <c r="K46" s="185"/>
      <c r="L46" s="185"/>
      <c r="M46" s="185"/>
      <c r="N46" s="185"/>
      <c r="O46" s="185"/>
      <c r="P46" s="185"/>
      <c r="Q46" s="185"/>
      <c r="R46" s="185"/>
      <c r="S46" s="184"/>
      <c r="T46" s="79"/>
    </row>
    <row r="47" spans="2:21" x14ac:dyDescent="0.2">
      <c r="B47" s="77"/>
      <c r="C47" s="194"/>
      <c r="D47" s="194"/>
      <c r="E47" s="194"/>
      <c r="F47" s="72"/>
      <c r="G47" s="72"/>
      <c r="H47" s="194"/>
      <c r="I47" s="72"/>
      <c r="J47" s="72"/>
      <c r="K47" s="72"/>
      <c r="L47" s="72"/>
      <c r="M47" s="72"/>
      <c r="N47" s="72"/>
      <c r="O47" s="72"/>
      <c r="P47" s="72"/>
      <c r="Q47" s="72"/>
      <c r="R47" s="72"/>
      <c r="S47" s="194"/>
      <c r="T47" s="79"/>
    </row>
    <row r="48" spans="2:21" x14ac:dyDescent="0.2">
      <c r="B48" s="77"/>
      <c r="C48" s="194"/>
      <c r="D48" s="1115" t="s">
        <v>719</v>
      </c>
      <c r="E48" s="194"/>
      <c r="F48" s="72"/>
      <c r="G48" s="72"/>
      <c r="H48" s="194"/>
      <c r="I48" s="72"/>
      <c r="J48" s="72"/>
      <c r="K48" s="1114"/>
      <c r="L48" s="1114"/>
      <c r="M48" s="1119">
        <v>41671</v>
      </c>
      <c r="N48" s="1119">
        <f t="shared" ref="N48:R48" si="7">+M48</f>
        <v>41671</v>
      </c>
      <c r="O48" s="1119">
        <f t="shared" si="7"/>
        <v>41671</v>
      </c>
      <c r="P48" s="1119">
        <f t="shared" si="7"/>
        <v>41671</v>
      </c>
      <c r="Q48" s="1119">
        <f t="shared" si="7"/>
        <v>41671</v>
      </c>
      <c r="R48" s="1119">
        <f t="shared" si="7"/>
        <v>41671</v>
      </c>
      <c r="S48" s="194"/>
      <c r="T48" s="79"/>
    </row>
    <row r="49" spans="2:20" x14ac:dyDescent="0.2">
      <c r="B49" s="77"/>
      <c r="C49" s="194"/>
      <c r="D49" s="192" t="s">
        <v>444</v>
      </c>
      <c r="E49" s="192"/>
      <c r="F49" s="213"/>
      <c r="G49" s="213"/>
      <c r="H49" s="194"/>
      <c r="I49" s="1118" t="s">
        <v>673</v>
      </c>
      <c r="J49" s="1118" t="s">
        <v>673</v>
      </c>
      <c r="K49" s="1118" t="s">
        <v>673</v>
      </c>
      <c r="L49" s="1118" t="s">
        <v>673</v>
      </c>
      <c r="M49" s="154" t="s">
        <v>281</v>
      </c>
      <c r="N49" s="154" t="str">
        <f t="shared" ref="N49:P50" si="8">+M49</f>
        <v>ja</v>
      </c>
      <c r="O49" s="154" t="str">
        <f>+N49</f>
        <v>ja</v>
      </c>
      <c r="P49" s="154" t="str">
        <f t="shared" si="8"/>
        <v>ja</v>
      </c>
      <c r="Q49" s="154" t="str">
        <f>+P49</f>
        <v>ja</v>
      </c>
      <c r="R49" s="154" t="str">
        <f>+Q49</f>
        <v>ja</v>
      </c>
      <c r="S49" s="194"/>
      <c r="T49" s="79"/>
    </row>
    <row r="50" spans="2:20" x14ac:dyDescent="0.2">
      <c r="B50" s="77"/>
      <c r="C50" s="194"/>
      <c r="D50" s="192" t="s">
        <v>710</v>
      </c>
      <c r="E50" s="192"/>
      <c r="F50" s="213"/>
      <c r="G50" s="213"/>
      <c r="H50" s="194"/>
      <c r="I50" s="1118" t="s">
        <v>673</v>
      </c>
      <c r="J50" s="1118" t="s">
        <v>673</v>
      </c>
      <c r="K50" s="1118" t="s">
        <v>673</v>
      </c>
      <c r="L50" s="1118" t="s">
        <v>673</v>
      </c>
      <c r="M50" s="154" t="s">
        <v>281</v>
      </c>
      <c r="N50" s="154" t="str">
        <f t="shared" si="8"/>
        <v>ja</v>
      </c>
      <c r="O50" s="154" t="str">
        <f t="shared" si="8"/>
        <v>ja</v>
      </c>
      <c r="P50" s="154" t="str">
        <f t="shared" si="8"/>
        <v>ja</v>
      </c>
      <c r="Q50" s="154" t="str">
        <f>+P50</f>
        <v>ja</v>
      </c>
      <c r="R50" s="154" t="str">
        <f>+Q50</f>
        <v>ja</v>
      </c>
      <c r="S50" s="194"/>
      <c r="T50" s="79"/>
    </row>
    <row r="51" spans="2:20" x14ac:dyDescent="0.2">
      <c r="B51" s="77"/>
      <c r="C51" s="212"/>
      <c r="D51" s="212"/>
      <c r="E51" s="853"/>
      <c r="F51" s="854"/>
      <c r="G51" s="854"/>
      <c r="H51" s="855"/>
      <c r="I51" s="854"/>
      <c r="J51" s="854"/>
      <c r="K51" s="854"/>
      <c r="L51" s="854"/>
      <c r="M51" s="854"/>
      <c r="N51" s="854"/>
      <c r="O51" s="854"/>
      <c r="P51" s="854"/>
      <c r="Q51" s="854"/>
      <c r="R51" s="854"/>
      <c r="S51" s="561"/>
      <c r="T51" s="79"/>
    </row>
    <row r="52" spans="2:20" x14ac:dyDescent="0.2">
      <c r="B52" s="77"/>
      <c r="C52" s="184"/>
      <c r="D52" s="184"/>
      <c r="E52" s="184"/>
      <c r="F52" s="185"/>
      <c r="G52" s="185"/>
      <c r="H52" s="184"/>
      <c r="I52" s="185"/>
      <c r="J52" s="185"/>
      <c r="K52" s="185"/>
      <c r="L52" s="185"/>
      <c r="M52" s="185"/>
      <c r="N52" s="185"/>
      <c r="O52" s="185"/>
      <c r="P52" s="185"/>
      <c r="Q52" s="185"/>
      <c r="R52" s="185"/>
      <c r="S52" s="184"/>
      <c r="T52" s="79"/>
    </row>
    <row r="53" spans="2:20" x14ac:dyDescent="0.2">
      <c r="B53" s="77"/>
      <c r="C53" s="194"/>
      <c r="D53" s="194"/>
      <c r="E53" s="194"/>
      <c r="F53" s="72"/>
      <c r="G53" s="72"/>
      <c r="H53" s="194"/>
      <c r="I53" s="72"/>
      <c r="J53" s="72"/>
      <c r="K53" s="72"/>
      <c r="L53" s="72"/>
      <c r="M53" s="72"/>
      <c r="N53" s="72"/>
      <c r="O53" s="72"/>
      <c r="P53" s="72"/>
      <c r="Q53" s="72"/>
      <c r="R53" s="72"/>
      <c r="S53" s="194"/>
      <c r="T53" s="79"/>
    </row>
    <row r="54" spans="2:20" x14ac:dyDescent="0.2">
      <c r="B54" s="77"/>
      <c r="C54" s="194"/>
      <c r="D54" s="658" t="s">
        <v>246</v>
      </c>
      <c r="E54" s="658"/>
      <c r="F54" s="213"/>
      <c r="G54" s="213"/>
      <c r="H54" s="194"/>
      <c r="I54" s="72">
        <f t="shared" ref="I54:R54" si="9">+I19</f>
        <v>2010</v>
      </c>
      <c r="J54" s="72">
        <f t="shared" si="9"/>
        <v>2011</v>
      </c>
      <c r="K54" s="72">
        <f t="shared" si="9"/>
        <v>2012</v>
      </c>
      <c r="L54" s="72">
        <f t="shared" si="9"/>
        <v>2013</v>
      </c>
      <c r="M54" s="72">
        <f t="shared" si="9"/>
        <v>2014</v>
      </c>
      <c r="N54" s="72">
        <f t="shared" si="9"/>
        <v>2015</v>
      </c>
      <c r="O54" s="72">
        <f t="shared" si="9"/>
        <v>2016</v>
      </c>
      <c r="P54" s="72">
        <f t="shared" si="9"/>
        <v>2017</v>
      </c>
      <c r="Q54" s="72">
        <f t="shared" si="9"/>
        <v>2018</v>
      </c>
      <c r="R54" s="72">
        <f t="shared" si="9"/>
        <v>2019</v>
      </c>
      <c r="S54" s="194"/>
      <c r="T54" s="79"/>
    </row>
    <row r="55" spans="2:20" x14ac:dyDescent="0.2">
      <c r="B55" s="77"/>
      <c r="C55" s="194"/>
      <c r="D55" s="658"/>
      <c r="E55" s="658"/>
      <c r="F55" s="213"/>
      <c r="G55" s="213"/>
      <c r="H55" s="194"/>
      <c r="I55" s="72"/>
      <c r="J55" s="72"/>
      <c r="K55" s="72"/>
      <c r="L55" s="72"/>
      <c r="M55" s="72"/>
      <c r="N55" s="72"/>
      <c r="O55" s="72"/>
      <c r="P55" s="72"/>
      <c r="Q55" s="72"/>
      <c r="R55" s="72"/>
      <c r="S55" s="194"/>
      <c r="T55" s="79"/>
    </row>
    <row r="56" spans="2:20" x14ac:dyDescent="0.2">
      <c r="B56" s="77"/>
      <c r="C56" s="194"/>
      <c r="D56" s="194" t="s">
        <v>447</v>
      </c>
      <c r="E56" s="194"/>
      <c r="F56" s="213"/>
      <c r="G56" s="213"/>
      <c r="H56" s="194"/>
      <c r="I56" s="828">
        <f t="shared" ref="I56:R56" si="10">IF(I$27=0,0,+I32/I$27)</f>
        <v>0</v>
      </c>
      <c r="J56" s="828">
        <f t="shared" si="10"/>
        <v>0</v>
      </c>
      <c r="K56" s="828">
        <f t="shared" si="10"/>
        <v>0</v>
      </c>
      <c r="L56" s="828">
        <f t="shared" si="10"/>
        <v>0</v>
      </c>
      <c r="M56" s="828">
        <f t="shared" si="10"/>
        <v>0</v>
      </c>
      <c r="N56" s="828">
        <f t="shared" si="10"/>
        <v>0</v>
      </c>
      <c r="O56" s="828">
        <f t="shared" si="10"/>
        <v>0</v>
      </c>
      <c r="P56" s="828">
        <f t="shared" si="10"/>
        <v>0</v>
      </c>
      <c r="Q56" s="828">
        <f t="shared" si="10"/>
        <v>0</v>
      </c>
      <c r="R56" s="828">
        <f t="shared" si="10"/>
        <v>0</v>
      </c>
      <c r="S56" s="194"/>
      <c r="T56" s="79"/>
    </row>
    <row r="57" spans="2:20" x14ac:dyDescent="0.2">
      <c r="B57" s="77"/>
      <c r="C57" s="194"/>
      <c r="D57" s="194" t="s">
        <v>448</v>
      </c>
      <c r="E57" s="194"/>
      <c r="F57" s="213"/>
      <c r="G57" s="213"/>
      <c r="H57" s="194"/>
      <c r="I57" s="828">
        <f t="shared" ref="I57:R57" si="11">IF(I$27=0,0,+I33/I$27)</f>
        <v>0</v>
      </c>
      <c r="J57" s="828">
        <f t="shared" si="11"/>
        <v>0</v>
      </c>
      <c r="K57" s="828">
        <f t="shared" si="11"/>
        <v>0</v>
      </c>
      <c r="L57" s="828">
        <f t="shared" si="11"/>
        <v>0</v>
      </c>
      <c r="M57" s="828">
        <f t="shared" si="11"/>
        <v>0</v>
      </c>
      <c r="N57" s="828">
        <f t="shared" si="11"/>
        <v>0</v>
      </c>
      <c r="O57" s="828">
        <f t="shared" si="11"/>
        <v>0</v>
      </c>
      <c r="P57" s="828">
        <f t="shared" si="11"/>
        <v>0</v>
      </c>
      <c r="Q57" s="828">
        <f t="shared" si="11"/>
        <v>0</v>
      </c>
      <c r="R57" s="828">
        <f t="shared" si="11"/>
        <v>0</v>
      </c>
      <c r="S57" s="194"/>
      <c r="T57" s="79"/>
    </row>
    <row r="58" spans="2:20" x14ac:dyDescent="0.2">
      <c r="B58" s="77"/>
      <c r="C58" s="194"/>
      <c r="D58" s="194" t="s">
        <v>449</v>
      </c>
      <c r="E58" s="194"/>
      <c r="F58" s="214"/>
      <c r="G58" s="214"/>
      <c r="H58" s="194"/>
      <c r="I58" s="828">
        <f t="shared" ref="I58:R58" si="12">IF(I$27=0,0,+I34/I$27)</f>
        <v>0</v>
      </c>
      <c r="J58" s="828">
        <f t="shared" si="12"/>
        <v>0</v>
      </c>
      <c r="K58" s="828">
        <f t="shared" si="12"/>
        <v>0</v>
      </c>
      <c r="L58" s="828">
        <f t="shared" si="12"/>
        <v>0</v>
      </c>
      <c r="M58" s="828">
        <f t="shared" si="12"/>
        <v>0</v>
      </c>
      <c r="N58" s="828">
        <f t="shared" si="12"/>
        <v>0</v>
      </c>
      <c r="O58" s="828">
        <f t="shared" si="12"/>
        <v>0</v>
      </c>
      <c r="P58" s="828">
        <f t="shared" si="12"/>
        <v>0</v>
      </c>
      <c r="Q58" s="828">
        <f t="shared" si="12"/>
        <v>0</v>
      </c>
      <c r="R58" s="828">
        <f t="shared" si="12"/>
        <v>0</v>
      </c>
      <c r="S58" s="194"/>
      <c r="T58" s="79"/>
    </row>
    <row r="59" spans="2:20" x14ac:dyDescent="0.2">
      <c r="B59" s="77"/>
      <c r="C59" s="194"/>
      <c r="D59" s="194" t="s">
        <v>446</v>
      </c>
      <c r="E59" s="194"/>
      <c r="F59" s="72"/>
      <c r="G59" s="72"/>
      <c r="H59" s="194"/>
      <c r="I59" s="829">
        <f t="shared" ref="I59:R59" si="13">IF(I27=0,0,I35/I27)</f>
        <v>0</v>
      </c>
      <c r="J59" s="829">
        <f t="shared" si="13"/>
        <v>0</v>
      </c>
      <c r="K59" s="829">
        <f t="shared" si="13"/>
        <v>0</v>
      </c>
      <c r="L59" s="829">
        <f t="shared" si="13"/>
        <v>0</v>
      </c>
      <c r="M59" s="829">
        <f t="shared" si="13"/>
        <v>0</v>
      </c>
      <c r="N59" s="829">
        <f t="shared" si="13"/>
        <v>0</v>
      </c>
      <c r="O59" s="829">
        <f t="shared" si="13"/>
        <v>0</v>
      </c>
      <c r="P59" s="829">
        <f t="shared" si="13"/>
        <v>0</v>
      </c>
      <c r="Q59" s="829">
        <f t="shared" si="13"/>
        <v>0</v>
      </c>
      <c r="R59" s="829">
        <f t="shared" si="13"/>
        <v>0</v>
      </c>
      <c r="S59" s="194"/>
      <c r="T59" s="79"/>
    </row>
    <row r="60" spans="2:20" x14ac:dyDescent="0.2">
      <c r="B60" s="77"/>
      <c r="C60" s="194"/>
      <c r="D60" s="194" t="s">
        <v>445</v>
      </c>
      <c r="E60" s="194"/>
      <c r="F60" s="72"/>
      <c r="G60" s="72"/>
      <c r="H60" s="194"/>
      <c r="I60" s="829">
        <f t="shared" ref="I60:R60" si="14">IF(I$37=0,0,+I$254/I$37)</f>
        <v>0</v>
      </c>
      <c r="J60" s="829">
        <f t="shared" si="14"/>
        <v>0</v>
      </c>
      <c r="K60" s="829">
        <f t="shared" si="14"/>
        <v>0</v>
      </c>
      <c r="L60" s="829">
        <f t="shared" si="14"/>
        <v>0</v>
      </c>
      <c r="M60" s="829">
        <f t="shared" si="14"/>
        <v>0</v>
      </c>
      <c r="N60" s="829">
        <f t="shared" si="14"/>
        <v>0</v>
      </c>
      <c r="O60" s="829">
        <f t="shared" si="14"/>
        <v>0</v>
      </c>
      <c r="P60" s="829">
        <f t="shared" si="14"/>
        <v>0</v>
      </c>
      <c r="Q60" s="829">
        <f t="shared" si="14"/>
        <v>0</v>
      </c>
      <c r="R60" s="829">
        <f t="shared" si="14"/>
        <v>0</v>
      </c>
      <c r="S60" s="194"/>
      <c r="T60" s="79"/>
    </row>
    <row r="61" spans="2:20" x14ac:dyDescent="0.2">
      <c r="B61" s="77"/>
      <c r="C61" s="194"/>
      <c r="D61" s="194"/>
      <c r="E61" s="194"/>
      <c r="F61" s="72"/>
      <c r="G61" s="72"/>
      <c r="H61" s="194"/>
      <c r="I61" s="72"/>
      <c r="J61" s="72"/>
      <c r="K61" s="72"/>
      <c r="L61" s="72"/>
      <c r="M61" s="72"/>
      <c r="N61" s="72"/>
      <c r="O61" s="72"/>
      <c r="P61" s="72"/>
      <c r="Q61" s="72"/>
      <c r="R61" s="72"/>
      <c r="S61" s="194"/>
      <c r="T61" s="79"/>
    </row>
    <row r="62" spans="2:20" x14ac:dyDescent="0.2">
      <c r="B62" s="77"/>
      <c r="C62" s="111"/>
      <c r="D62" s="852" t="s">
        <v>636</v>
      </c>
      <c r="E62" s="111"/>
      <c r="F62" s="114"/>
      <c r="G62" s="114"/>
      <c r="H62" s="111"/>
      <c r="I62" s="114"/>
      <c r="J62" s="114"/>
      <c r="K62" s="114"/>
      <c r="L62" s="114"/>
      <c r="M62" s="114"/>
      <c r="N62" s="114"/>
      <c r="O62" s="114"/>
      <c r="P62" s="114"/>
      <c r="Q62" s="114"/>
      <c r="R62" s="114"/>
      <c r="S62" s="82"/>
      <c r="T62" s="79"/>
    </row>
    <row r="63" spans="2:20" x14ac:dyDescent="0.2">
      <c r="B63" s="77"/>
      <c r="C63" s="111"/>
      <c r="D63" s="111"/>
      <c r="E63" s="111"/>
      <c r="F63" s="114"/>
      <c r="G63" s="114"/>
      <c r="H63" s="111"/>
      <c r="I63" s="114"/>
      <c r="J63" s="114"/>
      <c r="K63" s="114"/>
      <c r="L63" s="114"/>
      <c r="M63" s="114"/>
      <c r="N63" s="114"/>
      <c r="O63" s="114"/>
      <c r="P63" s="114"/>
      <c r="Q63" s="114"/>
      <c r="R63" s="114"/>
      <c r="S63" s="864"/>
      <c r="T63" s="79"/>
    </row>
    <row r="64" spans="2:20" x14ac:dyDescent="0.2">
      <c r="B64" s="77"/>
      <c r="C64" s="111"/>
      <c r="D64" s="194" t="s">
        <v>447</v>
      </c>
      <c r="E64" s="111"/>
      <c r="F64" s="114"/>
      <c r="G64" s="114"/>
      <c r="H64" s="111"/>
      <c r="I64" s="828">
        <v>2.9489999999999999E-2</v>
      </c>
      <c r="J64" s="828">
        <v>3.0210000000000001E-2</v>
      </c>
      <c r="K64" s="828">
        <v>3.092E-2</v>
      </c>
      <c r="L64" s="1174">
        <v>3.1519999999999999E-2</v>
      </c>
      <c r="M64" s="987">
        <v>0</v>
      </c>
      <c r="N64" s="987">
        <v>0</v>
      </c>
      <c r="O64" s="987">
        <v>0</v>
      </c>
      <c r="P64" s="987">
        <v>0</v>
      </c>
      <c r="Q64" s="987">
        <v>0</v>
      </c>
      <c r="R64" s="987">
        <v>0</v>
      </c>
      <c r="S64" s="864"/>
      <c r="T64" s="79"/>
    </row>
    <row r="65" spans="2:20" x14ac:dyDescent="0.2">
      <c r="B65" s="77"/>
      <c r="C65" s="111"/>
      <c r="D65" s="194" t="s">
        <v>448</v>
      </c>
      <c r="E65" s="111"/>
      <c r="F65" s="114"/>
      <c r="G65" s="114"/>
      <c r="H65" s="111"/>
      <c r="I65" s="828">
        <v>1.14E-3</v>
      </c>
      <c r="J65" s="828">
        <v>1.1199999999999999E-3</v>
      </c>
      <c r="K65" s="828">
        <v>1.09E-3</v>
      </c>
      <c r="L65" s="1174">
        <v>1.1299999999999999E-3</v>
      </c>
      <c r="M65" s="987">
        <v>0</v>
      </c>
      <c r="N65" s="987">
        <v>0</v>
      </c>
      <c r="O65" s="987">
        <v>0</v>
      </c>
      <c r="P65" s="987">
        <v>0</v>
      </c>
      <c r="Q65" s="987">
        <v>0</v>
      </c>
      <c r="R65" s="987">
        <v>0</v>
      </c>
      <c r="S65" s="864"/>
      <c r="T65" s="79"/>
    </row>
    <row r="66" spans="2:20" x14ac:dyDescent="0.2">
      <c r="B66" s="77"/>
      <c r="C66" s="111"/>
      <c r="D66" s="194" t="s">
        <v>449</v>
      </c>
      <c r="E66" s="111"/>
      <c r="F66" s="114"/>
      <c r="G66" s="114"/>
      <c r="H66" s="111"/>
      <c r="I66" s="828">
        <v>2.8900000000000002E-3</v>
      </c>
      <c r="J66" s="828">
        <v>3.0400000000000002E-3</v>
      </c>
      <c r="K66" s="828">
        <v>3.13E-3</v>
      </c>
      <c r="L66" s="1174">
        <v>3.3999999999999998E-3</v>
      </c>
      <c r="M66" s="987">
        <v>0</v>
      </c>
      <c r="N66" s="987">
        <v>0</v>
      </c>
      <c r="O66" s="987">
        <v>0</v>
      </c>
      <c r="P66" s="987">
        <v>0</v>
      </c>
      <c r="Q66" s="987">
        <v>0</v>
      </c>
      <c r="R66" s="987">
        <v>0</v>
      </c>
      <c r="S66" s="864"/>
      <c r="T66" s="79"/>
    </row>
    <row r="67" spans="2:20" x14ac:dyDescent="0.2">
      <c r="B67" s="77"/>
      <c r="C67" s="111"/>
      <c r="D67" s="194" t="s">
        <v>446</v>
      </c>
      <c r="E67" s="111"/>
      <c r="F67" s="114"/>
      <c r="G67" s="114"/>
      <c r="H67" s="111"/>
      <c r="I67" s="828">
        <f>SUM(I64:I66)</f>
        <v>3.3519999999999994E-2</v>
      </c>
      <c r="J67" s="828">
        <f>SUM(J64:J66)</f>
        <v>3.4370000000000005E-2</v>
      </c>
      <c r="K67" s="828">
        <f>SUM(K64:K66)</f>
        <v>3.5139999999999998E-2</v>
      </c>
      <c r="L67" s="1174">
        <v>3.6040000000000003E-2</v>
      </c>
      <c r="M67" s="987">
        <v>0</v>
      </c>
      <c r="N67" s="987">
        <v>0</v>
      </c>
      <c r="O67" s="987">
        <v>0</v>
      </c>
      <c r="P67" s="987">
        <v>0</v>
      </c>
      <c r="Q67" s="987">
        <v>0</v>
      </c>
      <c r="R67" s="987">
        <v>0</v>
      </c>
      <c r="S67" s="864"/>
      <c r="T67" s="79"/>
    </row>
    <row r="68" spans="2:20" x14ac:dyDescent="0.2">
      <c r="B68" s="77"/>
      <c r="C68" s="865"/>
      <c r="D68" s="865"/>
      <c r="E68" s="865"/>
      <c r="F68" s="632"/>
      <c r="G68" s="632"/>
      <c r="H68" s="865"/>
      <c r="I68" s="632"/>
      <c r="J68" s="632"/>
      <c r="K68" s="632"/>
      <c r="L68" s="632"/>
      <c r="M68" s="632"/>
      <c r="N68" s="632"/>
      <c r="O68" s="632"/>
      <c r="P68" s="632"/>
      <c r="Q68" s="632"/>
      <c r="R68" s="632"/>
      <c r="S68" s="552"/>
      <c r="T68" s="79"/>
    </row>
    <row r="69" spans="2:20" x14ac:dyDescent="0.2">
      <c r="B69" s="77"/>
      <c r="C69" s="184"/>
      <c r="D69" s="184"/>
      <c r="E69" s="184"/>
      <c r="F69" s="185"/>
      <c r="G69" s="185"/>
      <c r="H69" s="184"/>
      <c r="I69" s="185"/>
      <c r="J69" s="185"/>
      <c r="K69" s="185"/>
      <c r="L69" s="185"/>
      <c r="M69" s="185"/>
      <c r="N69" s="185"/>
      <c r="O69" s="185"/>
      <c r="P69" s="185"/>
      <c r="Q69" s="185"/>
      <c r="R69" s="185"/>
      <c r="S69" s="184"/>
      <c r="T69" s="79"/>
    </row>
    <row r="70" spans="2:20" x14ac:dyDescent="0.2">
      <c r="B70" s="77"/>
      <c r="C70" s="184"/>
      <c r="D70" s="184"/>
      <c r="E70" s="184"/>
      <c r="F70" s="185"/>
      <c r="G70" s="185"/>
      <c r="H70" s="184"/>
      <c r="I70" s="185"/>
      <c r="J70" s="185"/>
      <c r="K70" s="185"/>
      <c r="L70" s="185"/>
      <c r="M70" s="185"/>
      <c r="N70" s="185"/>
      <c r="O70" s="185"/>
      <c r="P70" s="185"/>
      <c r="Q70" s="185"/>
      <c r="R70" s="185"/>
      <c r="S70" s="184"/>
      <c r="T70" s="79"/>
    </row>
    <row r="71" spans="2:20" x14ac:dyDescent="0.2">
      <c r="B71" s="87"/>
      <c r="C71" s="860"/>
      <c r="D71" s="860"/>
      <c r="E71" s="860"/>
      <c r="F71" s="861"/>
      <c r="G71" s="861"/>
      <c r="H71" s="860"/>
      <c r="I71" s="861"/>
      <c r="J71" s="861"/>
      <c r="K71" s="861"/>
      <c r="L71" s="861"/>
      <c r="M71" s="861"/>
      <c r="N71" s="861"/>
      <c r="O71" s="861"/>
      <c r="P71" s="861"/>
      <c r="Q71" s="861"/>
      <c r="R71" s="861"/>
      <c r="S71" s="860"/>
      <c r="T71" s="86"/>
    </row>
    <row r="72" spans="2:20" x14ac:dyDescent="0.2">
      <c r="B72" s="73"/>
      <c r="C72" s="210"/>
      <c r="D72" s="210"/>
      <c r="E72" s="210"/>
      <c r="F72" s="211"/>
      <c r="G72" s="211"/>
      <c r="H72" s="210"/>
      <c r="I72" s="211"/>
      <c r="J72" s="211"/>
      <c r="K72" s="211"/>
      <c r="L72" s="211"/>
      <c r="M72" s="211"/>
      <c r="N72" s="211"/>
      <c r="O72" s="211"/>
      <c r="P72" s="211"/>
      <c r="Q72" s="211"/>
      <c r="R72" s="211"/>
      <c r="S72" s="210"/>
      <c r="T72" s="76"/>
    </row>
    <row r="73" spans="2:20" x14ac:dyDescent="0.2">
      <c r="B73" s="77"/>
      <c r="C73" s="184"/>
      <c r="D73" s="184"/>
      <c r="E73" s="184"/>
      <c r="F73" s="185"/>
      <c r="G73" s="185"/>
      <c r="H73" s="184"/>
      <c r="I73" s="857" t="str">
        <f t="shared" ref="I73:R73" si="15">+I18</f>
        <v>2011/12</v>
      </c>
      <c r="J73" s="857" t="str">
        <f t="shared" si="15"/>
        <v>2012/13</v>
      </c>
      <c r="K73" s="857" t="str">
        <f t="shared" si="15"/>
        <v>2013/14</v>
      </c>
      <c r="L73" s="857" t="str">
        <f t="shared" si="15"/>
        <v>2014/15</v>
      </c>
      <c r="M73" s="857" t="str">
        <f t="shared" si="15"/>
        <v>2015/16</v>
      </c>
      <c r="N73" s="857" t="str">
        <f t="shared" si="15"/>
        <v>2016/17</v>
      </c>
      <c r="O73" s="857" t="str">
        <f t="shared" si="15"/>
        <v>2017/18</v>
      </c>
      <c r="P73" s="857" t="str">
        <f t="shared" si="15"/>
        <v>2018/19</v>
      </c>
      <c r="Q73" s="857" t="str">
        <f t="shared" si="15"/>
        <v>2019/20</v>
      </c>
      <c r="R73" s="857" t="str">
        <f t="shared" si="15"/>
        <v>2020/21</v>
      </c>
      <c r="S73" s="184"/>
      <c r="T73" s="79"/>
    </row>
    <row r="74" spans="2:20" x14ac:dyDescent="0.2">
      <c r="B74" s="77"/>
      <c r="C74" s="184"/>
      <c r="D74" s="184"/>
      <c r="E74" s="184"/>
      <c r="F74" s="185"/>
      <c r="G74" s="185"/>
      <c r="H74" s="184"/>
      <c r="I74" s="858">
        <f>+J19-1</f>
        <v>2010</v>
      </c>
      <c r="J74" s="858">
        <f>+K19-1</f>
        <v>2011</v>
      </c>
      <c r="K74" s="858">
        <f>+L19-1</f>
        <v>2012</v>
      </c>
      <c r="L74" s="858">
        <f>+M19-1</f>
        <v>2013</v>
      </c>
      <c r="M74" s="859">
        <f t="shared" ref="M74:R74" si="16">+M19</f>
        <v>2014</v>
      </c>
      <c r="N74" s="859">
        <f t="shared" si="16"/>
        <v>2015</v>
      </c>
      <c r="O74" s="859">
        <f t="shared" si="16"/>
        <v>2016</v>
      </c>
      <c r="P74" s="859">
        <f t="shared" si="16"/>
        <v>2017</v>
      </c>
      <c r="Q74" s="859">
        <f t="shared" si="16"/>
        <v>2018</v>
      </c>
      <c r="R74" s="859">
        <f t="shared" si="16"/>
        <v>2019</v>
      </c>
      <c r="S74" s="184"/>
      <c r="T74" s="79"/>
    </row>
    <row r="75" spans="2:20" x14ac:dyDescent="0.2">
      <c r="B75" s="77"/>
      <c r="C75" s="184"/>
      <c r="D75" s="184"/>
      <c r="E75" s="184"/>
      <c r="F75" s="185"/>
      <c r="G75" s="185"/>
      <c r="H75" s="184"/>
      <c r="I75" s="185"/>
      <c r="J75" s="185"/>
      <c r="K75" s="185"/>
      <c r="L75" s="185"/>
      <c r="M75" s="185"/>
      <c r="N75" s="185"/>
      <c r="O75" s="185"/>
      <c r="P75" s="185"/>
      <c r="Q75" s="185"/>
      <c r="R75" s="185"/>
      <c r="S75" s="184"/>
      <c r="T75" s="79"/>
    </row>
    <row r="76" spans="2:20" x14ac:dyDescent="0.2">
      <c r="B76" s="77"/>
      <c r="C76" s="194"/>
      <c r="D76" s="194"/>
      <c r="E76" s="194"/>
      <c r="F76" s="72"/>
      <c r="G76" s="72"/>
      <c r="H76" s="194"/>
      <c r="I76" s="72"/>
      <c r="J76" s="72"/>
      <c r="K76" s="72"/>
      <c r="L76" s="72"/>
      <c r="M76" s="72"/>
      <c r="N76" s="72"/>
      <c r="O76" s="72"/>
      <c r="P76" s="72"/>
      <c r="Q76" s="72"/>
      <c r="R76" s="72"/>
      <c r="S76" s="194"/>
      <c r="T76" s="79"/>
    </row>
    <row r="77" spans="2:20" x14ac:dyDescent="0.2">
      <c r="B77" s="77"/>
      <c r="C77" s="194"/>
      <c r="D77" s="193" t="s">
        <v>441</v>
      </c>
      <c r="E77" s="194" t="s">
        <v>481</v>
      </c>
      <c r="F77" s="94" t="s">
        <v>44</v>
      </c>
      <c r="G77" s="94"/>
      <c r="H77" s="193"/>
      <c r="I77" s="67"/>
      <c r="J77" s="67"/>
      <c r="K77" s="67"/>
      <c r="L77" s="67"/>
      <c r="M77" s="72"/>
      <c r="N77" s="72"/>
      <c r="O77" s="72"/>
      <c r="P77" s="72"/>
      <c r="Q77" s="72"/>
      <c r="R77" s="72"/>
      <c r="S77" s="194"/>
      <c r="T77" s="79"/>
    </row>
    <row r="78" spans="2:20" x14ac:dyDescent="0.2">
      <c r="B78" s="77"/>
      <c r="C78" s="194"/>
      <c r="D78" s="194"/>
      <c r="E78" s="194"/>
      <c r="F78" s="72"/>
      <c r="G78" s="72"/>
      <c r="H78" s="194"/>
      <c r="I78" s="72"/>
      <c r="J78" s="72"/>
      <c r="K78" s="72"/>
      <c r="L78" s="72"/>
      <c r="M78" s="72"/>
      <c r="N78" s="72"/>
      <c r="O78" s="72"/>
      <c r="P78" s="72"/>
      <c r="Q78" s="72"/>
      <c r="R78" s="72"/>
      <c r="S78" s="194"/>
      <c r="T78" s="79"/>
    </row>
    <row r="79" spans="2:20" x14ac:dyDescent="0.2">
      <c r="B79" s="77"/>
      <c r="C79" s="194"/>
      <c r="D79" s="984" t="s">
        <v>777</v>
      </c>
      <c r="E79" s="984"/>
      <c r="F79" s="72">
        <v>1</v>
      </c>
      <c r="G79" s="72"/>
      <c r="H79" s="194"/>
      <c r="I79" s="154">
        <v>0</v>
      </c>
      <c r="J79" s="154">
        <v>0</v>
      </c>
      <c r="K79" s="154">
        <v>0</v>
      </c>
      <c r="L79" s="154">
        <v>0</v>
      </c>
      <c r="M79" s="154">
        <f t="shared" ref="M79:R79" si="17">+L79</f>
        <v>0</v>
      </c>
      <c r="N79" s="154">
        <f t="shared" si="17"/>
        <v>0</v>
      </c>
      <c r="O79" s="154">
        <f t="shared" si="17"/>
        <v>0</v>
      </c>
      <c r="P79" s="154">
        <f t="shared" si="17"/>
        <v>0</v>
      </c>
      <c r="Q79" s="154">
        <f t="shared" si="17"/>
        <v>0</v>
      </c>
      <c r="R79" s="154">
        <f t="shared" si="17"/>
        <v>0</v>
      </c>
      <c r="S79" s="194"/>
      <c r="T79" s="79"/>
    </row>
    <row r="80" spans="2:20" x14ac:dyDescent="0.2">
      <c r="B80" s="77"/>
      <c r="C80" s="194"/>
      <c r="D80" s="194"/>
      <c r="E80" s="194"/>
      <c r="F80" s="72">
        <v>2</v>
      </c>
      <c r="G80" s="72"/>
      <c r="H80" s="194"/>
      <c r="I80" s="154">
        <v>0</v>
      </c>
      <c r="J80" s="154">
        <v>0</v>
      </c>
      <c r="K80" s="154">
        <v>0</v>
      </c>
      <c r="L80" s="154">
        <v>0</v>
      </c>
      <c r="M80" s="154">
        <f t="shared" ref="M80:P82" si="18">+L80</f>
        <v>0</v>
      </c>
      <c r="N80" s="154">
        <f t="shared" si="18"/>
        <v>0</v>
      </c>
      <c r="O80" s="154">
        <f t="shared" si="18"/>
        <v>0</v>
      </c>
      <c r="P80" s="154">
        <f t="shared" si="18"/>
        <v>0</v>
      </c>
      <c r="Q80" s="154">
        <f t="shared" ref="Q80:R82" si="19">+P80</f>
        <v>0</v>
      </c>
      <c r="R80" s="154">
        <f t="shared" si="19"/>
        <v>0</v>
      </c>
      <c r="S80" s="194"/>
      <c r="T80" s="79"/>
    </row>
    <row r="81" spans="2:38" x14ac:dyDescent="0.2">
      <c r="B81" s="77"/>
      <c r="C81" s="194"/>
      <c r="D81" s="194"/>
      <c r="E81" s="194"/>
      <c r="F81" s="72">
        <v>3</v>
      </c>
      <c r="G81" s="72"/>
      <c r="H81" s="194"/>
      <c r="I81" s="154">
        <v>0</v>
      </c>
      <c r="J81" s="154">
        <v>0</v>
      </c>
      <c r="K81" s="154">
        <v>0</v>
      </c>
      <c r="L81" s="154">
        <v>0</v>
      </c>
      <c r="M81" s="154">
        <f>+L81</f>
        <v>0</v>
      </c>
      <c r="N81" s="154">
        <f t="shared" si="18"/>
        <v>0</v>
      </c>
      <c r="O81" s="154">
        <f t="shared" si="18"/>
        <v>0</v>
      </c>
      <c r="P81" s="154">
        <f t="shared" si="18"/>
        <v>0</v>
      </c>
      <c r="Q81" s="154">
        <f t="shared" si="19"/>
        <v>0</v>
      </c>
      <c r="R81" s="154">
        <f t="shared" si="19"/>
        <v>0</v>
      </c>
      <c r="S81" s="194"/>
      <c r="T81" s="79"/>
    </row>
    <row r="82" spans="2:38" hidden="1" x14ac:dyDescent="0.2">
      <c r="B82" s="77"/>
      <c r="C82" s="194"/>
      <c r="D82" s="538" t="s">
        <v>431</v>
      </c>
      <c r="E82" s="538"/>
      <c r="F82" s="72"/>
      <c r="G82" s="72"/>
      <c r="H82" s="194"/>
      <c r="I82" s="645">
        <v>40.869999999999997</v>
      </c>
      <c r="J82" s="645">
        <f>tab!$E$85</f>
        <v>41.18</v>
      </c>
      <c r="K82" s="645">
        <f>tab!$E$85</f>
        <v>41.18</v>
      </c>
      <c r="L82" s="645">
        <f>tab!$E$85</f>
        <v>41.18</v>
      </c>
      <c r="M82" s="645">
        <f>tab!$G$85</f>
        <v>41.18</v>
      </c>
      <c r="N82" s="645">
        <f t="shared" si="18"/>
        <v>41.18</v>
      </c>
      <c r="O82" s="645">
        <f t="shared" si="18"/>
        <v>41.18</v>
      </c>
      <c r="P82" s="645">
        <f>+O82</f>
        <v>41.18</v>
      </c>
      <c r="Q82" s="645">
        <f t="shared" si="19"/>
        <v>41.18</v>
      </c>
      <c r="R82" s="645">
        <f t="shared" si="19"/>
        <v>41.18</v>
      </c>
      <c r="S82" s="194"/>
      <c r="T82" s="79"/>
    </row>
    <row r="83" spans="2:38" x14ac:dyDescent="0.2">
      <c r="B83" s="77"/>
      <c r="C83" s="194"/>
      <c r="D83" s="194"/>
      <c r="E83" s="194"/>
      <c r="F83" s="72"/>
      <c r="G83" s="72"/>
      <c r="H83" s="194"/>
      <c r="I83" s="205"/>
      <c r="J83" s="205"/>
      <c r="K83" s="205"/>
      <c r="L83" s="205"/>
      <c r="M83" s="72"/>
      <c r="N83" s="72"/>
      <c r="O83" s="72"/>
      <c r="P83" s="72"/>
      <c r="Q83" s="72"/>
      <c r="R83" s="72"/>
      <c r="S83" s="194"/>
      <c r="T83" s="79"/>
    </row>
    <row r="84" spans="2:38" x14ac:dyDescent="0.2">
      <c r="B84" s="77"/>
      <c r="C84" s="194"/>
      <c r="D84" s="985" t="s">
        <v>778</v>
      </c>
      <c r="E84" s="985"/>
      <c r="F84" s="72">
        <v>1</v>
      </c>
      <c r="G84" s="72"/>
      <c r="H84" s="194"/>
      <c r="I84" s="154">
        <v>0</v>
      </c>
      <c r="J84" s="154">
        <v>0</v>
      </c>
      <c r="K84" s="154">
        <v>0</v>
      </c>
      <c r="L84" s="154">
        <v>0</v>
      </c>
      <c r="M84" s="154">
        <f t="shared" ref="M84:P87" si="20">+L84</f>
        <v>0</v>
      </c>
      <c r="N84" s="154">
        <f t="shared" si="20"/>
        <v>0</v>
      </c>
      <c r="O84" s="154">
        <f t="shared" si="20"/>
        <v>0</v>
      </c>
      <c r="P84" s="154">
        <f t="shared" si="20"/>
        <v>0</v>
      </c>
      <c r="Q84" s="154">
        <f t="shared" ref="Q84:R87" si="21">+P84</f>
        <v>0</v>
      </c>
      <c r="R84" s="154">
        <f t="shared" si="21"/>
        <v>0</v>
      </c>
      <c r="S84" s="194"/>
      <c r="T84" s="79"/>
    </row>
    <row r="85" spans="2:38" x14ac:dyDescent="0.2">
      <c r="B85" s="77"/>
      <c r="C85" s="194"/>
      <c r="D85" s="194"/>
      <c r="E85" s="194"/>
      <c r="F85" s="72">
        <v>2</v>
      </c>
      <c r="G85" s="72"/>
      <c r="H85" s="194"/>
      <c r="I85" s="154">
        <v>0</v>
      </c>
      <c r="J85" s="154">
        <v>0</v>
      </c>
      <c r="K85" s="154">
        <v>0</v>
      </c>
      <c r="L85" s="154">
        <v>0</v>
      </c>
      <c r="M85" s="154">
        <f t="shared" si="20"/>
        <v>0</v>
      </c>
      <c r="N85" s="154">
        <f t="shared" si="20"/>
        <v>0</v>
      </c>
      <c r="O85" s="154">
        <f t="shared" si="20"/>
        <v>0</v>
      </c>
      <c r="P85" s="154">
        <f t="shared" si="20"/>
        <v>0</v>
      </c>
      <c r="Q85" s="154">
        <f t="shared" si="21"/>
        <v>0</v>
      </c>
      <c r="R85" s="154">
        <f t="shared" si="21"/>
        <v>0</v>
      </c>
      <c r="S85" s="194"/>
      <c r="T85" s="79"/>
      <c r="AI85" s="199"/>
    </row>
    <row r="86" spans="2:38" x14ac:dyDescent="0.2">
      <c r="B86" s="77"/>
      <c r="C86" s="194"/>
      <c r="D86" s="194"/>
      <c r="E86" s="194"/>
      <c r="F86" s="72">
        <v>3</v>
      </c>
      <c r="G86" s="72"/>
      <c r="H86" s="194"/>
      <c r="I86" s="154">
        <v>0</v>
      </c>
      <c r="J86" s="154">
        <v>0</v>
      </c>
      <c r="K86" s="154">
        <v>0</v>
      </c>
      <c r="L86" s="154">
        <v>0</v>
      </c>
      <c r="M86" s="154">
        <f t="shared" si="20"/>
        <v>0</v>
      </c>
      <c r="N86" s="154">
        <f t="shared" si="20"/>
        <v>0</v>
      </c>
      <c r="O86" s="154">
        <f t="shared" si="20"/>
        <v>0</v>
      </c>
      <c r="P86" s="154">
        <f t="shared" si="20"/>
        <v>0</v>
      </c>
      <c r="Q86" s="154">
        <f t="shared" si="21"/>
        <v>0</v>
      </c>
      <c r="R86" s="154">
        <f t="shared" si="21"/>
        <v>0</v>
      </c>
      <c r="S86" s="194"/>
      <c r="T86" s="79"/>
    </row>
    <row r="87" spans="2:38" hidden="1" x14ac:dyDescent="0.2">
      <c r="B87" s="77"/>
      <c r="C87" s="194"/>
      <c r="D87" s="538" t="s">
        <v>431</v>
      </c>
      <c r="E87" s="538"/>
      <c r="F87" s="72"/>
      <c r="G87" s="72"/>
      <c r="H87" s="194"/>
      <c r="I87" s="645">
        <v>40.869999999999997</v>
      </c>
      <c r="J87" s="645">
        <f>tab!$E$85</f>
        <v>41.18</v>
      </c>
      <c r="K87" s="645">
        <f>tab!$E$85</f>
        <v>41.18</v>
      </c>
      <c r="L87" s="645">
        <f>tab!$E$85</f>
        <v>41.18</v>
      </c>
      <c r="M87" s="645">
        <f>tab!$G$85</f>
        <v>41.18</v>
      </c>
      <c r="N87" s="645">
        <f t="shared" si="20"/>
        <v>41.18</v>
      </c>
      <c r="O87" s="645">
        <f t="shared" si="20"/>
        <v>41.18</v>
      </c>
      <c r="P87" s="645">
        <f t="shared" si="20"/>
        <v>41.18</v>
      </c>
      <c r="Q87" s="645">
        <f t="shared" si="21"/>
        <v>41.18</v>
      </c>
      <c r="R87" s="645">
        <f t="shared" si="21"/>
        <v>41.18</v>
      </c>
      <c r="S87" s="194"/>
      <c r="T87" s="79"/>
      <c r="AI87" s="199"/>
    </row>
    <row r="88" spans="2:38" x14ac:dyDescent="0.2">
      <c r="B88" s="77"/>
      <c r="C88" s="194"/>
      <c r="D88" s="194"/>
      <c r="E88" s="194"/>
      <c r="F88" s="72"/>
      <c r="G88" s="72"/>
      <c r="H88" s="194"/>
      <c r="I88" s="205"/>
      <c r="J88" s="205"/>
      <c r="K88" s="205"/>
      <c r="L88" s="205"/>
      <c r="M88" s="72"/>
      <c r="N88" s="72"/>
      <c r="O88" s="72"/>
      <c r="P88" s="72"/>
      <c r="Q88" s="72"/>
      <c r="R88" s="72"/>
      <c r="S88" s="194"/>
      <c r="T88" s="79"/>
    </row>
    <row r="89" spans="2:38" x14ac:dyDescent="0.2">
      <c r="B89" s="77"/>
      <c r="C89" s="194"/>
      <c r="D89" s="985" t="s">
        <v>779</v>
      </c>
      <c r="E89" s="985"/>
      <c r="F89" s="72">
        <v>1</v>
      </c>
      <c r="G89" s="72"/>
      <c r="H89" s="194"/>
      <c r="I89" s="154">
        <v>0</v>
      </c>
      <c r="J89" s="154">
        <v>0</v>
      </c>
      <c r="K89" s="154">
        <v>0</v>
      </c>
      <c r="L89" s="154">
        <v>0</v>
      </c>
      <c r="M89" s="154">
        <f t="shared" ref="M89:P92" si="22">+L89</f>
        <v>0</v>
      </c>
      <c r="N89" s="154">
        <f t="shared" si="22"/>
        <v>0</v>
      </c>
      <c r="O89" s="154">
        <f t="shared" si="22"/>
        <v>0</v>
      </c>
      <c r="P89" s="154">
        <f t="shared" si="22"/>
        <v>0</v>
      </c>
      <c r="Q89" s="154">
        <f t="shared" ref="Q89:R92" si="23">+P89</f>
        <v>0</v>
      </c>
      <c r="R89" s="154">
        <f t="shared" si="23"/>
        <v>0</v>
      </c>
      <c r="S89" s="194"/>
      <c r="T89" s="79"/>
      <c r="AJ89" s="199"/>
      <c r="AK89" s="199"/>
      <c r="AL89" s="199"/>
    </row>
    <row r="90" spans="2:38" x14ac:dyDescent="0.2">
      <c r="B90" s="77"/>
      <c r="C90" s="194"/>
      <c r="D90" s="194"/>
      <c r="E90" s="194"/>
      <c r="F90" s="72">
        <v>2</v>
      </c>
      <c r="G90" s="72"/>
      <c r="H90" s="194"/>
      <c r="I90" s="154">
        <v>0</v>
      </c>
      <c r="J90" s="154">
        <v>0</v>
      </c>
      <c r="K90" s="154">
        <v>0</v>
      </c>
      <c r="L90" s="154">
        <v>0</v>
      </c>
      <c r="M90" s="154">
        <f t="shared" si="22"/>
        <v>0</v>
      </c>
      <c r="N90" s="154">
        <f t="shared" si="22"/>
        <v>0</v>
      </c>
      <c r="O90" s="154">
        <f t="shared" si="22"/>
        <v>0</v>
      </c>
      <c r="P90" s="154">
        <f t="shared" si="22"/>
        <v>0</v>
      </c>
      <c r="Q90" s="154">
        <f t="shared" si="23"/>
        <v>0</v>
      </c>
      <c r="R90" s="154">
        <f t="shared" si="23"/>
        <v>0</v>
      </c>
      <c r="S90" s="194"/>
      <c r="T90" s="79"/>
    </row>
    <row r="91" spans="2:38" x14ac:dyDescent="0.2">
      <c r="B91" s="77"/>
      <c r="C91" s="194"/>
      <c r="D91" s="194"/>
      <c r="E91" s="194"/>
      <c r="F91" s="72">
        <v>3</v>
      </c>
      <c r="G91" s="72"/>
      <c r="H91" s="194"/>
      <c r="I91" s="154">
        <v>0</v>
      </c>
      <c r="J91" s="154">
        <v>0</v>
      </c>
      <c r="K91" s="154">
        <v>0</v>
      </c>
      <c r="L91" s="154">
        <v>0</v>
      </c>
      <c r="M91" s="154">
        <f t="shared" si="22"/>
        <v>0</v>
      </c>
      <c r="N91" s="154">
        <f t="shared" si="22"/>
        <v>0</v>
      </c>
      <c r="O91" s="154">
        <f t="shared" si="22"/>
        <v>0</v>
      </c>
      <c r="P91" s="154">
        <f t="shared" si="22"/>
        <v>0</v>
      </c>
      <c r="Q91" s="154">
        <f t="shared" si="23"/>
        <v>0</v>
      </c>
      <c r="R91" s="154">
        <f t="shared" si="23"/>
        <v>0</v>
      </c>
      <c r="S91" s="194"/>
      <c r="T91" s="79"/>
    </row>
    <row r="92" spans="2:38" hidden="1" x14ac:dyDescent="0.2">
      <c r="B92" s="77"/>
      <c r="C92" s="194"/>
      <c r="D92" s="538" t="s">
        <v>431</v>
      </c>
      <c r="E92" s="538"/>
      <c r="F92" s="72"/>
      <c r="G92" s="72"/>
      <c r="H92" s="194"/>
      <c r="I92" s="645">
        <v>40.869999999999997</v>
      </c>
      <c r="J92" s="645">
        <f>tab!$E$85</f>
        <v>41.18</v>
      </c>
      <c r="K92" s="645">
        <f>tab!$E$85</f>
        <v>41.18</v>
      </c>
      <c r="L92" s="645">
        <f>tab!$E$85</f>
        <v>41.18</v>
      </c>
      <c r="M92" s="645">
        <f>tab!$G$85</f>
        <v>41.18</v>
      </c>
      <c r="N92" s="645">
        <f t="shared" si="22"/>
        <v>41.18</v>
      </c>
      <c r="O92" s="645">
        <f t="shared" si="22"/>
        <v>41.18</v>
      </c>
      <c r="P92" s="645">
        <f t="shared" si="22"/>
        <v>41.18</v>
      </c>
      <c r="Q92" s="645">
        <f t="shared" si="23"/>
        <v>41.18</v>
      </c>
      <c r="R92" s="645">
        <f t="shared" si="23"/>
        <v>41.18</v>
      </c>
      <c r="S92" s="194"/>
      <c r="T92" s="79"/>
    </row>
    <row r="93" spans="2:38" x14ac:dyDescent="0.2">
      <c r="B93" s="77"/>
      <c r="C93" s="194"/>
      <c r="D93" s="194"/>
      <c r="E93" s="194"/>
      <c r="F93" s="72"/>
      <c r="G93" s="72"/>
      <c r="H93" s="194"/>
      <c r="I93" s="205"/>
      <c r="J93" s="205"/>
      <c r="K93" s="205"/>
      <c r="L93" s="205"/>
      <c r="M93" s="72"/>
      <c r="N93" s="72"/>
      <c r="O93" s="72"/>
      <c r="P93" s="72"/>
      <c r="Q93" s="72"/>
      <c r="R93" s="72"/>
      <c r="S93" s="194"/>
      <c r="T93" s="79"/>
    </row>
    <row r="94" spans="2:38" x14ac:dyDescent="0.2">
      <c r="B94" s="77"/>
      <c r="C94" s="194"/>
      <c r="D94" s="985" t="s">
        <v>780</v>
      </c>
      <c r="E94" s="985"/>
      <c r="F94" s="72">
        <v>1</v>
      </c>
      <c r="G94" s="72"/>
      <c r="H94" s="194"/>
      <c r="I94" s="154">
        <v>0</v>
      </c>
      <c r="J94" s="154">
        <v>0</v>
      </c>
      <c r="K94" s="154">
        <v>0</v>
      </c>
      <c r="L94" s="154">
        <v>0</v>
      </c>
      <c r="M94" s="154">
        <f t="shared" ref="M94:P97" si="24">+L94</f>
        <v>0</v>
      </c>
      <c r="N94" s="154">
        <f t="shared" si="24"/>
        <v>0</v>
      </c>
      <c r="O94" s="154">
        <f t="shared" si="24"/>
        <v>0</v>
      </c>
      <c r="P94" s="154">
        <f t="shared" si="24"/>
        <v>0</v>
      </c>
      <c r="Q94" s="154">
        <f t="shared" ref="Q94:R97" si="25">+P94</f>
        <v>0</v>
      </c>
      <c r="R94" s="154">
        <f t="shared" si="25"/>
        <v>0</v>
      </c>
      <c r="S94" s="194"/>
      <c r="T94" s="79"/>
    </row>
    <row r="95" spans="2:38" x14ac:dyDescent="0.2">
      <c r="B95" s="77"/>
      <c r="C95" s="194"/>
      <c r="D95" s="194"/>
      <c r="E95" s="194"/>
      <c r="F95" s="72">
        <v>2</v>
      </c>
      <c r="G95" s="72"/>
      <c r="H95" s="194"/>
      <c r="I95" s="154">
        <v>0</v>
      </c>
      <c r="J95" s="154">
        <v>0</v>
      </c>
      <c r="K95" s="154">
        <v>0</v>
      </c>
      <c r="L95" s="154">
        <v>0</v>
      </c>
      <c r="M95" s="154">
        <f t="shared" si="24"/>
        <v>0</v>
      </c>
      <c r="N95" s="154">
        <f t="shared" si="24"/>
        <v>0</v>
      </c>
      <c r="O95" s="154">
        <f t="shared" si="24"/>
        <v>0</v>
      </c>
      <c r="P95" s="154">
        <f t="shared" si="24"/>
        <v>0</v>
      </c>
      <c r="Q95" s="154">
        <f t="shared" si="25"/>
        <v>0</v>
      </c>
      <c r="R95" s="154">
        <f t="shared" si="25"/>
        <v>0</v>
      </c>
      <c r="S95" s="194"/>
      <c r="T95" s="79"/>
      <c r="AJ95" s="199"/>
      <c r="AK95" s="199"/>
      <c r="AL95" s="199"/>
    </row>
    <row r="96" spans="2:38" x14ac:dyDescent="0.2">
      <c r="B96" s="77"/>
      <c r="C96" s="194"/>
      <c r="D96" s="194"/>
      <c r="E96" s="194"/>
      <c r="F96" s="72">
        <v>3</v>
      </c>
      <c r="G96" s="72"/>
      <c r="H96" s="194"/>
      <c r="I96" s="154">
        <v>0</v>
      </c>
      <c r="J96" s="154">
        <v>0</v>
      </c>
      <c r="K96" s="154">
        <v>0</v>
      </c>
      <c r="L96" s="154">
        <v>0</v>
      </c>
      <c r="M96" s="154">
        <f t="shared" si="24"/>
        <v>0</v>
      </c>
      <c r="N96" s="154">
        <f t="shared" si="24"/>
        <v>0</v>
      </c>
      <c r="O96" s="154">
        <f t="shared" si="24"/>
        <v>0</v>
      </c>
      <c r="P96" s="154">
        <f t="shared" si="24"/>
        <v>0</v>
      </c>
      <c r="Q96" s="154">
        <f t="shared" si="25"/>
        <v>0</v>
      </c>
      <c r="R96" s="154">
        <f t="shared" si="25"/>
        <v>0</v>
      </c>
      <c r="S96" s="194"/>
      <c r="T96" s="79"/>
    </row>
    <row r="97" spans="2:38" hidden="1" x14ac:dyDescent="0.2">
      <c r="B97" s="77"/>
      <c r="C97" s="194"/>
      <c r="D97" s="538" t="s">
        <v>431</v>
      </c>
      <c r="E97" s="538"/>
      <c r="F97" s="72"/>
      <c r="G97" s="72"/>
      <c r="H97" s="194"/>
      <c r="I97" s="645">
        <v>40.869999999999997</v>
      </c>
      <c r="J97" s="645">
        <f>tab!$E$85</f>
        <v>41.18</v>
      </c>
      <c r="K97" s="645">
        <f>tab!$E$85</f>
        <v>41.18</v>
      </c>
      <c r="L97" s="645">
        <f>tab!$E$85</f>
        <v>41.18</v>
      </c>
      <c r="M97" s="645">
        <f>tab!$G$85</f>
        <v>41.18</v>
      </c>
      <c r="N97" s="645">
        <f t="shared" si="24"/>
        <v>41.18</v>
      </c>
      <c r="O97" s="645">
        <f t="shared" si="24"/>
        <v>41.18</v>
      </c>
      <c r="P97" s="645">
        <f t="shared" si="24"/>
        <v>41.18</v>
      </c>
      <c r="Q97" s="645">
        <f t="shared" si="25"/>
        <v>41.18</v>
      </c>
      <c r="R97" s="645">
        <f t="shared" si="25"/>
        <v>41.18</v>
      </c>
      <c r="S97" s="194"/>
      <c r="T97" s="79"/>
    </row>
    <row r="98" spans="2:38" x14ac:dyDescent="0.2">
      <c r="B98" s="77"/>
      <c r="C98" s="194"/>
      <c r="D98" s="194"/>
      <c r="E98" s="194"/>
      <c r="F98" s="72"/>
      <c r="G98" s="72"/>
      <c r="H98" s="194"/>
      <c r="I98" s="205"/>
      <c r="J98" s="205"/>
      <c r="K98" s="205"/>
      <c r="L98" s="205"/>
      <c r="M98" s="72"/>
      <c r="N98" s="72"/>
      <c r="O98" s="72"/>
      <c r="P98" s="72"/>
      <c r="Q98" s="72"/>
      <c r="R98" s="72"/>
      <c r="S98" s="194"/>
      <c r="T98" s="79"/>
    </row>
    <row r="99" spans="2:38" x14ac:dyDescent="0.2">
      <c r="B99" s="77"/>
      <c r="C99" s="194"/>
      <c r="D99" s="985" t="s">
        <v>781</v>
      </c>
      <c r="E99" s="985"/>
      <c r="F99" s="72">
        <v>1</v>
      </c>
      <c r="G99" s="72"/>
      <c r="H99" s="194"/>
      <c r="I99" s="154">
        <v>0</v>
      </c>
      <c r="J99" s="154">
        <v>0</v>
      </c>
      <c r="K99" s="154">
        <v>0</v>
      </c>
      <c r="L99" s="154">
        <v>0</v>
      </c>
      <c r="M99" s="154">
        <f t="shared" ref="M99:P102" si="26">+L99</f>
        <v>0</v>
      </c>
      <c r="N99" s="154">
        <f t="shared" si="26"/>
        <v>0</v>
      </c>
      <c r="O99" s="154">
        <f t="shared" si="26"/>
        <v>0</v>
      </c>
      <c r="P99" s="154">
        <f t="shared" si="26"/>
        <v>0</v>
      </c>
      <c r="Q99" s="154">
        <f t="shared" ref="Q99:R102" si="27">+P99</f>
        <v>0</v>
      </c>
      <c r="R99" s="154">
        <f t="shared" si="27"/>
        <v>0</v>
      </c>
      <c r="S99" s="194"/>
      <c r="T99" s="79"/>
    </row>
    <row r="100" spans="2:38" x14ac:dyDescent="0.2">
      <c r="B100" s="77"/>
      <c r="C100" s="194"/>
      <c r="D100" s="194"/>
      <c r="E100" s="194"/>
      <c r="F100" s="72">
        <v>2</v>
      </c>
      <c r="G100" s="72"/>
      <c r="H100" s="194"/>
      <c r="I100" s="154">
        <v>0</v>
      </c>
      <c r="J100" s="154">
        <v>0</v>
      </c>
      <c r="K100" s="154">
        <v>0</v>
      </c>
      <c r="L100" s="154">
        <v>0</v>
      </c>
      <c r="M100" s="154">
        <f t="shared" si="26"/>
        <v>0</v>
      </c>
      <c r="N100" s="154">
        <f t="shared" si="26"/>
        <v>0</v>
      </c>
      <c r="O100" s="154">
        <f t="shared" si="26"/>
        <v>0</v>
      </c>
      <c r="P100" s="154">
        <f t="shared" si="26"/>
        <v>0</v>
      </c>
      <c r="Q100" s="154">
        <f t="shared" si="27"/>
        <v>0</v>
      </c>
      <c r="R100" s="154">
        <f t="shared" si="27"/>
        <v>0</v>
      </c>
      <c r="S100" s="194"/>
      <c r="T100" s="79"/>
    </row>
    <row r="101" spans="2:38" x14ac:dyDescent="0.2">
      <c r="B101" s="77"/>
      <c r="C101" s="194"/>
      <c r="D101" s="194"/>
      <c r="E101" s="194"/>
      <c r="F101" s="72">
        <v>3</v>
      </c>
      <c r="G101" s="72"/>
      <c r="H101" s="194"/>
      <c r="I101" s="154">
        <v>0</v>
      </c>
      <c r="J101" s="154">
        <v>0</v>
      </c>
      <c r="K101" s="154">
        <v>0</v>
      </c>
      <c r="L101" s="154">
        <v>0</v>
      </c>
      <c r="M101" s="154">
        <f t="shared" si="26"/>
        <v>0</v>
      </c>
      <c r="N101" s="154">
        <f t="shared" si="26"/>
        <v>0</v>
      </c>
      <c r="O101" s="154">
        <f t="shared" si="26"/>
        <v>0</v>
      </c>
      <c r="P101" s="154">
        <f t="shared" si="26"/>
        <v>0</v>
      </c>
      <c r="Q101" s="154">
        <f t="shared" si="27"/>
        <v>0</v>
      </c>
      <c r="R101" s="154">
        <f t="shared" si="27"/>
        <v>0</v>
      </c>
      <c r="S101" s="194"/>
      <c r="T101" s="79"/>
      <c r="AJ101" s="199"/>
      <c r="AK101" s="199"/>
      <c r="AL101" s="199"/>
    </row>
    <row r="102" spans="2:38" hidden="1" x14ac:dyDescent="0.2">
      <c r="B102" s="77"/>
      <c r="C102" s="194"/>
      <c r="D102" s="538" t="s">
        <v>431</v>
      </c>
      <c r="E102" s="538"/>
      <c r="F102" s="72"/>
      <c r="G102" s="72"/>
      <c r="H102" s="194"/>
      <c r="I102" s="645">
        <v>40.869999999999997</v>
      </c>
      <c r="J102" s="645">
        <f>tab!$E$85</f>
        <v>41.18</v>
      </c>
      <c r="K102" s="645">
        <f>tab!$E$85</f>
        <v>41.18</v>
      </c>
      <c r="L102" s="645">
        <f>tab!$E$85</f>
        <v>41.18</v>
      </c>
      <c r="M102" s="645">
        <f>tab!$G$85</f>
        <v>41.18</v>
      </c>
      <c r="N102" s="645">
        <f t="shared" si="26"/>
        <v>41.18</v>
      </c>
      <c r="O102" s="645">
        <f t="shared" si="26"/>
        <v>41.18</v>
      </c>
      <c r="P102" s="645">
        <f t="shared" si="26"/>
        <v>41.18</v>
      </c>
      <c r="Q102" s="645">
        <f t="shared" si="27"/>
        <v>41.18</v>
      </c>
      <c r="R102" s="645">
        <f t="shared" si="27"/>
        <v>41.18</v>
      </c>
      <c r="S102" s="194"/>
      <c r="T102" s="79"/>
    </row>
    <row r="103" spans="2:38" x14ac:dyDescent="0.2">
      <c r="B103" s="77"/>
      <c r="C103" s="194"/>
      <c r="D103" s="194"/>
      <c r="E103" s="194"/>
      <c r="F103" s="72"/>
      <c r="G103" s="72"/>
      <c r="H103" s="194"/>
      <c r="I103" s="205"/>
      <c r="J103" s="205"/>
      <c r="K103" s="205"/>
      <c r="L103" s="205"/>
      <c r="M103" s="72"/>
      <c r="N103" s="72"/>
      <c r="O103" s="72"/>
      <c r="P103" s="72"/>
      <c r="Q103" s="72"/>
      <c r="R103" s="72"/>
      <c r="S103" s="194"/>
      <c r="T103" s="79"/>
    </row>
    <row r="104" spans="2:38" x14ac:dyDescent="0.2">
      <c r="B104" s="77"/>
      <c r="C104" s="194"/>
      <c r="D104" s="985" t="s">
        <v>782</v>
      </c>
      <c r="E104" s="985"/>
      <c r="F104" s="72">
        <v>1</v>
      </c>
      <c r="G104" s="72"/>
      <c r="H104" s="194"/>
      <c r="I104" s="154">
        <v>0</v>
      </c>
      <c r="J104" s="154">
        <v>0</v>
      </c>
      <c r="K104" s="154">
        <v>0</v>
      </c>
      <c r="L104" s="154">
        <v>0</v>
      </c>
      <c r="M104" s="154">
        <f t="shared" ref="M104:P107" si="28">+L104</f>
        <v>0</v>
      </c>
      <c r="N104" s="154">
        <f t="shared" si="28"/>
        <v>0</v>
      </c>
      <c r="O104" s="154">
        <f t="shared" si="28"/>
        <v>0</v>
      </c>
      <c r="P104" s="154">
        <f t="shared" si="28"/>
        <v>0</v>
      </c>
      <c r="Q104" s="154">
        <f t="shared" ref="Q104:R107" si="29">+P104</f>
        <v>0</v>
      </c>
      <c r="R104" s="154">
        <f t="shared" si="29"/>
        <v>0</v>
      </c>
      <c r="S104" s="194"/>
      <c r="T104" s="79"/>
    </row>
    <row r="105" spans="2:38" x14ac:dyDescent="0.2">
      <c r="B105" s="77"/>
      <c r="C105" s="194"/>
      <c r="D105" s="194"/>
      <c r="E105" s="194"/>
      <c r="F105" s="72">
        <v>2</v>
      </c>
      <c r="G105" s="72"/>
      <c r="H105" s="194"/>
      <c r="I105" s="154">
        <v>0</v>
      </c>
      <c r="J105" s="154">
        <v>0</v>
      </c>
      <c r="K105" s="154">
        <v>0</v>
      </c>
      <c r="L105" s="154">
        <v>0</v>
      </c>
      <c r="M105" s="154">
        <f t="shared" si="28"/>
        <v>0</v>
      </c>
      <c r="N105" s="154">
        <f t="shared" si="28"/>
        <v>0</v>
      </c>
      <c r="O105" s="154">
        <f t="shared" si="28"/>
        <v>0</v>
      </c>
      <c r="P105" s="154">
        <f t="shared" si="28"/>
        <v>0</v>
      </c>
      <c r="Q105" s="154">
        <f t="shared" si="29"/>
        <v>0</v>
      </c>
      <c r="R105" s="154">
        <f t="shared" si="29"/>
        <v>0</v>
      </c>
      <c r="S105" s="194"/>
      <c r="T105" s="79"/>
      <c r="AI105" s="199"/>
    </row>
    <row r="106" spans="2:38" x14ac:dyDescent="0.2">
      <c r="B106" s="77"/>
      <c r="C106" s="194"/>
      <c r="D106" s="194"/>
      <c r="E106" s="194"/>
      <c r="F106" s="72">
        <v>3</v>
      </c>
      <c r="G106" s="72"/>
      <c r="H106" s="194"/>
      <c r="I106" s="154">
        <v>0</v>
      </c>
      <c r="J106" s="154">
        <v>0</v>
      </c>
      <c r="K106" s="154">
        <v>0</v>
      </c>
      <c r="L106" s="154">
        <v>0</v>
      </c>
      <c r="M106" s="154">
        <f t="shared" si="28"/>
        <v>0</v>
      </c>
      <c r="N106" s="154">
        <f t="shared" si="28"/>
        <v>0</v>
      </c>
      <c r="O106" s="154">
        <f t="shared" si="28"/>
        <v>0</v>
      </c>
      <c r="P106" s="154">
        <f t="shared" si="28"/>
        <v>0</v>
      </c>
      <c r="Q106" s="154">
        <f t="shared" si="29"/>
        <v>0</v>
      </c>
      <c r="R106" s="154">
        <f t="shared" si="29"/>
        <v>0</v>
      </c>
      <c r="S106" s="194"/>
      <c r="T106" s="79"/>
    </row>
    <row r="107" spans="2:38" hidden="1" x14ac:dyDescent="0.2">
      <c r="B107" s="77"/>
      <c r="C107" s="194"/>
      <c r="D107" s="538" t="s">
        <v>431</v>
      </c>
      <c r="E107" s="538"/>
      <c r="F107" s="72"/>
      <c r="G107" s="72"/>
      <c r="H107" s="194"/>
      <c r="I107" s="645">
        <v>40.869999999999997</v>
      </c>
      <c r="J107" s="645">
        <f>tab!$E$85</f>
        <v>41.18</v>
      </c>
      <c r="K107" s="645">
        <f>tab!$E$85</f>
        <v>41.18</v>
      </c>
      <c r="L107" s="645">
        <f>tab!$E$85</f>
        <v>41.18</v>
      </c>
      <c r="M107" s="645">
        <f>tab!$G$85</f>
        <v>41.18</v>
      </c>
      <c r="N107" s="645">
        <f t="shared" si="28"/>
        <v>41.18</v>
      </c>
      <c r="O107" s="645">
        <f t="shared" si="28"/>
        <v>41.18</v>
      </c>
      <c r="P107" s="645">
        <f t="shared" si="28"/>
        <v>41.18</v>
      </c>
      <c r="Q107" s="645">
        <f t="shared" si="29"/>
        <v>41.18</v>
      </c>
      <c r="R107" s="645">
        <f t="shared" si="29"/>
        <v>41.18</v>
      </c>
      <c r="S107" s="194"/>
      <c r="T107" s="79"/>
      <c r="AJ107" s="199"/>
      <c r="AK107" s="199"/>
      <c r="AL107" s="199"/>
    </row>
    <row r="108" spans="2:38" x14ac:dyDescent="0.2">
      <c r="B108" s="77"/>
      <c r="C108" s="194"/>
      <c r="D108" s="194"/>
      <c r="E108" s="194"/>
      <c r="F108" s="72"/>
      <c r="G108" s="72"/>
      <c r="H108" s="194"/>
      <c r="I108" s="205"/>
      <c r="J108" s="205"/>
      <c r="K108" s="205"/>
      <c r="L108" s="205"/>
      <c r="M108" s="72"/>
      <c r="N108" s="72"/>
      <c r="O108" s="72"/>
      <c r="P108" s="72"/>
      <c r="Q108" s="72"/>
      <c r="R108" s="72"/>
      <c r="S108" s="194"/>
      <c r="T108" s="79"/>
      <c r="AI108" s="199"/>
    </row>
    <row r="109" spans="2:38" x14ac:dyDescent="0.2">
      <c r="B109" s="77"/>
      <c r="C109" s="194"/>
      <c r="D109" s="985" t="s">
        <v>783</v>
      </c>
      <c r="E109" s="985"/>
      <c r="F109" s="72">
        <v>1</v>
      </c>
      <c r="G109" s="72"/>
      <c r="H109" s="194"/>
      <c r="I109" s="154">
        <v>0</v>
      </c>
      <c r="J109" s="154">
        <v>0</v>
      </c>
      <c r="K109" s="154">
        <v>0</v>
      </c>
      <c r="L109" s="154">
        <v>0</v>
      </c>
      <c r="M109" s="154">
        <f t="shared" ref="M109:P112" si="30">+L109</f>
        <v>0</v>
      </c>
      <c r="N109" s="154">
        <f t="shared" si="30"/>
        <v>0</v>
      </c>
      <c r="O109" s="154">
        <f t="shared" si="30"/>
        <v>0</v>
      </c>
      <c r="P109" s="154">
        <f t="shared" si="30"/>
        <v>0</v>
      </c>
      <c r="Q109" s="154">
        <f t="shared" ref="Q109:R112" si="31">+P109</f>
        <v>0</v>
      </c>
      <c r="R109" s="154">
        <f t="shared" si="31"/>
        <v>0</v>
      </c>
      <c r="S109" s="194"/>
      <c r="T109" s="79"/>
    </row>
    <row r="110" spans="2:38" x14ac:dyDescent="0.2">
      <c r="B110" s="77"/>
      <c r="C110" s="194"/>
      <c r="D110" s="194"/>
      <c r="E110" s="194"/>
      <c r="F110" s="72">
        <v>2</v>
      </c>
      <c r="G110" s="72"/>
      <c r="H110" s="194"/>
      <c r="I110" s="154">
        <v>0</v>
      </c>
      <c r="J110" s="154">
        <v>0</v>
      </c>
      <c r="K110" s="154">
        <v>0</v>
      </c>
      <c r="L110" s="154">
        <v>0</v>
      </c>
      <c r="M110" s="154">
        <f t="shared" si="30"/>
        <v>0</v>
      </c>
      <c r="N110" s="154">
        <f t="shared" si="30"/>
        <v>0</v>
      </c>
      <c r="O110" s="154">
        <f t="shared" si="30"/>
        <v>0</v>
      </c>
      <c r="P110" s="154">
        <f t="shared" si="30"/>
        <v>0</v>
      </c>
      <c r="Q110" s="154">
        <f t="shared" si="31"/>
        <v>0</v>
      </c>
      <c r="R110" s="154">
        <f t="shared" si="31"/>
        <v>0</v>
      </c>
      <c r="S110" s="194"/>
      <c r="T110" s="79"/>
    </row>
    <row r="111" spans="2:38" x14ac:dyDescent="0.2">
      <c r="B111" s="77"/>
      <c r="C111" s="194"/>
      <c r="D111" s="194"/>
      <c r="E111" s="194"/>
      <c r="F111" s="72">
        <v>3</v>
      </c>
      <c r="G111" s="72"/>
      <c r="H111" s="194"/>
      <c r="I111" s="154">
        <v>0</v>
      </c>
      <c r="J111" s="154">
        <v>0</v>
      </c>
      <c r="K111" s="154">
        <v>0</v>
      </c>
      <c r="L111" s="154">
        <v>0</v>
      </c>
      <c r="M111" s="154">
        <f t="shared" si="30"/>
        <v>0</v>
      </c>
      <c r="N111" s="154">
        <f t="shared" si="30"/>
        <v>0</v>
      </c>
      <c r="O111" s="154">
        <f t="shared" si="30"/>
        <v>0</v>
      </c>
      <c r="P111" s="154">
        <f t="shared" si="30"/>
        <v>0</v>
      </c>
      <c r="Q111" s="154">
        <f t="shared" si="31"/>
        <v>0</v>
      </c>
      <c r="R111" s="154">
        <f t="shared" si="31"/>
        <v>0</v>
      </c>
      <c r="S111" s="194"/>
      <c r="T111" s="79"/>
      <c r="AI111" s="199"/>
    </row>
    <row r="112" spans="2:38" hidden="1" x14ac:dyDescent="0.2">
      <c r="B112" s="77"/>
      <c r="C112" s="194"/>
      <c r="D112" s="538" t="s">
        <v>431</v>
      </c>
      <c r="E112" s="538"/>
      <c r="F112" s="72"/>
      <c r="G112" s="72"/>
      <c r="H112" s="194"/>
      <c r="I112" s="645">
        <v>40.869999999999997</v>
      </c>
      <c r="J112" s="645">
        <f>tab!$E$85</f>
        <v>41.18</v>
      </c>
      <c r="K112" s="645">
        <f>tab!$E$85</f>
        <v>41.18</v>
      </c>
      <c r="L112" s="645">
        <f>tab!$E$85</f>
        <v>41.18</v>
      </c>
      <c r="M112" s="645">
        <f>tab!$G$85</f>
        <v>41.18</v>
      </c>
      <c r="N112" s="645">
        <f t="shared" si="30"/>
        <v>41.18</v>
      </c>
      <c r="O112" s="645">
        <f t="shared" si="30"/>
        <v>41.18</v>
      </c>
      <c r="P112" s="645">
        <f t="shared" si="30"/>
        <v>41.18</v>
      </c>
      <c r="Q112" s="645">
        <f t="shared" si="31"/>
        <v>41.18</v>
      </c>
      <c r="R112" s="645">
        <f t="shared" si="31"/>
        <v>41.18</v>
      </c>
      <c r="S112" s="194"/>
      <c r="T112" s="79"/>
    </row>
    <row r="113" spans="2:38" x14ac:dyDescent="0.2">
      <c r="B113" s="77"/>
      <c r="C113" s="194"/>
      <c r="D113" s="194"/>
      <c r="E113" s="194"/>
      <c r="F113" s="72"/>
      <c r="G113" s="72"/>
      <c r="H113" s="194"/>
      <c r="I113" s="205"/>
      <c r="J113" s="205"/>
      <c r="K113" s="205"/>
      <c r="L113" s="205"/>
      <c r="M113" s="72"/>
      <c r="N113" s="72"/>
      <c r="O113" s="72"/>
      <c r="P113" s="72"/>
      <c r="Q113" s="72"/>
      <c r="R113" s="72"/>
      <c r="S113" s="194"/>
      <c r="T113" s="79"/>
    </row>
    <row r="114" spans="2:38" x14ac:dyDescent="0.2">
      <c r="B114" s="77"/>
      <c r="C114" s="194"/>
      <c r="D114" s="985" t="s">
        <v>784</v>
      </c>
      <c r="E114" s="985"/>
      <c r="F114" s="72">
        <v>1</v>
      </c>
      <c r="G114" s="72"/>
      <c r="H114" s="194"/>
      <c r="I114" s="154">
        <v>0</v>
      </c>
      <c r="J114" s="154">
        <v>0</v>
      </c>
      <c r="K114" s="154">
        <v>0</v>
      </c>
      <c r="L114" s="154">
        <v>0</v>
      </c>
      <c r="M114" s="154">
        <f t="shared" ref="M114:P117" si="32">+L114</f>
        <v>0</v>
      </c>
      <c r="N114" s="154">
        <f t="shared" si="32"/>
        <v>0</v>
      </c>
      <c r="O114" s="154">
        <f t="shared" si="32"/>
        <v>0</v>
      </c>
      <c r="P114" s="154">
        <f t="shared" si="32"/>
        <v>0</v>
      </c>
      <c r="Q114" s="154">
        <f t="shared" ref="Q114:R117" si="33">+P114</f>
        <v>0</v>
      </c>
      <c r="R114" s="154">
        <f t="shared" si="33"/>
        <v>0</v>
      </c>
      <c r="S114" s="194"/>
      <c r="T114" s="79"/>
      <c r="AI114" s="199"/>
    </row>
    <row r="115" spans="2:38" x14ac:dyDescent="0.2">
      <c r="B115" s="77"/>
      <c r="C115" s="194"/>
      <c r="D115" s="194"/>
      <c r="E115" s="194"/>
      <c r="F115" s="72">
        <v>2</v>
      </c>
      <c r="G115" s="72"/>
      <c r="H115" s="194"/>
      <c r="I115" s="154">
        <v>0</v>
      </c>
      <c r="J115" s="154">
        <v>0</v>
      </c>
      <c r="K115" s="154">
        <v>0</v>
      </c>
      <c r="L115" s="154">
        <v>0</v>
      </c>
      <c r="M115" s="154">
        <f t="shared" si="32"/>
        <v>0</v>
      </c>
      <c r="N115" s="154">
        <f t="shared" si="32"/>
        <v>0</v>
      </c>
      <c r="O115" s="154">
        <f t="shared" si="32"/>
        <v>0</v>
      </c>
      <c r="P115" s="154">
        <f t="shared" si="32"/>
        <v>0</v>
      </c>
      <c r="Q115" s="154">
        <f t="shared" si="33"/>
        <v>0</v>
      </c>
      <c r="R115" s="154">
        <f t="shared" si="33"/>
        <v>0</v>
      </c>
      <c r="S115" s="194"/>
      <c r="T115" s="79"/>
    </row>
    <row r="116" spans="2:38" x14ac:dyDescent="0.2">
      <c r="B116" s="77"/>
      <c r="C116" s="194"/>
      <c r="D116" s="194"/>
      <c r="E116" s="194"/>
      <c r="F116" s="72">
        <v>3</v>
      </c>
      <c r="G116" s="72"/>
      <c r="H116" s="194"/>
      <c r="I116" s="154">
        <v>0</v>
      </c>
      <c r="J116" s="154">
        <v>0</v>
      </c>
      <c r="K116" s="154">
        <v>0</v>
      </c>
      <c r="L116" s="154">
        <v>0</v>
      </c>
      <c r="M116" s="154">
        <f t="shared" si="32"/>
        <v>0</v>
      </c>
      <c r="N116" s="154">
        <f t="shared" si="32"/>
        <v>0</v>
      </c>
      <c r="O116" s="154">
        <f t="shared" si="32"/>
        <v>0</v>
      </c>
      <c r="P116" s="154">
        <f t="shared" si="32"/>
        <v>0</v>
      </c>
      <c r="Q116" s="154">
        <f t="shared" si="33"/>
        <v>0</v>
      </c>
      <c r="R116" s="154">
        <f t="shared" si="33"/>
        <v>0</v>
      </c>
      <c r="S116" s="194"/>
      <c r="T116" s="79"/>
    </row>
    <row r="117" spans="2:38" hidden="1" x14ac:dyDescent="0.2">
      <c r="B117" s="77"/>
      <c r="C117" s="194"/>
      <c r="D117" s="538" t="s">
        <v>431</v>
      </c>
      <c r="E117" s="538"/>
      <c r="F117" s="72"/>
      <c r="G117" s="72"/>
      <c r="H117" s="194"/>
      <c r="I117" s="645">
        <v>40.869999999999997</v>
      </c>
      <c r="J117" s="645">
        <f>tab!$E$85</f>
        <v>41.18</v>
      </c>
      <c r="K117" s="645">
        <f>tab!$E$85</f>
        <v>41.18</v>
      </c>
      <c r="L117" s="645">
        <f>tab!$E$85</f>
        <v>41.18</v>
      </c>
      <c r="M117" s="645">
        <f>tab!$G$85</f>
        <v>41.18</v>
      </c>
      <c r="N117" s="645">
        <f t="shared" si="32"/>
        <v>41.18</v>
      </c>
      <c r="O117" s="645">
        <f t="shared" si="32"/>
        <v>41.18</v>
      </c>
      <c r="P117" s="645">
        <f t="shared" si="32"/>
        <v>41.18</v>
      </c>
      <c r="Q117" s="645">
        <f t="shared" si="33"/>
        <v>41.18</v>
      </c>
      <c r="R117" s="645">
        <f t="shared" si="33"/>
        <v>41.18</v>
      </c>
      <c r="S117" s="194"/>
      <c r="T117" s="79"/>
    </row>
    <row r="118" spans="2:38" x14ac:dyDescent="0.2">
      <c r="B118" s="77"/>
      <c r="C118" s="194"/>
      <c r="D118" s="194"/>
      <c r="E118" s="194"/>
      <c r="F118" s="72"/>
      <c r="G118" s="72"/>
      <c r="H118" s="194"/>
      <c r="I118" s="205"/>
      <c r="J118" s="205"/>
      <c r="K118" s="205"/>
      <c r="L118" s="205"/>
      <c r="M118" s="72"/>
      <c r="N118" s="72"/>
      <c r="O118" s="72"/>
      <c r="P118" s="72"/>
      <c r="Q118" s="72"/>
      <c r="R118" s="72"/>
      <c r="S118" s="194"/>
      <c r="T118" s="79"/>
    </row>
    <row r="119" spans="2:38" x14ac:dyDescent="0.2">
      <c r="B119" s="77"/>
      <c r="C119" s="194"/>
      <c r="D119" s="985" t="s">
        <v>785</v>
      </c>
      <c r="E119" s="985"/>
      <c r="F119" s="72">
        <v>1</v>
      </c>
      <c r="G119" s="72"/>
      <c r="H119" s="194"/>
      <c r="I119" s="154">
        <v>0</v>
      </c>
      <c r="J119" s="154">
        <v>0</v>
      </c>
      <c r="K119" s="154">
        <v>0</v>
      </c>
      <c r="L119" s="154">
        <v>0</v>
      </c>
      <c r="M119" s="154">
        <f t="shared" ref="M119:P122" si="34">+L119</f>
        <v>0</v>
      </c>
      <c r="N119" s="154">
        <f t="shared" si="34"/>
        <v>0</v>
      </c>
      <c r="O119" s="154">
        <f t="shared" si="34"/>
        <v>0</v>
      </c>
      <c r="P119" s="154">
        <f t="shared" si="34"/>
        <v>0</v>
      </c>
      <c r="Q119" s="154">
        <f t="shared" ref="Q119:R122" si="35">+P119</f>
        <v>0</v>
      </c>
      <c r="R119" s="154">
        <f t="shared" si="35"/>
        <v>0</v>
      </c>
      <c r="S119" s="194"/>
      <c r="T119" s="79"/>
    </row>
    <row r="120" spans="2:38" x14ac:dyDescent="0.2">
      <c r="B120" s="77"/>
      <c r="C120" s="194"/>
      <c r="D120" s="194"/>
      <c r="E120" s="194"/>
      <c r="F120" s="72">
        <v>2</v>
      </c>
      <c r="G120" s="72"/>
      <c r="H120" s="194"/>
      <c r="I120" s="154">
        <v>0</v>
      </c>
      <c r="J120" s="154">
        <v>0</v>
      </c>
      <c r="K120" s="154">
        <v>0</v>
      </c>
      <c r="L120" s="154">
        <v>0</v>
      </c>
      <c r="M120" s="154">
        <f t="shared" si="34"/>
        <v>0</v>
      </c>
      <c r="N120" s="154">
        <f t="shared" si="34"/>
        <v>0</v>
      </c>
      <c r="O120" s="154">
        <f t="shared" si="34"/>
        <v>0</v>
      </c>
      <c r="P120" s="154">
        <f t="shared" si="34"/>
        <v>0</v>
      </c>
      <c r="Q120" s="154">
        <f t="shared" si="35"/>
        <v>0</v>
      </c>
      <c r="R120" s="154">
        <f t="shared" si="35"/>
        <v>0</v>
      </c>
      <c r="S120" s="194"/>
      <c r="T120" s="79"/>
      <c r="AJ120" s="199"/>
      <c r="AK120" s="199"/>
      <c r="AL120" s="199"/>
    </row>
    <row r="121" spans="2:38" x14ac:dyDescent="0.2">
      <c r="B121" s="77"/>
      <c r="C121" s="194"/>
      <c r="D121" s="194"/>
      <c r="E121" s="194"/>
      <c r="F121" s="72">
        <v>3</v>
      </c>
      <c r="G121" s="72"/>
      <c r="H121" s="194"/>
      <c r="I121" s="154">
        <v>0</v>
      </c>
      <c r="J121" s="154">
        <v>0</v>
      </c>
      <c r="K121" s="154">
        <v>0</v>
      </c>
      <c r="L121" s="154">
        <v>0</v>
      </c>
      <c r="M121" s="154">
        <f t="shared" si="34"/>
        <v>0</v>
      </c>
      <c r="N121" s="154">
        <f t="shared" si="34"/>
        <v>0</v>
      </c>
      <c r="O121" s="154">
        <f t="shared" si="34"/>
        <v>0</v>
      </c>
      <c r="P121" s="154">
        <f t="shared" si="34"/>
        <v>0</v>
      </c>
      <c r="Q121" s="154">
        <f t="shared" si="35"/>
        <v>0</v>
      </c>
      <c r="R121" s="154">
        <f t="shared" si="35"/>
        <v>0</v>
      </c>
      <c r="S121" s="194"/>
      <c r="T121" s="79"/>
    </row>
    <row r="122" spans="2:38" hidden="1" x14ac:dyDescent="0.2">
      <c r="B122" s="77"/>
      <c r="C122" s="194"/>
      <c r="D122" s="538" t="s">
        <v>431</v>
      </c>
      <c r="E122" s="538"/>
      <c r="F122" s="72"/>
      <c r="G122" s="72"/>
      <c r="H122" s="194"/>
      <c r="I122" s="645">
        <v>40.869999999999997</v>
      </c>
      <c r="J122" s="645">
        <f>tab!$E$85</f>
        <v>41.18</v>
      </c>
      <c r="K122" s="645">
        <f>tab!$E$85</f>
        <v>41.18</v>
      </c>
      <c r="L122" s="645">
        <f>tab!$E$85</f>
        <v>41.18</v>
      </c>
      <c r="M122" s="645">
        <f>tab!$G$85</f>
        <v>41.18</v>
      </c>
      <c r="N122" s="645">
        <f t="shared" si="34"/>
        <v>41.18</v>
      </c>
      <c r="O122" s="645">
        <f t="shared" si="34"/>
        <v>41.18</v>
      </c>
      <c r="P122" s="645">
        <f t="shared" si="34"/>
        <v>41.18</v>
      </c>
      <c r="Q122" s="645">
        <f t="shared" si="35"/>
        <v>41.18</v>
      </c>
      <c r="R122" s="645">
        <f t="shared" si="35"/>
        <v>41.18</v>
      </c>
      <c r="S122" s="194"/>
      <c r="T122" s="79"/>
      <c r="V122" s="983"/>
    </row>
    <row r="123" spans="2:38" x14ac:dyDescent="0.2">
      <c r="B123" s="77"/>
      <c r="C123" s="194"/>
      <c r="D123" s="194"/>
      <c r="E123" s="194"/>
      <c r="F123" s="72"/>
      <c r="G123" s="72"/>
      <c r="H123" s="194"/>
      <c r="I123" s="205"/>
      <c r="J123" s="205"/>
      <c r="K123" s="205"/>
      <c r="L123" s="205"/>
      <c r="M123" s="72"/>
      <c r="N123" s="72"/>
      <c r="O123" s="72"/>
      <c r="P123" s="72"/>
      <c r="Q123" s="72"/>
      <c r="R123" s="72"/>
      <c r="S123" s="194"/>
      <c r="T123" s="79"/>
      <c r="V123" s="983"/>
    </row>
    <row r="124" spans="2:38" x14ac:dyDescent="0.2">
      <c r="B124" s="77"/>
      <c r="C124" s="194"/>
      <c r="D124" s="985" t="s">
        <v>786</v>
      </c>
      <c r="E124" s="985"/>
      <c r="F124" s="72">
        <v>1</v>
      </c>
      <c r="G124" s="72"/>
      <c r="H124" s="194"/>
      <c r="I124" s="154">
        <v>0</v>
      </c>
      <c r="J124" s="154">
        <v>0</v>
      </c>
      <c r="K124" s="154">
        <v>0</v>
      </c>
      <c r="L124" s="154">
        <v>0</v>
      </c>
      <c r="M124" s="154">
        <f t="shared" ref="M124:P127" si="36">+L124</f>
        <v>0</v>
      </c>
      <c r="N124" s="154">
        <f t="shared" si="36"/>
        <v>0</v>
      </c>
      <c r="O124" s="154">
        <f t="shared" si="36"/>
        <v>0</v>
      </c>
      <c r="P124" s="154">
        <f t="shared" si="36"/>
        <v>0</v>
      </c>
      <c r="Q124" s="154">
        <f t="shared" ref="Q124:R127" si="37">+P124</f>
        <v>0</v>
      </c>
      <c r="R124" s="154">
        <f t="shared" si="37"/>
        <v>0</v>
      </c>
      <c r="S124" s="194"/>
      <c r="T124" s="79"/>
      <c r="V124" s="983"/>
    </row>
    <row r="125" spans="2:38" x14ac:dyDescent="0.2">
      <c r="B125" s="77"/>
      <c r="C125" s="194"/>
      <c r="D125" s="194"/>
      <c r="E125" s="194"/>
      <c r="F125" s="72">
        <v>2</v>
      </c>
      <c r="G125" s="72"/>
      <c r="H125" s="194"/>
      <c r="I125" s="154">
        <v>0</v>
      </c>
      <c r="J125" s="154">
        <v>0</v>
      </c>
      <c r="K125" s="154">
        <v>0</v>
      </c>
      <c r="L125" s="154">
        <v>0</v>
      </c>
      <c r="M125" s="154">
        <f t="shared" si="36"/>
        <v>0</v>
      </c>
      <c r="N125" s="154">
        <f t="shared" si="36"/>
        <v>0</v>
      </c>
      <c r="O125" s="154">
        <f t="shared" si="36"/>
        <v>0</v>
      </c>
      <c r="P125" s="154">
        <f t="shared" si="36"/>
        <v>0</v>
      </c>
      <c r="Q125" s="154">
        <f t="shared" si="37"/>
        <v>0</v>
      </c>
      <c r="R125" s="154">
        <f t="shared" si="37"/>
        <v>0</v>
      </c>
      <c r="S125" s="194"/>
      <c r="T125" s="79"/>
      <c r="V125" s="983"/>
    </row>
    <row r="126" spans="2:38" x14ac:dyDescent="0.2">
      <c r="B126" s="77"/>
      <c r="C126" s="194"/>
      <c r="D126" s="194"/>
      <c r="E126" s="194"/>
      <c r="F126" s="72">
        <v>3</v>
      </c>
      <c r="G126" s="72"/>
      <c r="H126" s="194"/>
      <c r="I126" s="154">
        <v>0</v>
      </c>
      <c r="J126" s="154">
        <v>0</v>
      </c>
      <c r="K126" s="154">
        <v>0</v>
      </c>
      <c r="L126" s="154">
        <v>0</v>
      </c>
      <c r="M126" s="154">
        <f t="shared" si="36"/>
        <v>0</v>
      </c>
      <c r="N126" s="154">
        <f t="shared" si="36"/>
        <v>0</v>
      </c>
      <c r="O126" s="154">
        <f t="shared" si="36"/>
        <v>0</v>
      </c>
      <c r="P126" s="154">
        <f t="shared" si="36"/>
        <v>0</v>
      </c>
      <c r="Q126" s="154">
        <f t="shared" si="37"/>
        <v>0</v>
      </c>
      <c r="R126" s="154">
        <f t="shared" si="37"/>
        <v>0</v>
      </c>
      <c r="S126" s="194"/>
      <c r="T126" s="79"/>
      <c r="V126" s="983"/>
      <c r="AJ126" s="199"/>
      <c r="AK126" s="199"/>
      <c r="AL126" s="199"/>
    </row>
    <row r="127" spans="2:38" hidden="1" x14ac:dyDescent="0.2">
      <c r="B127" s="77"/>
      <c r="C127" s="194"/>
      <c r="D127" s="538" t="s">
        <v>431</v>
      </c>
      <c r="E127" s="538"/>
      <c r="F127" s="72"/>
      <c r="G127" s="72"/>
      <c r="H127" s="194"/>
      <c r="I127" s="645">
        <v>40.869999999999997</v>
      </c>
      <c r="J127" s="645">
        <f>tab!$E$85</f>
        <v>41.18</v>
      </c>
      <c r="K127" s="645">
        <f>tab!$E$85</f>
        <v>41.18</v>
      </c>
      <c r="L127" s="645">
        <f>tab!$E$85</f>
        <v>41.18</v>
      </c>
      <c r="M127" s="645">
        <f>tab!$G$85</f>
        <v>41.18</v>
      </c>
      <c r="N127" s="645">
        <f t="shared" si="36"/>
        <v>41.18</v>
      </c>
      <c r="O127" s="645">
        <f t="shared" si="36"/>
        <v>41.18</v>
      </c>
      <c r="P127" s="645">
        <f t="shared" si="36"/>
        <v>41.18</v>
      </c>
      <c r="Q127" s="645">
        <f t="shared" si="37"/>
        <v>41.18</v>
      </c>
      <c r="R127" s="645">
        <f t="shared" si="37"/>
        <v>41.18</v>
      </c>
      <c r="S127" s="194"/>
      <c r="T127" s="79"/>
      <c r="V127" s="983"/>
    </row>
    <row r="128" spans="2:38" ht="12" customHeight="1" x14ac:dyDescent="0.2">
      <c r="B128" s="77"/>
      <c r="C128" s="194"/>
      <c r="D128" s="194"/>
      <c r="E128" s="194"/>
      <c r="F128" s="72"/>
      <c r="G128" s="72"/>
      <c r="H128" s="194"/>
      <c r="I128" s="205"/>
      <c r="J128" s="205"/>
      <c r="K128" s="205"/>
      <c r="L128" s="205"/>
      <c r="M128" s="72"/>
      <c r="N128" s="72"/>
      <c r="O128" s="72"/>
      <c r="P128" s="72"/>
      <c r="Q128" s="72"/>
      <c r="R128" s="72"/>
      <c r="S128" s="194"/>
      <c r="T128" s="79"/>
    </row>
    <row r="129" spans="2:38" ht="12" customHeight="1" x14ac:dyDescent="0.2">
      <c r="B129" s="77"/>
      <c r="C129" s="194"/>
      <c r="D129" s="985" t="s">
        <v>787</v>
      </c>
      <c r="E129" s="985"/>
      <c r="F129" s="72">
        <v>1</v>
      </c>
      <c r="G129" s="72"/>
      <c r="H129" s="194"/>
      <c r="I129" s="154">
        <v>0</v>
      </c>
      <c r="J129" s="154">
        <v>0</v>
      </c>
      <c r="K129" s="154">
        <v>0</v>
      </c>
      <c r="L129" s="154">
        <v>0</v>
      </c>
      <c r="M129" s="154">
        <f t="shared" ref="M129:P132" si="38">+L129</f>
        <v>0</v>
      </c>
      <c r="N129" s="154">
        <f t="shared" si="38"/>
        <v>0</v>
      </c>
      <c r="O129" s="154">
        <f t="shared" si="38"/>
        <v>0</v>
      </c>
      <c r="P129" s="154">
        <f t="shared" si="38"/>
        <v>0</v>
      </c>
      <c r="Q129" s="154">
        <f t="shared" ref="Q129:R132" si="39">+P129</f>
        <v>0</v>
      </c>
      <c r="R129" s="154">
        <f t="shared" si="39"/>
        <v>0</v>
      </c>
      <c r="S129" s="194"/>
      <c r="T129" s="79"/>
    </row>
    <row r="130" spans="2:38" ht="12" customHeight="1" x14ac:dyDescent="0.2">
      <c r="B130" s="77"/>
      <c r="C130" s="194"/>
      <c r="D130" s="194"/>
      <c r="E130" s="194"/>
      <c r="F130" s="72">
        <v>2</v>
      </c>
      <c r="G130" s="72"/>
      <c r="H130" s="194"/>
      <c r="I130" s="154">
        <v>0</v>
      </c>
      <c r="J130" s="154">
        <v>0</v>
      </c>
      <c r="K130" s="154">
        <v>0</v>
      </c>
      <c r="L130" s="154">
        <v>0</v>
      </c>
      <c r="M130" s="154">
        <f t="shared" si="38"/>
        <v>0</v>
      </c>
      <c r="N130" s="154">
        <f t="shared" si="38"/>
        <v>0</v>
      </c>
      <c r="O130" s="154">
        <f t="shared" si="38"/>
        <v>0</v>
      </c>
      <c r="P130" s="154">
        <f t="shared" si="38"/>
        <v>0</v>
      </c>
      <c r="Q130" s="154">
        <f t="shared" si="39"/>
        <v>0</v>
      </c>
      <c r="R130" s="154">
        <f t="shared" si="39"/>
        <v>0</v>
      </c>
      <c r="S130" s="194"/>
      <c r="T130" s="79"/>
    </row>
    <row r="131" spans="2:38" ht="12" customHeight="1" x14ac:dyDescent="0.2">
      <c r="B131" s="77"/>
      <c r="C131" s="194"/>
      <c r="D131" s="194"/>
      <c r="E131" s="194"/>
      <c r="F131" s="72">
        <v>3</v>
      </c>
      <c r="G131" s="72"/>
      <c r="H131" s="194"/>
      <c r="I131" s="154">
        <v>0</v>
      </c>
      <c r="J131" s="154">
        <v>0</v>
      </c>
      <c r="K131" s="154">
        <v>0</v>
      </c>
      <c r="L131" s="154">
        <v>0</v>
      </c>
      <c r="M131" s="154">
        <f t="shared" si="38"/>
        <v>0</v>
      </c>
      <c r="N131" s="154">
        <f t="shared" si="38"/>
        <v>0</v>
      </c>
      <c r="O131" s="154">
        <f t="shared" si="38"/>
        <v>0</v>
      </c>
      <c r="P131" s="154">
        <f t="shared" si="38"/>
        <v>0</v>
      </c>
      <c r="Q131" s="154">
        <f t="shared" si="39"/>
        <v>0</v>
      </c>
      <c r="R131" s="154">
        <f t="shared" si="39"/>
        <v>0</v>
      </c>
      <c r="S131" s="194"/>
      <c r="T131" s="79"/>
      <c r="AI131" s="199"/>
    </row>
    <row r="132" spans="2:38" ht="12" hidden="1" customHeight="1" x14ac:dyDescent="0.2">
      <c r="B132" s="77"/>
      <c r="C132" s="194"/>
      <c r="D132" s="538" t="s">
        <v>431</v>
      </c>
      <c r="E132" s="538"/>
      <c r="F132" s="72"/>
      <c r="G132" s="72"/>
      <c r="H132" s="194"/>
      <c r="I132" s="645">
        <v>40.869999999999997</v>
      </c>
      <c r="J132" s="645">
        <f>tab!$E$85</f>
        <v>41.18</v>
      </c>
      <c r="K132" s="645">
        <f>tab!$E$85</f>
        <v>41.18</v>
      </c>
      <c r="L132" s="645">
        <f>tab!$E$85</f>
        <v>41.18</v>
      </c>
      <c r="M132" s="645">
        <f>tab!$G$85</f>
        <v>41.18</v>
      </c>
      <c r="N132" s="645">
        <f t="shared" si="38"/>
        <v>41.18</v>
      </c>
      <c r="O132" s="645">
        <f t="shared" si="38"/>
        <v>41.18</v>
      </c>
      <c r="P132" s="645">
        <f t="shared" si="38"/>
        <v>41.18</v>
      </c>
      <c r="Q132" s="645">
        <f t="shared" si="39"/>
        <v>41.18</v>
      </c>
      <c r="R132" s="645">
        <f t="shared" si="39"/>
        <v>41.18</v>
      </c>
      <c r="S132" s="194"/>
      <c r="T132" s="79"/>
      <c r="AJ132" s="199"/>
      <c r="AK132" s="199"/>
      <c r="AL132" s="199"/>
    </row>
    <row r="133" spans="2:38" ht="12" customHeight="1" x14ac:dyDescent="0.2">
      <c r="B133" s="77"/>
      <c r="C133" s="793"/>
      <c r="D133" s="1172"/>
      <c r="E133" s="561"/>
      <c r="F133" s="72"/>
      <c r="G133" s="72"/>
      <c r="H133" s="194"/>
      <c r="I133" s="205"/>
      <c r="J133" s="205"/>
      <c r="K133" s="205"/>
      <c r="L133" s="205"/>
      <c r="M133" s="72"/>
      <c r="N133" s="72"/>
      <c r="O133" s="72"/>
      <c r="P133" s="72"/>
      <c r="Q133" s="72"/>
      <c r="R133" s="72"/>
      <c r="S133" s="194"/>
      <c r="T133" s="79"/>
    </row>
    <row r="134" spans="2:38" ht="12" customHeight="1" x14ac:dyDescent="0.2">
      <c r="B134" s="77"/>
      <c r="C134" s="194"/>
      <c r="D134" s="985" t="s">
        <v>788</v>
      </c>
      <c r="E134" s="985"/>
      <c r="F134" s="72">
        <v>1</v>
      </c>
      <c r="G134" s="72"/>
      <c r="H134" s="194"/>
      <c r="I134" s="154">
        <v>0</v>
      </c>
      <c r="J134" s="154">
        <v>0</v>
      </c>
      <c r="K134" s="154">
        <v>0</v>
      </c>
      <c r="L134" s="154">
        <v>0</v>
      </c>
      <c r="M134" s="154">
        <f t="shared" ref="M134:P137" si="40">+L134</f>
        <v>0</v>
      </c>
      <c r="N134" s="154">
        <f t="shared" si="40"/>
        <v>0</v>
      </c>
      <c r="O134" s="154">
        <f t="shared" si="40"/>
        <v>0</v>
      </c>
      <c r="P134" s="154">
        <f t="shared" si="40"/>
        <v>0</v>
      </c>
      <c r="Q134" s="154">
        <f t="shared" ref="Q134:R137" si="41">+P134</f>
        <v>0</v>
      </c>
      <c r="R134" s="154">
        <f t="shared" si="41"/>
        <v>0</v>
      </c>
      <c r="S134" s="194"/>
      <c r="T134" s="79"/>
      <c r="AI134" s="199"/>
    </row>
    <row r="135" spans="2:38" ht="12" customHeight="1" x14ac:dyDescent="0.2">
      <c r="B135" s="77"/>
      <c r="C135" s="194"/>
      <c r="D135" s="194"/>
      <c r="E135" s="194"/>
      <c r="F135" s="72">
        <v>2</v>
      </c>
      <c r="G135" s="72"/>
      <c r="H135" s="194"/>
      <c r="I135" s="154">
        <v>0</v>
      </c>
      <c r="J135" s="154">
        <v>0</v>
      </c>
      <c r="K135" s="154">
        <v>0</v>
      </c>
      <c r="L135" s="154">
        <v>0</v>
      </c>
      <c r="M135" s="154">
        <f t="shared" si="40"/>
        <v>0</v>
      </c>
      <c r="N135" s="154">
        <f t="shared" si="40"/>
        <v>0</v>
      </c>
      <c r="O135" s="154">
        <f t="shared" si="40"/>
        <v>0</v>
      </c>
      <c r="P135" s="154">
        <f t="shared" si="40"/>
        <v>0</v>
      </c>
      <c r="Q135" s="154">
        <f t="shared" si="41"/>
        <v>0</v>
      </c>
      <c r="R135" s="154">
        <f t="shared" si="41"/>
        <v>0</v>
      </c>
      <c r="S135" s="194"/>
      <c r="T135" s="79"/>
    </row>
    <row r="136" spans="2:38" ht="12" customHeight="1" x14ac:dyDescent="0.2">
      <c r="B136" s="77"/>
      <c r="C136" s="194"/>
      <c r="D136" s="194"/>
      <c r="E136" s="194"/>
      <c r="F136" s="72">
        <v>3</v>
      </c>
      <c r="G136" s="72"/>
      <c r="H136" s="194"/>
      <c r="I136" s="154">
        <v>0</v>
      </c>
      <c r="J136" s="154">
        <v>0</v>
      </c>
      <c r="K136" s="154">
        <v>0</v>
      </c>
      <c r="L136" s="154">
        <v>0</v>
      </c>
      <c r="M136" s="154">
        <f t="shared" si="40"/>
        <v>0</v>
      </c>
      <c r="N136" s="154">
        <f t="shared" si="40"/>
        <v>0</v>
      </c>
      <c r="O136" s="154">
        <f t="shared" si="40"/>
        <v>0</v>
      </c>
      <c r="P136" s="154">
        <f t="shared" si="40"/>
        <v>0</v>
      </c>
      <c r="Q136" s="154">
        <f t="shared" si="41"/>
        <v>0</v>
      </c>
      <c r="R136" s="154">
        <f t="shared" si="41"/>
        <v>0</v>
      </c>
      <c r="S136" s="194"/>
      <c r="T136" s="79"/>
    </row>
    <row r="137" spans="2:38" ht="12" hidden="1" customHeight="1" x14ac:dyDescent="0.2">
      <c r="B137" s="77"/>
      <c r="C137" s="194"/>
      <c r="D137" s="538" t="s">
        <v>431</v>
      </c>
      <c r="E137" s="538"/>
      <c r="F137" s="72"/>
      <c r="G137" s="72"/>
      <c r="H137" s="194"/>
      <c r="I137" s="645">
        <v>40.869999999999997</v>
      </c>
      <c r="J137" s="645">
        <f>tab!$E$85</f>
        <v>41.18</v>
      </c>
      <c r="K137" s="645">
        <f>tab!$E$85</f>
        <v>41.18</v>
      </c>
      <c r="L137" s="645">
        <f>tab!$E$85</f>
        <v>41.18</v>
      </c>
      <c r="M137" s="645">
        <f>tab!$G$85</f>
        <v>41.18</v>
      </c>
      <c r="N137" s="645">
        <f t="shared" si="40"/>
        <v>41.18</v>
      </c>
      <c r="O137" s="645">
        <f t="shared" si="40"/>
        <v>41.18</v>
      </c>
      <c r="P137" s="645">
        <f t="shared" si="40"/>
        <v>41.18</v>
      </c>
      <c r="Q137" s="645">
        <f t="shared" si="41"/>
        <v>41.18</v>
      </c>
      <c r="R137" s="645">
        <f t="shared" si="41"/>
        <v>41.18</v>
      </c>
      <c r="S137" s="194"/>
      <c r="T137" s="79"/>
      <c r="AI137" s="199"/>
    </row>
    <row r="138" spans="2:38" ht="12" customHeight="1" x14ac:dyDescent="0.2">
      <c r="B138" s="77"/>
      <c r="C138" s="194"/>
      <c r="D138" s="194"/>
      <c r="E138" s="194"/>
      <c r="F138" s="72"/>
      <c r="G138" s="72"/>
      <c r="H138" s="194"/>
      <c r="I138" s="205"/>
      <c r="J138" s="205"/>
      <c r="K138" s="205"/>
      <c r="L138" s="205"/>
      <c r="M138" s="72"/>
      <c r="N138" s="72"/>
      <c r="O138" s="72"/>
      <c r="P138" s="72"/>
      <c r="Q138" s="72"/>
      <c r="R138" s="72"/>
      <c r="S138" s="194"/>
      <c r="T138" s="79"/>
      <c r="AJ138" s="199"/>
      <c r="AK138" s="199"/>
      <c r="AL138" s="199"/>
    </row>
    <row r="139" spans="2:38" ht="12" customHeight="1" x14ac:dyDescent="0.2">
      <c r="B139" s="77"/>
      <c r="C139" s="194"/>
      <c r="D139" s="985" t="s">
        <v>789</v>
      </c>
      <c r="E139" s="985"/>
      <c r="F139" s="72">
        <v>1</v>
      </c>
      <c r="G139" s="72"/>
      <c r="H139" s="194"/>
      <c r="I139" s="154">
        <v>0</v>
      </c>
      <c r="J139" s="154">
        <v>0</v>
      </c>
      <c r="K139" s="154">
        <v>0</v>
      </c>
      <c r="L139" s="154">
        <v>0</v>
      </c>
      <c r="M139" s="154">
        <f t="shared" ref="M139:P142" si="42">+L139</f>
        <v>0</v>
      </c>
      <c r="N139" s="154">
        <f t="shared" si="42"/>
        <v>0</v>
      </c>
      <c r="O139" s="154">
        <f t="shared" si="42"/>
        <v>0</v>
      </c>
      <c r="P139" s="154">
        <f t="shared" si="42"/>
        <v>0</v>
      </c>
      <c r="Q139" s="154">
        <f t="shared" ref="Q139:R142" si="43">+P139</f>
        <v>0</v>
      </c>
      <c r="R139" s="154">
        <f t="shared" si="43"/>
        <v>0</v>
      </c>
      <c r="S139" s="194"/>
      <c r="T139" s="79"/>
    </row>
    <row r="140" spans="2:38" ht="12" customHeight="1" x14ac:dyDescent="0.2">
      <c r="B140" s="77"/>
      <c r="C140" s="194"/>
      <c r="D140" s="194"/>
      <c r="E140" s="194"/>
      <c r="F140" s="72">
        <v>2</v>
      </c>
      <c r="G140" s="72"/>
      <c r="H140" s="194"/>
      <c r="I140" s="154">
        <v>0</v>
      </c>
      <c r="J140" s="154">
        <v>0</v>
      </c>
      <c r="K140" s="154">
        <v>0</v>
      </c>
      <c r="L140" s="154">
        <v>0</v>
      </c>
      <c r="M140" s="154">
        <f t="shared" si="42"/>
        <v>0</v>
      </c>
      <c r="N140" s="154">
        <f t="shared" si="42"/>
        <v>0</v>
      </c>
      <c r="O140" s="154">
        <f t="shared" si="42"/>
        <v>0</v>
      </c>
      <c r="P140" s="154">
        <f t="shared" si="42"/>
        <v>0</v>
      </c>
      <c r="Q140" s="154">
        <f t="shared" si="43"/>
        <v>0</v>
      </c>
      <c r="R140" s="154">
        <f t="shared" si="43"/>
        <v>0</v>
      </c>
      <c r="S140" s="194"/>
      <c r="T140" s="79"/>
    </row>
    <row r="141" spans="2:38" ht="12.75" customHeight="1" x14ac:dyDescent="0.2">
      <c r="B141" s="77"/>
      <c r="C141" s="194"/>
      <c r="D141" s="194"/>
      <c r="E141" s="194"/>
      <c r="F141" s="72">
        <v>3</v>
      </c>
      <c r="G141" s="72"/>
      <c r="H141" s="194"/>
      <c r="I141" s="154">
        <v>0</v>
      </c>
      <c r="J141" s="154">
        <v>0</v>
      </c>
      <c r="K141" s="154">
        <v>0</v>
      </c>
      <c r="L141" s="154">
        <v>0</v>
      </c>
      <c r="M141" s="154">
        <f t="shared" si="42"/>
        <v>0</v>
      </c>
      <c r="N141" s="154">
        <f t="shared" si="42"/>
        <v>0</v>
      </c>
      <c r="O141" s="154">
        <f t="shared" si="42"/>
        <v>0</v>
      </c>
      <c r="P141" s="154">
        <f t="shared" si="42"/>
        <v>0</v>
      </c>
      <c r="Q141" s="154">
        <f t="shared" si="43"/>
        <v>0</v>
      </c>
      <c r="R141" s="154">
        <f t="shared" si="43"/>
        <v>0</v>
      </c>
      <c r="S141" s="194"/>
      <c r="T141" s="79"/>
    </row>
    <row r="142" spans="2:38" hidden="1" x14ac:dyDescent="0.2">
      <c r="B142" s="77"/>
      <c r="C142" s="194"/>
      <c r="D142" s="538" t="s">
        <v>431</v>
      </c>
      <c r="E142" s="538"/>
      <c r="F142" s="72"/>
      <c r="G142" s="72"/>
      <c r="H142" s="194"/>
      <c r="I142" s="645">
        <v>40.869999999999997</v>
      </c>
      <c r="J142" s="645">
        <f>tab!$E$85</f>
        <v>41.18</v>
      </c>
      <c r="K142" s="645">
        <f>tab!$E$85</f>
        <v>41.18</v>
      </c>
      <c r="L142" s="645">
        <f>tab!$E$85</f>
        <v>41.18</v>
      </c>
      <c r="M142" s="645">
        <f>tab!$G$85</f>
        <v>41.18</v>
      </c>
      <c r="N142" s="645">
        <f t="shared" si="42"/>
        <v>41.18</v>
      </c>
      <c r="O142" s="645">
        <f t="shared" si="42"/>
        <v>41.18</v>
      </c>
      <c r="P142" s="645">
        <f t="shared" si="42"/>
        <v>41.18</v>
      </c>
      <c r="Q142" s="645">
        <f t="shared" si="43"/>
        <v>41.18</v>
      </c>
      <c r="R142" s="645">
        <f t="shared" si="43"/>
        <v>41.18</v>
      </c>
      <c r="S142" s="194"/>
      <c r="T142" s="79"/>
    </row>
    <row r="143" spans="2:38" x14ac:dyDescent="0.2">
      <c r="B143" s="77"/>
      <c r="C143" s="194"/>
      <c r="D143" s="194"/>
      <c r="E143" s="194"/>
      <c r="F143" s="72"/>
      <c r="G143" s="72"/>
      <c r="H143" s="194"/>
      <c r="I143" s="205"/>
      <c r="J143" s="205"/>
      <c r="K143" s="205"/>
      <c r="L143" s="205"/>
      <c r="M143" s="72"/>
      <c r="N143" s="72"/>
      <c r="O143" s="72"/>
      <c r="P143" s="72"/>
      <c r="Q143" s="72"/>
      <c r="R143" s="72"/>
      <c r="S143" s="194"/>
      <c r="T143" s="79"/>
    </row>
    <row r="144" spans="2:38" x14ac:dyDescent="0.2">
      <c r="B144" s="77"/>
      <c r="C144" s="194"/>
      <c r="D144" s="985" t="s">
        <v>790</v>
      </c>
      <c r="E144" s="985"/>
      <c r="F144" s="72">
        <v>1</v>
      </c>
      <c r="G144" s="72"/>
      <c r="H144" s="194"/>
      <c r="I144" s="154">
        <v>0</v>
      </c>
      <c r="J144" s="154">
        <v>0</v>
      </c>
      <c r="K144" s="154">
        <v>0</v>
      </c>
      <c r="L144" s="154">
        <v>0</v>
      </c>
      <c r="M144" s="154">
        <f t="shared" ref="M144:P147" si="44">+L144</f>
        <v>0</v>
      </c>
      <c r="N144" s="154">
        <f t="shared" si="44"/>
        <v>0</v>
      </c>
      <c r="O144" s="154">
        <f t="shared" si="44"/>
        <v>0</v>
      </c>
      <c r="P144" s="154">
        <f t="shared" si="44"/>
        <v>0</v>
      </c>
      <c r="Q144" s="154">
        <f t="shared" ref="Q144:R147" si="45">+P144</f>
        <v>0</v>
      </c>
      <c r="R144" s="154">
        <f t="shared" si="45"/>
        <v>0</v>
      </c>
      <c r="S144" s="194"/>
      <c r="T144" s="79"/>
      <c r="AJ144" s="199"/>
      <c r="AK144" s="199"/>
      <c r="AL144" s="199"/>
    </row>
    <row r="145" spans="2:57" x14ac:dyDescent="0.2">
      <c r="B145" s="77"/>
      <c r="C145" s="194"/>
      <c r="D145" s="194"/>
      <c r="E145" s="194"/>
      <c r="F145" s="72">
        <v>2</v>
      </c>
      <c r="G145" s="72"/>
      <c r="H145" s="194"/>
      <c r="I145" s="154">
        <v>0</v>
      </c>
      <c r="J145" s="154">
        <v>0</v>
      </c>
      <c r="K145" s="154">
        <v>0</v>
      </c>
      <c r="L145" s="154">
        <v>0</v>
      </c>
      <c r="M145" s="154">
        <f t="shared" si="44"/>
        <v>0</v>
      </c>
      <c r="N145" s="154">
        <f t="shared" si="44"/>
        <v>0</v>
      </c>
      <c r="O145" s="154">
        <f t="shared" si="44"/>
        <v>0</v>
      </c>
      <c r="P145" s="154">
        <f t="shared" si="44"/>
        <v>0</v>
      </c>
      <c r="Q145" s="154">
        <f t="shared" si="45"/>
        <v>0</v>
      </c>
      <c r="R145" s="154">
        <f t="shared" si="45"/>
        <v>0</v>
      </c>
      <c r="S145" s="194"/>
      <c r="T145" s="79"/>
    </row>
    <row r="146" spans="2:57" x14ac:dyDescent="0.2">
      <c r="B146" s="77"/>
      <c r="C146" s="194"/>
      <c r="D146" s="194"/>
      <c r="E146" s="194"/>
      <c r="F146" s="72">
        <v>3</v>
      </c>
      <c r="G146" s="72"/>
      <c r="H146" s="194"/>
      <c r="I146" s="154">
        <v>0</v>
      </c>
      <c r="J146" s="154">
        <v>0</v>
      </c>
      <c r="K146" s="154">
        <v>0</v>
      </c>
      <c r="L146" s="154">
        <v>0</v>
      </c>
      <c r="M146" s="154">
        <f t="shared" si="44"/>
        <v>0</v>
      </c>
      <c r="N146" s="154">
        <f t="shared" si="44"/>
        <v>0</v>
      </c>
      <c r="O146" s="154">
        <f t="shared" si="44"/>
        <v>0</v>
      </c>
      <c r="P146" s="154">
        <f t="shared" si="44"/>
        <v>0</v>
      </c>
      <c r="Q146" s="154">
        <f t="shared" si="45"/>
        <v>0</v>
      </c>
      <c r="R146" s="154">
        <f t="shared" si="45"/>
        <v>0</v>
      </c>
      <c r="S146" s="194"/>
      <c r="T146" s="79"/>
    </row>
    <row r="147" spans="2:57" hidden="1" x14ac:dyDescent="0.2">
      <c r="B147" s="77"/>
      <c r="C147" s="194"/>
      <c r="D147" s="538" t="s">
        <v>431</v>
      </c>
      <c r="E147" s="538"/>
      <c r="F147" s="72"/>
      <c r="G147" s="72"/>
      <c r="H147" s="194"/>
      <c r="I147" s="645">
        <v>40.869999999999997</v>
      </c>
      <c r="J147" s="645">
        <f>tab!$E$85</f>
        <v>41.18</v>
      </c>
      <c r="K147" s="645">
        <f>tab!$E$85</f>
        <v>41.18</v>
      </c>
      <c r="L147" s="645">
        <f>tab!$E$85</f>
        <v>41.18</v>
      </c>
      <c r="M147" s="645">
        <f>tab!$G$85</f>
        <v>41.18</v>
      </c>
      <c r="N147" s="645">
        <f t="shared" si="44"/>
        <v>41.18</v>
      </c>
      <c r="O147" s="645">
        <f t="shared" si="44"/>
        <v>41.18</v>
      </c>
      <c r="P147" s="645">
        <f t="shared" si="44"/>
        <v>41.18</v>
      </c>
      <c r="Q147" s="645">
        <f t="shared" si="45"/>
        <v>41.18</v>
      </c>
      <c r="R147" s="645">
        <f t="shared" si="45"/>
        <v>41.18</v>
      </c>
      <c r="S147" s="194"/>
      <c r="T147" s="79"/>
    </row>
    <row r="148" spans="2:57" x14ac:dyDescent="0.2">
      <c r="B148" s="77"/>
      <c r="C148" s="194"/>
      <c r="D148" s="194"/>
      <c r="E148" s="194"/>
      <c r="F148" s="72"/>
      <c r="G148" s="72"/>
      <c r="H148" s="194"/>
      <c r="I148" s="205"/>
      <c r="J148" s="205"/>
      <c r="K148" s="205"/>
      <c r="L148" s="205"/>
      <c r="M148" s="72"/>
      <c r="N148" s="72"/>
      <c r="O148" s="72"/>
      <c r="P148" s="72"/>
      <c r="Q148" s="72"/>
      <c r="R148" s="72"/>
      <c r="S148" s="194"/>
      <c r="T148" s="79"/>
    </row>
    <row r="149" spans="2:57" x14ac:dyDescent="0.2">
      <c r="B149" s="77"/>
      <c r="C149" s="194"/>
      <c r="D149" s="985" t="s">
        <v>791</v>
      </c>
      <c r="E149" s="985"/>
      <c r="F149" s="72">
        <v>1</v>
      </c>
      <c r="G149" s="72"/>
      <c r="H149" s="194"/>
      <c r="I149" s="154">
        <v>0</v>
      </c>
      <c r="J149" s="154">
        <v>0</v>
      </c>
      <c r="K149" s="154">
        <v>0</v>
      </c>
      <c r="L149" s="154">
        <v>0</v>
      </c>
      <c r="M149" s="154">
        <f t="shared" ref="M149:P152" si="46">+L149</f>
        <v>0</v>
      </c>
      <c r="N149" s="154">
        <f t="shared" si="46"/>
        <v>0</v>
      </c>
      <c r="O149" s="154">
        <f t="shared" si="46"/>
        <v>0</v>
      </c>
      <c r="P149" s="154">
        <f t="shared" si="46"/>
        <v>0</v>
      </c>
      <c r="Q149" s="154">
        <f t="shared" ref="Q149:R152" si="47">+P149</f>
        <v>0</v>
      </c>
      <c r="R149" s="154">
        <f t="shared" si="47"/>
        <v>0</v>
      </c>
      <c r="S149" s="194"/>
      <c r="T149" s="79"/>
      <c r="AI149" s="199"/>
    </row>
    <row r="150" spans="2:57" x14ac:dyDescent="0.2">
      <c r="B150" s="77"/>
      <c r="C150" s="194"/>
      <c r="D150" s="194"/>
      <c r="E150" s="194"/>
      <c r="F150" s="72">
        <v>2</v>
      </c>
      <c r="G150" s="72"/>
      <c r="H150" s="194"/>
      <c r="I150" s="154">
        <v>0</v>
      </c>
      <c r="J150" s="154">
        <v>0</v>
      </c>
      <c r="K150" s="154">
        <v>0</v>
      </c>
      <c r="L150" s="154">
        <v>0</v>
      </c>
      <c r="M150" s="154">
        <f t="shared" si="46"/>
        <v>0</v>
      </c>
      <c r="N150" s="154">
        <f t="shared" si="46"/>
        <v>0</v>
      </c>
      <c r="O150" s="154">
        <f t="shared" si="46"/>
        <v>0</v>
      </c>
      <c r="P150" s="154">
        <f t="shared" si="46"/>
        <v>0</v>
      </c>
      <c r="Q150" s="154">
        <f t="shared" si="47"/>
        <v>0</v>
      </c>
      <c r="R150" s="154">
        <f t="shared" si="47"/>
        <v>0</v>
      </c>
      <c r="S150" s="194"/>
      <c r="T150" s="79"/>
      <c r="AJ150" s="199"/>
      <c r="AK150" s="199"/>
      <c r="AL150" s="199"/>
    </row>
    <row r="151" spans="2:57" x14ac:dyDescent="0.2">
      <c r="B151" s="77"/>
      <c r="C151" s="194"/>
      <c r="D151" s="194"/>
      <c r="E151" s="194"/>
      <c r="F151" s="72">
        <v>3</v>
      </c>
      <c r="G151" s="72"/>
      <c r="H151" s="194"/>
      <c r="I151" s="154">
        <v>0</v>
      </c>
      <c r="J151" s="154">
        <v>0</v>
      </c>
      <c r="K151" s="154">
        <v>0</v>
      </c>
      <c r="L151" s="154">
        <v>0</v>
      </c>
      <c r="M151" s="154">
        <f t="shared" si="46"/>
        <v>0</v>
      </c>
      <c r="N151" s="154">
        <f t="shared" si="46"/>
        <v>0</v>
      </c>
      <c r="O151" s="154">
        <f t="shared" si="46"/>
        <v>0</v>
      </c>
      <c r="P151" s="154">
        <f t="shared" si="46"/>
        <v>0</v>
      </c>
      <c r="Q151" s="154">
        <f t="shared" si="47"/>
        <v>0</v>
      </c>
      <c r="R151" s="154">
        <f t="shared" si="47"/>
        <v>0</v>
      </c>
      <c r="S151" s="194"/>
      <c r="T151" s="79"/>
    </row>
    <row r="152" spans="2:57" hidden="1" x14ac:dyDescent="0.2">
      <c r="B152" s="77"/>
      <c r="C152" s="194"/>
      <c r="D152" s="538" t="s">
        <v>431</v>
      </c>
      <c r="E152" s="538"/>
      <c r="F152" s="72"/>
      <c r="G152" s="72"/>
      <c r="H152" s="194"/>
      <c r="I152" s="645">
        <v>40.869999999999997</v>
      </c>
      <c r="J152" s="645">
        <f>tab!$E$85</f>
        <v>41.18</v>
      </c>
      <c r="K152" s="645">
        <f>tab!$E$85</f>
        <v>41.18</v>
      </c>
      <c r="L152" s="645">
        <f>tab!$E$85</f>
        <v>41.18</v>
      </c>
      <c r="M152" s="645">
        <f>tab!$G$85</f>
        <v>41.18</v>
      </c>
      <c r="N152" s="645">
        <f t="shared" si="46"/>
        <v>41.18</v>
      </c>
      <c r="O152" s="645">
        <f t="shared" si="46"/>
        <v>41.18</v>
      </c>
      <c r="P152" s="645">
        <f t="shared" si="46"/>
        <v>41.18</v>
      </c>
      <c r="Q152" s="645">
        <f t="shared" si="47"/>
        <v>41.18</v>
      </c>
      <c r="R152" s="645">
        <f t="shared" si="47"/>
        <v>41.18</v>
      </c>
      <c r="S152" s="194"/>
      <c r="T152" s="79"/>
    </row>
    <row r="153" spans="2:57" x14ac:dyDescent="0.2">
      <c r="B153" s="77"/>
      <c r="C153" s="194"/>
      <c r="D153" s="194"/>
      <c r="E153" s="194"/>
      <c r="F153" s="72"/>
      <c r="G153" s="72"/>
      <c r="H153" s="194"/>
      <c r="I153" s="205"/>
      <c r="J153" s="205"/>
      <c r="K153" s="205"/>
      <c r="L153" s="205"/>
      <c r="M153" s="72"/>
      <c r="N153" s="72"/>
      <c r="O153" s="72"/>
      <c r="P153" s="72"/>
      <c r="Q153" s="72"/>
      <c r="R153" s="72"/>
      <c r="S153" s="194"/>
      <c r="T153" s="79"/>
    </row>
    <row r="154" spans="2:57" x14ac:dyDescent="0.2">
      <c r="B154" s="77"/>
      <c r="C154" s="194"/>
      <c r="D154" s="985" t="s">
        <v>792</v>
      </c>
      <c r="E154" s="985"/>
      <c r="F154" s="72">
        <v>1</v>
      </c>
      <c r="G154" s="72"/>
      <c r="H154" s="194"/>
      <c r="I154" s="154">
        <v>0</v>
      </c>
      <c r="J154" s="154">
        <v>0</v>
      </c>
      <c r="K154" s="154">
        <v>0</v>
      </c>
      <c r="L154" s="154">
        <v>0</v>
      </c>
      <c r="M154" s="154">
        <f t="shared" ref="M154:P157" si="48">+L154</f>
        <v>0</v>
      </c>
      <c r="N154" s="154">
        <f t="shared" si="48"/>
        <v>0</v>
      </c>
      <c r="O154" s="154">
        <f t="shared" si="48"/>
        <v>0</v>
      </c>
      <c r="P154" s="154">
        <f t="shared" si="48"/>
        <v>0</v>
      </c>
      <c r="Q154" s="154">
        <f t="shared" ref="Q154:R157" si="49">+P154</f>
        <v>0</v>
      </c>
      <c r="R154" s="154">
        <f t="shared" si="49"/>
        <v>0</v>
      </c>
      <c r="S154" s="194"/>
      <c r="T154" s="79"/>
    </row>
    <row r="155" spans="2:57" x14ac:dyDescent="0.2">
      <c r="B155" s="77"/>
      <c r="C155" s="194"/>
      <c r="D155" s="194"/>
      <c r="E155" s="194"/>
      <c r="F155" s="72">
        <v>2</v>
      </c>
      <c r="G155" s="72"/>
      <c r="H155" s="194"/>
      <c r="I155" s="154">
        <v>0</v>
      </c>
      <c r="J155" s="154">
        <v>0</v>
      </c>
      <c r="K155" s="154">
        <v>0</v>
      </c>
      <c r="L155" s="154">
        <v>0</v>
      </c>
      <c r="M155" s="154">
        <f t="shared" si="48"/>
        <v>0</v>
      </c>
      <c r="N155" s="154">
        <f t="shared" si="48"/>
        <v>0</v>
      </c>
      <c r="O155" s="154">
        <f t="shared" si="48"/>
        <v>0</v>
      </c>
      <c r="P155" s="154">
        <f t="shared" si="48"/>
        <v>0</v>
      </c>
      <c r="Q155" s="154">
        <f t="shared" si="49"/>
        <v>0</v>
      </c>
      <c r="R155" s="154">
        <f t="shared" si="49"/>
        <v>0</v>
      </c>
      <c r="S155" s="194"/>
      <c r="T155" s="79"/>
    </row>
    <row r="156" spans="2:57" x14ac:dyDescent="0.2">
      <c r="B156" s="77"/>
      <c r="C156" s="194"/>
      <c r="D156" s="194"/>
      <c r="E156" s="194"/>
      <c r="F156" s="72">
        <v>3</v>
      </c>
      <c r="G156" s="72"/>
      <c r="H156" s="194"/>
      <c r="I156" s="154">
        <v>0</v>
      </c>
      <c r="J156" s="154">
        <v>0</v>
      </c>
      <c r="K156" s="154">
        <v>0</v>
      </c>
      <c r="L156" s="154">
        <v>0</v>
      </c>
      <c r="M156" s="154">
        <f t="shared" si="48"/>
        <v>0</v>
      </c>
      <c r="N156" s="154">
        <f t="shared" si="48"/>
        <v>0</v>
      </c>
      <c r="O156" s="154">
        <f t="shared" si="48"/>
        <v>0</v>
      </c>
      <c r="P156" s="154">
        <f t="shared" si="48"/>
        <v>0</v>
      </c>
      <c r="Q156" s="154">
        <f t="shared" si="49"/>
        <v>0</v>
      </c>
      <c r="R156" s="154">
        <f t="shared" si="49"/>
        <v>0</v>
      </c>
      <c r="S156" s="194"/>
      <c r="T156" s="79"/>
    </row>
    <row r="157" spans="2:57" hidden="1" x14ac:dyDescent="0.2">
      <c r="B157" s="77"/>
      <c r="C157" s="194"/>
      <c r="D157" s="538" t="s">
        <v>431</v>
      </c>
      <c r="E157" s="538"/>
      <c r="F157" s="72"/>
      <c r="G157" s="72"/>
      <c r="H157" s="194"/>
      <c r="I157" s="645">
        <v>40.869999999999997</v>
      </c>
      <c r="J157" s="645">
        <f>tab!$E$85</f>
        <v>41.18</v>
      </c>
      <c r="K157" s="645">
        <f>tab!$E$85</f>
        <v>41.18</v>
      </c>
      <c r="L157" s="645">
        <f>tab!$E$85</f>
        <v>41.18</v>
      </c>
      <c r="M157" s="645">
        <f>tab!$G$85</f>
        <v>41.18</v>
      </c>
      <c r="N157" s="645">
        <f t="shared" si="48"/>
        <v>41.18</v>
      </c>
      <c r="O157" s="645">
        <f t="shared" si="48"/>
        <v>41.18</v>
      </c>
      <c r="P157" s="645">
        <f t="shared" si="48"/>
        <v>41.18</v>
      </c>
      <c r="Q157" s="645">
        <f t="shared" si="49"/>
        <v>41.18</v>
      </c>
      <c r="R157" s="645">
        <f t="shared" si="49"/>
        <v>41.18</v>
      </c>
      <c r="S157" s="194"/>
      <c r="T157" s="79"/>
      <c r="V157" s="868"/>
      <c r="W157" s="868"/>
      <c r="X157" s="868"/>
      <c r="Y157" s="868"/>
      <c r="Z157" s="868"/>
      <c r="AA157" s="868"/>
      <c r="AB157" s="868"/>
      <c r="AC157" s="868"/>
      <c r="AD157" s="868"/>
      <c r="AE157" s="868"/>
      <c r="AF157" s="868"/>
      <c r="AG157" s="868"/>
      <c r="AH157" s="868"/>
      <c r="AI157" s="868"/>
      <c r="AJ157" s="868"/>
      <c r="AK157" s="868"/>
      <c r="AL157" s="868"/>
      <c r="AM157" s="868"/>
    </row>
    <row r="158" spans="2:57" x14ac:dyDescent="0.2">
      <c r="B158" s="77"/>
      <c r="C158" s="194"/>
      <c r="D158" s="194"/>
      <c r="E158" s="194"/>
      <c r="F158" s="72"/>
      <c r="G158" s="72"/>
      <c r="H158" s="194"/>
      <c r="I158" s="205"/>
      <c r="J158" s="205"/>
      <c r="K158" s="205"/>
      <c r="L158" s="205"/>
      <c r="M158" s="72"/>
      <c r="N158" s="72"/>
      <c r="O158" s="72"/>
      <c r="P158" s="72"/>
      <c r="Q158" s="72"/>
      <c r="R158" s="72"/>
      <c r="S158" s="194"/>
      <c r="T158" s="79"/>
      <c r="V158" s="868"/>
      <c r="W158" s="868"/>
      <c r="X158" s="868"/>
      <c r="Y158" s="868"/>
      <c r="Z158" s="868"/>
      <c r="AA158" s="868"/>
      <c r="AB158" s="868"/>
      <c r="AC158" s="868"/>
      <c r="AD158" s="868"/>
      <c r="AE158" s="868"/>
      <c r="AF158" s="868"/>
      <c r="AG158" s="868"/>
      <c r="AH158" s="868"/>
      <c r="AI158" s="868"/>
      <c r="AJ158" s="868"/>
      <c r="AK158" s="868"/>
      <c r="AL158" s="868"/>
      <c r="AM158" s="868"/>
    </row>
    <row r="159" spans="2:57" x14ac:dyDescent="0.2">
      <c r="B159" s="77"/>
      <c r="C159" s="194"/>
      <c r="D159" s="985" t="s">
        <v>793</v>
      </c>
      <c r="E159" s="985"/>
      <c r="F159" s="72">
        <v>1</v>
      </c>
      <c r="G159" s="72"/>
      <c r="H159" s="194"/>
      <c r="I159" s="154">
        <v>0</v>
      </c>
      <c r="J159" s="154">
        <v>0</v>
      </c>
      <c r="K159" s="154">
        <v>0</v>
      </c>
      <c r="L159" s="154">
        <v>0</v>
      </c>
      <c r="M159" s="154">
        <f t="shared" ref="M159:P162" si="50">+L159</f>
        <v>0</v>
      </c>
      <c r="N159" s="154">
        <f t="shared" si="50"/>
        <v>0</v>
      </c>
      <c r="O159" s="154">
        <f t="shared" si="50"/>
        <v>0</v>
      </c>
      <c r="P159" s="154">
        <f t="shared" si="50"/>
        <v>0</v>
      </c>
      <c r="Q159" s="154">
        <f t="shared" ref="Q159:R162" si="51">+P159</f>
        <v>0</v>
      </c>
      <c r="R159" s="154">
        <f t="shared" si="51"/>
        <v>0</v>
      </c>
      <c r="S159" s="194"/>
      <c r="T159" s="79"/>
      <c r="U159" s="740"/>
      <c r="V159" s="868"/>
      <c r="W159" s="868"/>
      <c r="X159" s="868"/>
      <c r="Y159" s="868"/>
      <c r="Z159" s="868"/>
      <c r="AA159" s="988"/>
      <c r="AB159" s="988"/>
      <c r="AC159" s="868"/>
      <c r="AD159" s="989"/>
      <c r="AE159" s="988"/>
      <c r="AF159" s="988"/>
      <c r="AG159" s="988"/>
      <c r="AH159" s="988"/>
      <c r="AI159" s="988"/>
      <c r="AJ159" s="988"/>
      <c r="AK159" s="868"/>
      <c r="AL159" s="868"/>
      <c r="AM159" s="868"/>
      <c r="BE159" s="174"/>
    </row>
    <row r="160" spans="2:57" x14ac:dyDescent="0.2">
      <c r="B160" s="77"/>
      <c r="C160" s="194"/>
      <c r="D160" s="194"/>
      <c r="E160" s="194"/>
      <c r="F160" s="72">
        <v>2</v>
      </c>
      <c r="G160" s="72"/>
      <c r="H160" s="194"/>
      <c r="I160" s="154">
        <v>0</v>
      </c>
      <c r="J160" s="154">
        <v>0</v>
      </c>
      <c r="K160" s="154">
        <v>0</v>
      </c>
      <c r="L160" s="154">
        <v>0</v>
      </c>
      <c r="M160" s="154">
        <f t="shared" si="50"/>
        <v>0</v>
      </c>
      <c r="N160" s="154">
        <f t="shared" si="50"/>
        <v>0</v>
      </c>
      <c r="O160" s="154">
        <f t="shared" si="50"/>
        <v>0</v>
      </c>
      <c r="P160" s="154">
        <f t="shared" si="50"/>
        <v>0</v>
      </c>
      <c r="Q160" s="154">
        <f t="shared" si="51"/>
        <v>0</v>
      </c>
      <c r="R160" s="154">
        <f t="shared" si="51"/>
        <v>0</v>
      </c>
      <c r="S160" s="194"/>
      <c r="T160" s="79"/>
      <c r="U160" s="740"/>
      <c r="V160" s="868"/>
      <c r="W160" s="868"/>
      <c r="X160" s="868"/>
      <c r="Y160" s="868"/>
      <c r="Z160" s="868"/>
      <c r="AA160" s="988"/>
      <c r="AB160" s="988"/>
      <c r="AC160" s="868"/>
      <c r="AD160" s="989"/>
      <c r="AE160" s="988"/>
      <c r="AF160" s="988"/>
      <c r="AG160" s="988"/>
      <c r="AH160" s="988"/>
      <c r="AI160" s="988"/>
      <c r="AJ160" s="988"/>
      <c r="AK160" s="868"/>
      <c r="AL160" s="868"/>
      <c r="AM160" s="868"/>
    </row>
    <row r="161" spans="2:39" x14ac:dyDescent="0.2">
      <c r="B161" s="77"/>
      <c r="C161" s="194"/>
      <c r="D161" s="194"/>
      <c r="E161" s="194"/>
      <c r="F161" s="72">
        <v>3</v>
      </c>
      <c r="G161" s="72"/>
      <c r="H161" s="194"/>
      <c r="I161" s="154">
        <v>0</v>
      </c>
      <c r="J161" s="154">
        <v>0</v>
      </c>
      <c r="K161" s="154">
        <v>0</v>
      </c>
      <c r="L161" s="154">
        <v>0</v>
      </c>
      <c r="M161" s="154">
        <f t="shared" si="50"/>
        <v>0</v>
      </c>
      <c r="N161" s="154">
        <f t="shared" si="50"/>
        <v>0</v>
      </c>
      <c r="O161" s="154">
        <f t="shared" si="50"/>
        <v>0</v>
      </c>
      <c r="P161" s="154">
        <f t="shared" si="50"/>
        <v>0</v>
      </c>
      <c r="Q161" s="154">
        <f t="shared" si="51"/>
        <v>0</v>
      </c>
      <c r="R161" s="154">
        <f t="shared" si="51"/>
        <v>0</v>
      </c>
      <c r="S161" s="194"/>
      <c r="T161" s="79"/>
      <c r="U161" s="740"/>
      <c r="V161" s="868"/>
      <c r="W161" s="868"/>
      <c r="X161" s="868"/>
      <c r="Y161" s="868"/>
      <c r="Z161" s="868"/>
      <c r="AA161" s="988"/>
      <c r="AB161" s="988"/>
      <c r="AC161" s="868"/>
      <c r="AD161" s="989"/>
      <c r="AE161" s="988"/>
      <c r="AF161" s="988"/>
      <c r="AG161" s="988"/>
      <c r="AH161" s="988"/>
      <c r="AI161" s="988"/>
      <c r="AJ161" s="988"/>
      <c r="AK161" s="868"/>
      <c r="AL161" s="868"/>
      <c r="AM161" s="868"/>
    </row>
    <row r="162" spans="2:39" hidden="1" x14ac:dyDescent="0.2">
      <c r="B162" s="77"/>
      <c r="C162" s="194"/>
      <c r="D162" s="538" t="s">
        <v>431</v>
      </c>
      <c r="E162" s="538"/>
      <c r="F162" s="72"/>
      <c r="G162" s="72"/>
      <c r="H162" s="194"/>
      <c r="I162" s="645">
        <v>40.869999999999997</v>
      </c>
      <c r="J162" s="645">
        <f>tab!$E$85</f>
        <v>41.18</v>
      </c>
      <c r="K162" s="645">
        <f>tab!$E$85</f>
        <v>41.18</v>
      </c>
      <c r="L162" s="645">
        <f>tab!$E$85</f>
        <v>41.18</v>
      </c>
      <c r="M162" s="645">
        <f>tab!$G$85</f>
        <v>41.18</v>
      </c>
      <c r="N162" s="645">
        <f t="shared" si="50"/>
        <v>41.18</v>
      </c>
      <c r="O162" s="645">
        <f t="shared" si="50"/>
        <v>41.18</v>
      </c>
      <c r="P162" s="645">
        <f t="shared" si="50"/>
        <v>41.18</v>
      </c>
      <c r="Q162" s="645">
        <f t="shared" si="51"/>
        <v>41.18</v>
      </c>
      <c r="R162" s="645">
        <f t="shared" si="51"/>
        <v>41.18</v>
      </c>
      <c r="S162" s="194"/>
      <c r="T162" s="79"/>
      <c r="U162" s="740"/>
      <c r="V162" s="868"/>
      <c r="W162" s="868"/>
      <c r="X162" s="868"/>
      <c r="Y162" s="868"/>
      <c r="Z162" s="868"/>
      <c r="AA162" s="988"/>
      <c r="AB162" s="988"/>
      <c r="AC162" s="868"/>
      <c r="AD162" s="990"/>
      <c r="AE162" s="990"/>
      <c r="AF162" s="990"/>
      <c r="AG162" s="990"/>
      <c r="AH162" s="990"/>
      <c r="AI162" s="990"/>
      <c r="AJ162" s="990"/>
      <c r="AK162" s="868"/>
      <c r="AL162" s="868"/>
      <c r="AM162" s="868"/>
    </row>
    <row r="163" spans="2:39" x14ac:dyDescent="0.2">
      <c r="B163" s="77"/>
      <c r="C163" s="194"/>
      <c r="D163" s="194"/>
      <c r="E163" s="194"/>
      <c r="F163" s="72"/>
      <c r="G163" s="72"/>
      <c r="H163" s="194"/>
      <c r="I163" s="205"/>
      <c r="J163" s="205"/>
      <c r="K163" s="205"/>
      <c r="L163" s="205"/>
      <c r="M163" s="72"/>
      <c r="N163" s="72"/>
      <c r="O163" s="72"/>
      <c r="P163" s="72"/>
      <c r="Q163" s="72"/>
      <c r="R163" s="72"/>
      <c r="S163" s="194"/>
      <c r="T163" s="79"/>
      <c r="U163" s="740"/>
      <c r="V163" s="868"/>
      <c r="W163" s="868"/>
      <c r="X163" s="868"/>
      <c r="Y163" s="868"/>
      <c r="Z163" s="868"/>
      <c r="AA163" s="988"/>
      <c r="AB163" s="988"/>
      <c r="AC163" s="868"/>
      <c r="AD163" s="990"/>
      <c r="AE163" s="990"/>
      <c r="AF163" s="990"/>
      <c r="AG163" s="990"/>
      <c r="AH163" s="990"/>
      <c r="AI163" s="990"/>
      <c r="AJ163" s="990"/>
      <c r="AK163" s="868"/>
      <c r="AL163" s="868"/>
      <c r="AM163" s="868"/>
    </row>
    <row r="164" spans="2:39" x14ac:dyDescent="0.2">
      <c r="B164" s="77"/>
      <c r="C164" s="194"/>
      <c r="D164" s="985" t="s">
        <v>794</v>
      </c>
      <c r="E164" s="985"/>
      <c r="F164" s="72">
        <v>1</v>
      </c>
      <c r="G164" s="72"/>
      <c r="H164" s="194"/>
      <c r="I164" s="154">
        <v>0</v>
      </c>
      <c r="J164" s="154">
        <v>0</v>
      </c>
      <c r="K164" s="154">
        <v>0</v>
      </c>
      <c r="L164" s="154">
        <v>0</v>
      </c>
      <c r="M164" s="154">
        <f t="shared" ref="M164:P167" si="52">+L164</f>
        <v>0</v>
      </c>
      <c r="N164" s="154">
        <f t="shared" si="52"/>
        <v>0</v>
      </c>
      <c r="O164" s="154">
        <f t="shared" si="52"/>
        <v>0</v>
      </c>
      <c r="P164" s="154">
        <f t="shared" si="52"/>
        <v>0</v>
      </c>
      <c r="Q164" s="154">
        <f t="shared" ref="Q164:R167" si="53">+P164</f>
        <v>0</v>
      </c>
      <c r="R164" s="154">
        <f t="shared" si="53"/>
        <v>0</v>
      </c>
      <c r="S164" s="194"/>
      <c r="T164" s="79"/>
      <c r="U164" s="740"/>
      <c r="V164" s="868"/>
      <c r="W164" s="868"/>
      <c r="X164" s="868"/>
      <c r="Y164" s="868"/>
      <c r="Z164" s="868"/>
      <c r="AA164" s="868"/>
      <c r="AB164" s="868"/>
      <c r="AC164" s="868"/>
      <c r="AD164" s="868"/>
      <c r="AE164" s="868"/>
      <c r="AF164" s="868"/>
      <c r="AG164" s="868"/>
      <c r="AH164" s="868"/>
      <c r="AI164" s="868"/>
      <c r="AJ164" s="868"/>
      <c r="AK164" s="868"/>
      <c r="AL164" s="868"/>
      <c r="AM164" s="868"/>
    </row>
    <row r="165" spans="2:39" x14ac:dyDescent="0.2">
      <c r="B165" s="77"/>
      <c r="C165" s="194"/>
      <c r="D165" s="194"/>
      <c r="E165" s="194"/>
      <c r="F165" s="72">
        <v>2</v>
      </c>
      <c r="G165" s="72"/>
      <c r="H165" s="194"/>
      <c r="I165" s="154">
        <v>0</v>
      </c>
      <c r="J165" s="154">
        <v>0</v>
      </c>
      <c r="K165" s="154">
        <v>0</v>
      </c>
      <c r="L165" s="154">
        <v>0</v>
      </c>
      <c r="M165" s="154">
        <f t="shared" si="52"/>
        <v>0</v>
      </c>
      <c r="N165" s="154">
        <f t="shared" si="52"/>
        <v>0</v>
      </c>
      <c r="O165" s="154">
        <f t="shared" si="52"/>
        <v>0</v>
      </c>
      <c r="P165" s="154">
        <f t="shared" si="52"/>
        <v>0</v>
      </c>
      <c r="Q165" s="154">
        <f t="shared" si="53"/>
        <v>0</v>
      </c>
      <c r="R165" s="154">
        <f t="shared" si="53"/>
        <v>0</v>
      </c>
      <c r="S165" s="194"/>
      <c r="T165" s="79"/>
      <c r="U165" s="740"/>
    </row>
    <row r="166" spans="2:39" x14ac:dyDescent="0.2">
      <c r="B166" s="77"/>
      <c r="C166" s="194"/>
      <c r="D166" s="194"/>
      <c r="E166" s="194"/>
      <c r="F166" s="72">
        <v>3</v>
      </c>
      <c r="G166" s="72"/>
      <c r="H166" s="194"/>
      <c r="I166" s="154">
        <v>0</v>
      </c>
      <c r="J166" s="154">
        <v>0</v>
      </c>
      <c r="K166" s="154">
        <v>0</v>
      </c>
      <c r="L166" s="154">
        <v>0</v>
      </c>
      <c r="M166" s="154">
        <f t="shared" si="52"/>
        <v>0</v>
      </c>
      <c r="N166" s="154">
        <f t="shared" si="52"/>
        <v>0</v>
      </c>
      <c r="O166" s="154">
        <f t="shared" si="52"/>
        <v>0</v>
      </c>
      <c r="P166" s="154">
        <f t="shared" si="52"/>
        <v>0</v>
      </c>
      <c r="Q166" s="154">
        <f t="shared" si="53"/>
        <v>0</v>
      </c>
      <c r="R166" s="154">
        <f t="shared" si="53"/>
        <v>0</v>
      </c>
      <c r="S166" s="194"/>
      <c r="T166" s="79"/>
      <c r="U166" s="740"/>
    </row>
    <row r="167" spans="2:39" hidden="1" x14ac:dyDescent="0.2">
      <c r="B167" s="77"/>
      <c r="C167" s="194"/>
      <c r="D167" s="538" t="s">
        <v>431</v>
      </c>
      <c r="E167" s="538"/>
      <c r="F167" s="72"/>
      <c r="G167" s="72"/>
      <c r="H167" s="194"/>
      <c r="I167" s="645">
        <v>40.869999999999997</v>
      </c>
      <c r="J167" s="645">
        <f>tab!$E$85</f>
        <v>41.18</v>
      </c>
      <c r="K167" s="645">
        <f>tab!$E$85</f>
        <v>41.18</v>
      </c>
      <c r="L167" s="645">
        <f>tab!$E$85</f>
        <v>41.18</v>
      </c>
      <c r="M167" s="645">
        <f>tab!$G$85</f>
        <v>41.18</v>
      </c>
      <c r="N167" s="645">
        <f t="shared" si="52"/>
        <v>41.18</v>
      </c>
      <c r="O167" s="645">
        <f t="shared" si="52"/>
        <v>41.18</v>
      </c>
      <c r="P167" s="645">
        <f t="shared" si="52"/>
        <v>41.18</v>
      </c>
      <c r="Q167" s="645">
        <f t="shared" si="53"/>
        <v>41.18</v>
      </c>
      <c r="R167" s="645">
        <f t="shared" si="53"/>
        <v>41.18</v>
      </c>
      <c r="S167" s="194"/>
      <c r="T167" s="79"/>
      <c r="U167" s="740"/>
    </row>
    <row r="168" spans="2:39" x14ac:dyDescent="0.2">
      <c r="B168" s="77"/>
      <c r="C168" s="194"/>
      <c r="D168" s="194"/>
      <c r="E168" s="194"/>
      <c r="F168" s="72"/>
      <c r="G168" s="72"/>
      <c r="H168" s="194"/>
      <c r="I168" s="205"/>
      <c r="J168" s="205"/>
      <c r="K168" s="205"/>
      <c r="L168" s="205"/>
      <c r="M168" s="72"/>
      <c r="N168" s="72"/>
      <c r="O168" s="72"/>
      <c r="P168" s="72"/>
      <c r="Q168" s="72"/>
      <c r="R168" s="72"/>
      <c r="S168" s="194"/>
      <c r="T168" s="79"/>
      <c r="U168" s="740"/>
      <c r="AM168" s="199"/>
    </row>
    <row r="169" spans="2:39" x14ac:dyDescent="0.2">
      <c r="B169" s="77"/>
      <c r="C169" s="194"/>
      <c r="D169" s="985" t="s">
        <v>795</v>
      </c>
      <c r="E169" s="985"/>
      <c r="F169" s="72">
        <v>1</v>
      </c>
      <c r="G169" s="72"/>
      <c r="H169" s="194"/>
      <c r="I169" s="154">
        <v>0</v>
      </c>
      <c r="J169" s="154">
        <v>0</v>
      </c>
      <c r="K169" s="154">
        <v>0</v>
      </c>
      <c r="L169" s="154">
        <v>0</v>
      </c>
      <c r="M169" s="154">
        <f t="shared" ref="M169:P172" si="54">+L169</f>
        <v>0</v>
      </c>
      <c r="N169" s="154">
        <f t="shared" si="54"/>
        <v>0</v>
      </c>
      <c r="O169" s="154">
        <f t="shared" si="54"/>
        <v>0</v>
      </c>
      <c r="P169" s="154">
        <f t="shared" si="54"/>
        <v>0</v>
      </c>
      <c r="Q169" s="154">
        <f t="shared" ref="Q169:R172" si="55">+P169</f>
        <v>0</v>
      </c>
      <c r="R169" s="154">
        <f t="shared" si="55"/>
        <v>0</v>
      </c>
      <c r="S169" s="194"/>
      <c r="T169" s="79"/>
      <c r="U169" s="740"/>
    </row>
    <row r="170" spans="2:39" x14ac:dyDescent="0.2">
      <c r="B170" s="77"/>
      <c r="C170" s="194"/>
      <c r="D170" s="194"/>
      <c r="E170" s="194"/>
      <c r="F170" s="72">
        <v>2</v>
      </c>
      <c r="G170" s="72"/>
      <c r="H170" s="194"/>
      <c r="I170" s="154">
        <v>0</v>
      </c>
      <c r="J170" s="154">
        <v>0</v>
      </c>
      <c r="K170" s="154">
        <v>0</v>
      </c>
      <c r="L170" s="154">
        <v>0</v>
      </c>
      <c r="M170" s="154">
        <f t="shared" si="54"/>
        <v>0</v>
      </c>
      <c r="N170" s="154">
        <f t="shared" si="54"/>
        <v>0</v>
      </c>
      <c r="O170" s="154">
        <f t="shared" si="54"/>
        <v>0</v>
      </c>
      <c r="P170" s="154">
        <f t="shared" si="54"/>
        <v>0</v>
      </c>
      <c r="Q170" s="154">
        <f t="shared" si="55"/>
        <v>0</v>
      </c>
      <c r="R170" s="154">
        <f t="shared" si="55"/>
        <v>0</v>
      </c>
      <c r="S170" s="194"/>
      <c r="T170" s="79"/>
      <c r="U170" s="740"/>
    </row>
    <row r="171" spans="2:39" x14ac:dyDescent="0.2">
      <c r="B171" s="77"/>
      <c r="C171" s="194"/>
      <c r="D171" s="194"/>
      <c r="E171" s="194"/>
      <c r="F171" s="72">
        <v>3</v>
      </c>
      <c r="G171" s="72"/>
      <c r="H171" s="194"/>
      <c r="I171" s="154">
        <v>0</v>
      </c>
      <c r="J171" s="154">
        <v>0</v>
      </c>
      <c r="K171" s="154">
        <v>0</v>
      </c>
      <c r="L171" s="154">
        <v>0</v>
      </c>
      <c r="M171" s="154">
        <f t="shared" si="54"/>
        <v>0</v>
      </c>
      <c r="N171" s="154">
        <f t="shared" si="54"/>
        <v>0</v>
      </c>
      <c r="O171" s="154">
        <f t="shared" si="54"/>
        <v>0</v>
      </c>
      <c r="P171" s="154">
        <f t="shared" si="54"/>
        <v>0</v>
      </c>
      <c r="Q171" s="154">
        <f t="shared" si="55"/>
        <v>0</v>
      </c>
      <c r="R171" s="154">
        <f t="shared" si="55"/>
        <v>0</v>
      </c>
      <c r="S171" s="194"/>
      <c r="T171" s="79"/>
      <c r="U171" s="740"/>
    </row>
    <row r="172" spans="2:39" hidden="1" x14ac:dyDescent="0.2">
      <c r="B172" s="77"/>
      <c r="C172" s="194"/>
      <c r="D172" s="538" t="s">
        <v>431</v>
      </c>
      <c r="E172" s="538"/>
      <c r="F172" s="72"/>
      <c r="G172" s="72"/>
      <c r="H172" s="194"/>
      <c r="I172" s="645">
        <v>40.869999999999997</v>
      </c>
      <c r="J172" s="645">
        <f>tab!$E$85</f>
        <v>41.18</v>
      </c>
      <c r="K172" s="645">
        <f>tab!$E$85</f>
        <v>41.18</v>
      </c>
      <c r="L172" s="645">
        <f>tab!$E$85</f>
        <v>41.18</v>
      </c>
      <c r="M172" s="645">
        <f>tab!$G$85</f>
        <v>41.18</v>
      </c>
      <c r="N172" s="645">
        <f t="shared" si="54"/>
        <v>41.18</v>
      </c>
      <c r="O172" s="645">
        <f t="shared" si="54"/>
        <v>41.18</v>
      </c>
      <c r="P172" s="645">
        <f t="shared" si="54"/>
        <v>41.18</v>
      </c>
      <c r="Q172" s="645">
        <f t="shared" si="55"/>
        <v>41.18</v>
      </c>
      <c r="R172" s="645">
        <f t="shared" si="55"/>
        <v>41.18</v>
      </c>
      <c r="S172" s="194"/>
      <c r="T172" s="79"/>
      <c r="U172" s="740"/>
    </row>
    <row r="173" spans="2:39" x14ac:dyDescent="0.2">
      <c r="B173" s="77"/>
      <c r="C173" s="194"/>
      <c r="D173" s="194"/>
      <c r="E173" s="194"/>
      <c r="F173" s="72"/>
      <c r="G173" s="72"/>
      <c r="H173" s="194"/>
      <c r="I173" s="205"/>
      <c r="J173" s="205"/>
      <c r="K173" s="205"/>
      <c r="L173" s="205"/>
      <c r="M173" s="72"/>
      <c r="N173" s="72"/>
      <c r="O173" s="72"/>
      <c r="P173" s="72"/>
      <c r="Q173" s="72"/>
      <c r="R173" s="72"/>
      <c r="S173" s="194"/>
      <c r="T173" s="79"/>
      <c r="U173" s="740"/>
      <c r="V173" s="199"/>
    </row>
    <row r="174" spans="2:39" x14ac:dyDescent="0.2">
      <c r="B174" s="77"/>
      <c r="C174" s="194"/>
      <c r="D174" s="985" t="s">
        <v>796</v>
      </c>
      <c r="E174" s="985"/>
      <c r="F174" s="72">
        <v>1</v>
      </c>
      <c r="G174" s="72"/>
      <c r="H174" s="194"/>
      <c r="I174" s="154">
        <v>0</v>
      </c>
      <c r="J174" s="154">
        <v>0</v>
      </c>
      <c r="K174" s="154">
        <v>0</v>
      </c>
      <c r="L174" s="154">
        <v>0</v>
      </c>
      <c r="M174" s="154">
        <f t="shared" ref="M174:P177" si="56">+L174</f>
        <v>0</v>
      </c>
      <c r="N174" s="154">
        <f t="shared" si="56"/>
        <v>0</v>
      </c>
      <c r="O174" s="154">
        <f t="shared" si="56"/>
        <v>0</v>
      </c>
      <c r="P174" s="154">
        <f t="shared" si="56"/>
        <v>0</v>
      </c>
      <c r="Q174" s="154">
        <f t="shared" ref="Q174:R177" si="57">+P174</f>
        <v>0</v>
      </c>
      <c r="R174" s="154">
        <f t="shared" si="57"/>
        <v>0</v>
      </c>
      <c r="S174" s="194"/>
      <c r="T174" s="79"/>
      <c r="U174" s="740"/>
    </row>
    <row r="175" spans="2:39" x14ac:dyDescent="0.2">
      <c r="B175" s="77"/>
      <c r="C175" s="194"/>
      <c r="D175" s="194"/>
      <c r="E175" s="194"/>
      <c r="F175" s="72">
        <v>2</v>
      </c>
      <c r="G175" s="72"/>
      <c r="H175" s="194"/>
      <c r="I175" s="154">
        <v>0</v>
      </c>
      <c r="J175" s="154">
        <v>0</v>
      </c>
      <c r="K175" s="154">
        <v>0</v>
      </c>
      <c r="L175" s="154">
        <v>0</v>
      </c>
      <c r="M175" s="154">
        <f t="shared" si="56"/>
        <v>0</v>
      </c>
      <c r="N175" s="154">
        <f t="shared" si="56"/>
        <v>0</v>
      </c>
      <c r="O175" s="154">
        <f t="shared" si="56"/>
        <v>0</v>
      </c>
      <c r="P175" s="154">
        <f t="shared" si="56"/>
        <v>0</v>
      </c>
      <c r="Q175" s="154">
        <f t="shared" si="57"/>
        <v>0</v>
      </c>
      <c r="R175" s="154">
        <f t="shared" si="57"/>
        <v>0</v>
      </c>
      <c r="S175" s="194"/>
      <c r="T175" s="79"/>
      <c r="U175" s="740"/>
    </row>
    <row r="176" spans="2:39" x14ac:dyDescent="0.2">
      <c r="B176" s="77"/>
      <c r="C176" s="194"/>
      <c r="D176" s="194"/>
      <c r="E176" s="194"/>
      <c r="F176" s="72">
        <v>3</v>
      </c>
      <c r="G176" s="72"/>
      <c r="H176" s="194"/>
      <c r="I176" s="154">
        <v>0</v>
      </c>
      <c r="J176" s="154">
        <v>0</v>
      </c>
      <c r="K176" s="154">
        <v>0</v>
      </c>
      <c r="L176" s="154">
        <v>0</v>
      </c>
      <c r="M176" s="154">
        <f t="shared" si="56"/>
        <v>0</v>
      </c>
      <c r="N176" s="154">
        <f t="shared" si="56"/>
        <v>0</v>
      </c>
      <c r="O176" s="154">
        <f t="shared" si="56"/>
        <v>0</v>
      </c>
      <c r="P176" s="154">
        <f t="shared" si="56"/>
        <v>0</v>
      </c>
      <c r="Q176" s="154">
        <f t="shared" si="57"/>
        <v>0</v>
      </c>
      <c r="R176" s="154">
        <f t="shared" si="57"/>
        <v>0</v>
      </c>
      <c r="S176" s="194"/>
      <c r="T176" s="79"/>
    </row>
    <row r="177" spans="2:20" hidden="1" x14ac:dyDescent="0.2">
      <c r="B177" s="77"/>
      <c r="C177" s="194"/>
      <c r="D177" s="538" t="s">
        <v>431</v>
      </c>
      <c r="E177" s="538"/>
      <c r="F177" s="72"/>
      <c r="G177" s="72"/>
      <c r="H177" s="194"/>
      <c r="I177" s="645">
        <v>40.869999999999997</v>
      </c>
      <c r="J177" s="645">
        <f>tab!$E$85</f>
        <v>41.18</v>
      </c>
      <c r="K177" s="645">
        <f>tab!$E$85</f>
        <v>41.18</v>
      </c>
      <c r="L177" s="645">
        <f>tab!$E$85</f>
        <v>41.18</v>
      </c>
      <c r="M177" s="645">
        <f>tab!$G$85</f>
        <v>41.18</v>
      </c>
      <c r="N177" s="645">
        <f t="shared" si="56"/>
        <v>41.18</v>
      </c>
      <c r="O177" s="645">
        <f t="shared" si="56"/>
        <v>41.18</v>
      </c>
      <c r="P177" s="645">
        <f t="shared" si="56"/>
        <v>41.18</v>
      </c>
      <c r="Q177" s="645">
        <f t="shared" si="57"/>
        <v>41.18</v>
      </c>
      <c r="R177" s="645">
        <f t="shared" si="57"/>
        <v>41.18</v>
      </c>
      <c r="S177" s="194"/>
      <c r="T177" s="79"/>
    </row>
    <row r="178" spans="2:20" x14ac:dyDescent="0.2">
      <c r="B178" s="77"/>
      <c r="C178" s="194"/>
      <c r="D178" s="194"/>
      <c r="E178" s="194"/>
      <c r="F178" s="72"/>
      <c r="G178" s="72"/>
      <c r="H178" s="194"/>
      <c r="I178" s="205"/>
      <c r="J178" s="205"/>
      <c r="K178" s="205"/>
      <c r="L178" s="205"/>
      <c r="M178" s="72"/>
      <c r="N178" s="72"/>
      <c r="O178" s="72"/>
      <c r="P178" s="72"/>
      <c r="Q178" s="72"/>
      <c r="R178" s="72"/>
      <c r="S178" s="194"/>
      <c r="T178" s="79"/>
    </row>
    <row r="179" spans="2:20" x14ac:dyDescent="0.2">
      <c r="B179" s="77"/>
      <c r="C179" s="194"/>
      <c r="D179" s="985" t="s">
        <v>797</v>
      </c>
      <c r="E179" s="986"/>
      <c r="F179" s="72">
        <v>1</v>
      </c>
      <c r="G179" s="72"/>
      <c r="H179" s="194"/>
      <c r="I179" s="154">
        <v>0</v>
      </c>
      <c r="J179" s="154">
        <v>0</v>
      </c>
      <c r="K179" s="154">
        <v>0</v>
      </c>
      <c r="L179" s="154">
        <v>0</v>
      </c>
      <c r="M179" s="154">
        <f t="shared" ref="M179:P182" si="58">+L179</f>
        <v>0</v>
      </c>
      <c r="N179" s="154">
        <f t="shared" si="58"/>
        <v>0</v>
      </c>
      <c r="O179" s="154">
        <f t="shared" si="58"/>
        <v>0</v>
      </c>
      <c r="P179" s="154">
        <f t="shared" si="58"/>
        <v>0</v>
      </c>
      <c r="Q179" s="154">
        <f t="shared" ref="Q179:R182" si="59">+P179</f>
        <v>0</v>
      </c>
      <c r="R179" s="154">
        <f t="shared" si="59"/>
        <v>0</v>
      </c>
      <c r="S179" s="194"/>
      <c r="T179" s="79"/>
    </row>
    <row r="180" spans="2:20" x14ac:dyDescent="0.2">
      <c r="B180" s="77"/>
      <c r="C180" s="194"/>
      <c r="D180" s="194"/>
      <c r="E180" s="194"/>
      <c r="F180" s="72">
        <v>2</v>
      </c>
      <c r="G180" s="72"/>
      <c r="H180" s="194"/>
      <c r="I180" s="154">
        <v>0</v>
      </c>
      <c r="J180" s="154">
        <v>0</v>
      </c>
      <c r="K180" s="154">
        <v>0</v>
      </c>
      <c r="L180" s="154">
        <v>0</v>
      </c>
      <c r="M180" s="154">
        <f t="shared" si="58"/>
        <v>0</v>
      </c>
      <c r="N180" s="154">
        <f t="shared" si="58"/>
        <v>0</v>
      </c>
      <c r="O180" s="154">
        <f t="shared" si="58"/>
        <v>0</v>
      </c>
      <c r="P180" s="154">
        <f t="shared" si="58"/>
        <v>0</v>
      </c>
      <c r="Q180" s="154">
        <f t="shared" si="59"/>
        <v>0</v>
      </c>
      <c r="R180" s="154">
        <f t="shared" si="59"/>
        <v>0</v>
      </c>
      <c r="S180" s="194"/>
      <c r="T180" s="79"/>
    </row>
    <row r="181" spans="2:20" x14ac:dyDescent="0.2">
      <c r="B181" s="77"/>
      <c r="C181" s="194"/>
      <c r="D181" s="194"/>
      <c r="E181" s="194"/>
      <c r="F181" s="72">
        <v>3</v>
      </c>
      <c r="G181" s="72"/>
      <c r="H181" s="194"/>
      <c r="I181" s="154">
        <v>0</v>
      </c>
      <c r="J181" s="154">
        <v>0</v>
      </c>
      <c r="K181" s="154">
        <v>0</v>
      </c>
      <c r="L181" s="154">
        <v>0</v>
      </c>
      <c r="M181" s="154">
        <f t="shared" si="58"/>
        <v>0</v>
      </c>
      <c r="N181" s="154">
        <f t="shared" si="58"/>
        <v>0</v>
      </c>
      <c r="O181" s="154">
        <f t="shared" si="58"/>
        <v>0</v>
      </c>
      <c r="P181" s="154">
        <f t="shared" si="58"/>
        <v>0</v>
      </c>
      <c r="Q181" s="154">
        <f t="shared" si="59"/>
        <v>0</v>
      </c>
      <c r="R181" s="154">
        <f t="shared" si="59"/>
        <v>0</v>
      </c>
      <c r="S181" s="194"/>
      <c r="T181" s="79"/>
    </row>
    <row r="182" spans="2:20" hidden="1" x14ac:dyDescent="0.2">
      <c r="B182" s="77"/>
      <c r="C182" s="194"/>
      <c r="D182" s="538" t="s">
        <v>431</v>
      </c>
      <c r="E182" s="538"/>
      <c r="F182" s="72"/>
      <c r="G182" s="72"/>
      <c r="H182" s="194"/>
      <c r="I182" s="645">
        <v>40.869999999999997</v>
      </c>
      <c r="J182" s="645">
        <f>tab!$E$85</f>
        <v>41.18</v>
      </c>
      <c r="K182" s="645">
        <f>tab!$E$85</f>
        <v>41.18</v>
      </c>
      <c r="L182" s="645">
        <f>tab!$E$85</f>
        <v>41.18</v>
      </c>
      <c r="M182" s="645">
        <f>tab!$G$85</f>
        <v>41.18</v>
      </c>
      <c r="N182" s="645">
        <f t="shared" si="58"/>
        <v>41.18</v>
      </c>
      <c r="O182" s="645">
        <f t="shared" si="58"/>
        <v>41.18</v>
      </c>
      <c r="P182" s="645">
        <f t="shared" si="58"/>
        <v>41.18</v>
      </c>
      <c r="Q182" s="645">
        <f t="shared" si="59"/>
        <v>41.18</v>
      </c>
      <c r="R182" s="645">
        <f t="shared" si="59"/>
        <v>41.18</v>
      </c>
      <c r="S182" s="194"/>
      <c r="T182" s="79"/>
    </row>
    <row r="183" spans="2:20" x14ac:dyDescent="0.2">
      <c r="B183" s="77"/>
      <c r="C183" s="194"/>
      <c r="D183" s="194"/>
      <c r="E183" s="194"/>
      <c r="F183" s="72"/>
      <c r="G183" s="72"/>
      <c r="H183" s="194"/>
      <c r="I183" s="205"/>
      <c r="J183" s="205"/>
      <c r="K183" s="205"/>
      <c r="L183" s="205"/>
      <c r="M183" s="72"/>
      <c r="N183" s="72"/>
      <c r="O183" s="72"/>
      <c r="P183" s="72"/>
      <c r="Q183" s="72"/>
      <c r="R183" s="72"/>
      <c r="S183" s="194"/>
      <c r="T183" s="79"/>
    </row>
    <row r="184" spans="2:20" x14ac:dyDescent="0.2">
      <c r="B184" s="77"/>
      <c r="C184" s="194"/>
      <c r="D184" s="985" t="s">
        <v>798</v>
      </c>
      <c r="E184" s="580"/>
      <c r="F184" s="72">
        <v>1</v>
      </c>
      <c r="G184" s="72"/>
      <c r="H184" s="194"/>
      <c r="I184" s="154">
        <v>0</v>
      </c>
      <c r="J184" s="154">
        <v>0</v>
      </c>
      <c r="K184" s="154">
        <v>0</v>
      </c>
      <c r="L184" s="154">
        <v>0</v>
      </c>
      <c r="M184" s="154">
        <f t="shared" ref="M184:P187" si="60">+L184</f>
        <v>0</v>
      </c>
      <c r="N184" s="154">
        <f t="shared" si="60"/>
        <v>0</v>
      </c>
      <c r="O184" s="154">
        <f t="shared" si="60"/>
        <v>0</v>
      </c>
      <c r="P184" s="154">
        <f t="shared" si="60"/>
        <v>0</v>
      </c>
      <c r="Q184" s="154">
        <f t="shared" ref="Q184:R187" si="61">+P184</f>
        <v>0</v>
      </c>
      <c r="R184" s="154">
        <f t="shared" si="61"/>
        <v>0</v>
      </c>
      <c r="S184" s="194"/>
      <c r="T184" s="79"/>
    </row>
    <row r="185" spans="2:20" x14ac:dyDescent="0.2">
      <c r="B185" s="77"/>
      <c r="C185" s="194"/>
      <c r="D185" s="194"/>
      <c r="E185" s="194"/>
      <c r="F185" s="72">
        <v>2</v>
      </c>
      <c r="G185" s="72"/>
      <c r="H185" s="194"/>
      <c r="I185" s="154">
        <v>0</v>
      </c>
      <c r="J185" s="154">
        <v>0</v>
      </c>
      <c r="K185" s="154">
        <v>0</v>
      </c>
      <c r="L185" s="154">
        <v>0</v>
      </c>
      <c r="M185" s="154">
        <f t="shared" si="60"/>
        <v>0</v>
      </c>
      <c r="N185" s="154">
        <f t="shared" si="60"/>
        <v>0</v>
      </c>
      <c r="O185" s="154">
        <f t="shared" si="60"/>
        <v>0</v>
      </c>
      <c r="P185" s="154">
        <f t="shared" si="60"/>
        <v>0</v>
      </c>
      <c r="Q185" s="154">
        <f t="shared" si="61"/>
        <v>0</v>
      </c>
      <c r="R185" s="154">
        <f t="shared" si="61"/>
        <v>0</v>
      </c>
      <c r="S185" s="194"/>
      <c r="T185" s="79"/>
    </row>
    <row r="186" spans="2:20" x14ac:dyDescent="0.2">
      <c r="B186" s="77"/>
      <c r="C186" s="194"/>
      <c r="D186" s="194"/>
      <c r="E186" s="194"/>
      <c r="F186" s="72">
        <v>3</v>
      </c>
      <c r="G186" s="72"/>
      <c r="H186" s="194"/>
      <c r="I186" s="154">
        <v>0</v>
      </c>
      <c r="J186" s="154">
        <v>0</v>
      </c>
      <c r="K186" s="154">
        <v>0</v>
      </c>
      <c r="L186" s="154">
        <v>0</v>
      </c>
      <c r="M186" s="154">
        <f t="shared" si="60"/>
        <v>0</v>
      </c>
      <c r="N186" s="154">
        <f t="shared" si="60"/>
        <v>0</v>
      </c>
      <c r="O186" s="154">
        <f t="shared" si="60"/>
        <v>0</v>
      </c>
      <c r="P186" s="154">
        <f t="shared" si="60"/>
        <v>0</v>
      </c>
      <c r="Q186" s="154">
        <f t="shared" si="61"/>
        <v>0</v>
      </c>
      <c r="R186" s="154">
        <f t="shared" si="61"/>
        <v>0</v>
      </c>
      <c r="S186" s="194"/>
      <c r="T186" s="79"/>
    </row>
    <row r="187" spans="2:20" hidden="1" x14ac:dyDescent="0.2">
      <c r="B187" s="77"/>
      <c r="C187" s="194"/>
      <c r="D187" s="538" t="s">
        <v>431</v>
      </c>
      <c r="E187" s="538"/>
      <c r="F187" s="72"/>
      <c r="G187" s="72"/>
      <c r="H187" s="194"/>
      <c r="I187" s="645">
        <v>40.869999999999997</v>
      </c>
      <c r="J187" s="645">
        <f>tab!$E$85</f>
        <v>41.18</v>
      </c>
      <c r="K187" s="645">
        <f>tab!$E$85</f>
        <v>41.18</v>
      </c>
      <c r="L187" s="645">
        <f>tab!$E$85</f>
        <v>41.18</v>
      </c>
      <c r="M187" s="645">
        <f>tab!$G$85</f>
        <v>41.18</v>
      </c>
      <c r="N187" s="645">
        <f t="shared" si="60"/>
        <v>41.18</v>
      </c>
      <c r="O187" s="645">
        <f t="shared" si="60"/>
        <v>41.18</v>
      </c>
      <c r="P187" s="645">
        <f t="shared" si="60"/>
        <v>41.18</v>
      </c>
      <c r="Q187" s="645">
        <f t="shared" si="61"/>
        <v>41.18</v>
      </c>
      <c r="R187" s="645">
        <f t="shared" si="61"/>
        <v>41.18</v>
      </c>
      <c r="S187" s="194"/>
      <c r="T187" s="79"/>
    </row>
    <row r="188" spans="2:20" x14ac:dyDescent="0.2">
      <c r="B188" s="77"/>
      <c r="C188" s="194"/>
      <c r="D188" s="194"/>
      <c r="E188" s="194"/>
      <c r="F188" s="72"/>
      <c r="G188" s="72"/>
      <c r="H188" s="194"/>
      <c r="I188" s="205"/>
      <c r="J188" s="205"/>
      <c r="K188" s="205"/>
      <c r="L188" s="205"/>
      <c r="M188" s="72"/>
      <c r="N188" s="72"/>
      <c r="O188" s="72"/>
      <c r="P188" s="72"/>
      <c r="Q188" s="72"/>
      <c r="R188" s="72"/>
      <c r="S188" s="194"/>
      <c r="T188" s="79"/>
    </row>
    <row r="189" spans="2:20" x14ac:dyDescent="0.2">
      <c r="B189" s="77"/>
      <c r="C189" s="194"/>
      <c r="D189" s="985" t="s">
        <v>799</v>
      </c>
      <c r="E189" s="580"/>
      <c r="F189" s="72">
        <v>1</v>
      </c>
      <c r="G189" s="72"/>
      <c r="H189" s="194"/>
      <c r="I189" s="154">
        <v>0</v>
      </c>
      <c r="J189" s="154">
        <v>0</v>
      </c>
      <c r="K189" s="154">
        <v>0</v>
      </c>
      <c r="L189" s="154">
        <v>0</v>
      </c>
      <c r="M189" s="154">
        <f t="shared" ref="M189:P192" si="62">+L189</f>
        <v>0</v>
      </c>
      <c r="N189" s="154">
        <f t="shared" si="62"/>
        <v>0</v>
      </c>
      <c r="O189" s="154">
        <f t="shared" si="62"/>
        <v>0</v>
      </c>
      <c r="P189" s="154">
        <f t="shared" si="62"/>
        <v>0</v>
      </c>
      <c r="Q189" s="154">
        <f t="shared" ref="Q189:R192" si="63">+P189</f>
        <v>0</v>
      </c>
      <c r="R189" s="154">
        <f t="shared" si="63"/>
        <v>0</v>
      </c>
      <c r="S189" s="194"/>
      <c r="T189" s="79"/>
    </row>
    <row r="190" spans="2:20" x14ac:dyDescent="0.2">
      <c r="B190" s="77"/>
      <c r="C190" s="194"/>
      <c r="D190" s="194"/>
      <c r="E190" s="194"/>
      <c r="F190" s="72">
        <v>2</v>
      </c>
      <c r="G190" s="72"/>
      <c r="H190" s="194"/>
      <c r="I190" s="154">
        <v>0</v>
      </c>
      <c r="J190" s="154">
        <v>0</v>
      </c>
      <c r="K190" s="154">
        <v>0</v>
      </c>
      <c r="L190" s="154">
        <v>0</v>
      </c>
      <c r="M190" s="154">
        <f t="shared" si="62"/>
        <v>0</v>
      </c>
      <c r="N190" s="154">
        <f t="shared" si="62"/>
        <v>0</v>
      </c>
      <c r="O190" s="154">
        <f t="shared" si="62"/>
        <v>0</v>
      </c>
      <c r="P190" s="154">
        <f t="shared" si="62"/>
        <v>0</v>
      </c>
      <c r="Q190" s="154">
        <f t="shared" si="63"/>
        <v>0</v>
      </c>
      <c r="R190" s="154">
        <f t="shared" si="63"/>
        <v>0</v>
      </c>
      <c r="S190" s="194"/>
      <c r="T190" s="79"/>
    </row>
    <row r="191" spans="2:20" x14ac:dyDescent="0.2">
      <c r="B191" s="77"/>
      <c r="C191" s="194"/>
      <c r="D191" s="194"/>
      <c r="E191" s="194"/>
      <c r="F191" s="72">
        <v>3</v>
      </c>
      <c r="G191" s="72"/>
      <c r="H191" s="194"/>
      <c r="I191" s="154">
        <v>0</v>
      </c>
      <c r="J191" s="154">
        <v>0</v>
      </c>
      <c r="K191" s="154">
        <v>0</v>
      </c>
      <c r="L191" s="154">
        <v>0</v>
      </c>
      <c r="M191" s="154">
        <f t="shared" si="62"/>
        <v>0</v>
      </c>
      <c r="N191" s="154">
        <f t="shared" si="62"/>
        <v>0</v>
      </c>
      <c r="O191" s="154">
        <f t="shared" si="62"/>
        <v>0</v>
      </c>
      <c r="P191" s="154">
        <f t="shared" si="62"/>
        <v>0</v>
      </c>
      <c r="Q191" s="154">
        <f t="shared" si="63"/>
        <v>0</v>
      </c>
      <c r="R191" s="154">
        <f t="shared" si="63"/>
        <v>0</v>
      </c>
      <c r="S191" s="194"/>
      <c r="T191" s="79"/>
    </row>
    <row r="192" spans="2:20" hidden="1" x14ac:dyDescent="0.2">
      <c r="B192" s="77"/>
      <c r="C192" s="194"/>
      <c r="D192" s="538" t="s">
        <v>431</v>
      </c>
      <c r="E192" s="538"/>
      <c r="F192" s="72"/>
      <c r="G192" s="72"/>
      <c r="H192" s="194"/>
      <c r="I192" s="645">
        <v>40.869999999999997</v>
      </c>
      <c r="J192" s="645">
        <f>tab!$E$85</f>
        <v>41.18</v>
      </c>
      <c r="K192" s="645">
        <f>tab!$E$85</f>
        <v>41.18</v>
      </c>
      <c r="L192" s="645">
        <f>tab!$E$85</f>
        <v>41.18</v>
      </c>
      <c r="M192" s="645">
        <f>tab!$G$85</f>
        <v>41.18</v>
      </c>
      <c r="N192" s="645">
        <f t="shared" si="62"/>
        <v>41.18</v>
      </c>
      <c r="O192" s="645">
        <f t="shared" si="62"/>
        <v>41.18</v>
      </c>
      <c r="P192" s="645">
        <f t="shared" si="62"/>
        <v>41.18</v>
      </c>
      <c r="Q192" s="645">
        <f t="shared" si="63"/>
        <v>41.18</v>
      </c>
      <c r="R192" s="645">
        <f t="shared" si="63"/>
        <v>41.18</v>
      </c>
      <c r="S192" s="194"/>
      <c r="T192" s="79"/>
    </row>
    <row r="193" spans="2:22" x14ac:dyDescent="0.2">
      <c r="B193" s="77"/>
      <c r="C193" s="194"/>
      <c r="D193" s="194"/>
      <c r="E193" s="194"/>
      <c r="F193" s="72"/>
      <c r="G193" s="72"/>
      <c r="H193" s="194"/>
      <c r="I193" s="205"/>
      <c r="J193" s="205"/>
      <c r="K193" s="205"/>
      <c r="L193" s="205"/>
      <c r="M193" s="72"/>
      <c r="N193" s="72"/>
      <c r="O193" s="72"/>
      <c r="P193" s="72"/>
      <c r="Q193" s="72"/>
      <c r="R193" s="72"/>
      <c r="S193" s="194"/>
      <c r="T193" s="79"/>
    </row>
    <row r="194" spans="2:22" x14ac:dyDescent="0.2">
      <c r="B194" s="77"/>
      <c r="C194" s="194"/>
      <c r="D194" s="985" t="s">
        <v>800</v>
      </c>
      <c r="E194" s="580"/>
      <c r="F194" s="72">
        <v>1</v>
      </c>
      <c r="G194" s="72"/>
      <c r="H194" s="194"/>
      <c r="I194" s="154">
        <v>0</v>
      </c>
      <c r="J194" s="154">
        <v>0</v>
      </c>
      <c r="K194" s="154">
        <v>0</v>
      </c>
      <c r="L194" s="154">
        <v>0</v>
      </c>
      <c r="M194" s="154">
        <f t="shared" ref="M194:P197" si="64">+L194</f>
        <v>0</v>
      </c>
      <c r="N194" s="154">
        <f t="shared" si="64"/>
        <v>0</v>
      </c>
      <c r="O194" s="154">
        <f t="shared" si="64"/>
        <v>0</v>
      </c>
      <c r="P194" s="154">
        <f t="shared" si="64"/>
        <v>0</v>
      </c>
      <c r="Q194" s="154">
        <f t="shared" ref="Q194:R197" si="65">+P194</f>
        <v>0</v>
      </c>
      <c r="R194" s="154">
        <f t="shared" si="65"/>
        <v>0</v>
      </c>
      <c r="S194" s="194"/>
      <c r="T194" s="79"/>
    </row>
    <row r="195" spans="2:22" x14ac:dyDescent="0.2">
      <c r="B195" s="77"/>
      <c r="C195" s="194"/>
      <c r="D195" s="194"/>
      <c r="E195" s="194"/>
      <c r="F195" s="72">
        <v>2</v>
      </c>
      <c r="G195" s="72"/>
      <c r="H195" s="194"/>
      <c r="I195" s="154">
        <v>0</v>
      </c>
      <c r="J195" s="154">
        <v>0</v>
      </c>
      <c r="K195" s="154">
        <v>0</v>
      </c>
      <c r="L195" s="154">
        <v>0</v>
      </c>
      <c r="M195" s="154">
        <f t="shared" si="64"/>
        <v>0</v>
      </c>
      <c r="N195" s="154">
        <f t="shared" si="64"/>
        <v>0</v>
      </c>
      <c r="O195" s="154">
        <f t="shared" si="64"/>
        <v>0</v>
      </c>
      <c r="P195" s="154">
        <f t="shared" si="64"/>
        <v>0</v>
      </c>
      <c r="Q195" s="154">
        <f t="shared" si="65"/>
        <v>0</v>
      </c>
      <c r="R195" s="154">
        <f t="shared" si="65"/>
        <v>0</v>
      </c>
      <c r="S195" s="194"/>
      <c r="T195" s="79"/>
    </row>
    <row r="196" spans="2:22" x14ac:dyDescent="0.2">
      <c r="B196" s="77"/>
      <c r="C196" s="194"/>
      <c r="D196" s="194"/>
      <c r="E196" s="194"/>
      <c r="F196" s="72">
        <v>3</v>
      </c>
      <c r="G196" s="72"/>
      <c r="H196" s="194"/>
      <c r="I196" s="154">
        <v>0</v>
      </c>
      <c r="J196" s="154">
        <v>0</v>
      </c>
      <c r="K196" s="154">
        <v>0</v>
      </c>
      <c r="L196" s="154">
        <v>0</v>
      </c>
      <c r="M196" s="154">
        <f t="shared" si="64"/>
        <v>0</v>
      </c>
      <c r="N196" s="154">
        <f t="shared" si="64"/>
        <v>0</v>
      </c>
      <c r="O196" s="154">
        <f t="shared" si="64"/>
        <v>0</v>
      </c>
      <c r="P196" s="154">
        <f t="shared" si="64"/>
        <v>0</v>
      </c>
      <c r="Q196" s="154">
        <f t="shared" si="65"/>
        <v>0</v>
      </c>
      <c r="R196" s="154">
        <f t="shared" si="65"/>
        <v>0</v>
      </c>
      <c r="S196" s="194"/>
      <c r="T196" s="79"/>
    </row>
    <row r="197" spans="2:22" hidden="1" x14ac:dyDescent="0.2">
      <c r="B197" s="77"/>
      <c r="C197" s="194"/>
      <c r="D197" s="538" t="s">
        <v>431</v>
      </c>
      <c r="E197" s="538"/>
      <c r="F197" s="72"/>
      <c r="G197" s="72"/>
      <c r="H197" s="194"/>
      <c r="I197" s="645">
        <v>40.869999999999997</v>
      </c>
      <c r="J197" s="645">
        <f>tab!$E$85</f>
        <v>41.18</v>
      </c>
      <c r="K197" s="645">
        <f>tab!$E$85</f>
        <v>41.18</v>
      </c>
      <c r="L197" s="645">
        <f>tab!$E$85</f>
        <v>41.18</v>
      </c>
      <c r="M197" s="645">
        <f>tab!$G$85</f>
        <v>41.18</v>
      </c>
      <c r="N197" s="645">
        <f t="shared" si="64"/>
        <v>41.18</v>
      </c>
      <c r="O197" s="645">
        <f t="shared" si="64"/>
        <v>41.18</v>
      </c>
      <c r="P197" s="645">
        <f t="shared" si="64"/>
        <v>41.18</v>
      </c>
      <c r="Q197" s="645">
        <f t="shared" si="65"/>
        <v>41.18</v>
      </c>
      <c r="R197" s="645">
        <f t="shared" si="65"/>
        <v>41.18</v>
      </c>
      <c r="S197" s="194"/>
      <c r="T197" s="79"/>
    </row>
    <row r="198" spans="2:22" x14ac:dyDescent="0.2">
      <c r="B198" s="77"/>
      <c r="C198" s="194"/>
      <c r="D198" s="194"/>
      <c r="E198" s="194"/>
      <c r="F198" s="72"/>
      <c r="G198" s="72"/>
      <c r="H198" s="194"/>
      <c r="I198" s="205"/>
      <c r="J198" s="205"/>
      <c r="K198" s="205"/>
      <c r="L198" s="205"/>
      <c r="M198" s="72"/>
      <c r="N198" s="72"/>
      <c r="O198" s="72"/>
      <c r="P198" s="72"/>
      <c r="Q198" s="72"/>
      <c r="R198" s="72"/>
      <c r="S198" s="194"/>
      <c r="T198" s="79"/>
    </row>
    <row r="199" spans="2:22" x14ac:dyDescent="0.2">
      <c r="B199" s="77"/>
      <c r="C199" s="194"/>
      <c r="D199" s="985" t="s">
        <v>801</v>
      </c>
      <c r="E199" s="580"/>
      <c r="F199" s="72">
        <v>1</v>
      </c>
      <c r="G199" s="72"/>
      <c r="H199" s="194"/>
      <c r="I199" s="154">
        <v>0</v>
      </c>
      <c r="J199" s="154">
        <v>0</v>
      </c>
      <c r="K199" s="154">
        <v>0</v>
      </c>
      <c r="L199" s="154">
        <v>0</v>
      </c>
      <c r="M199" s="154">
        <f t="shared" ref="M199:P202" si="66">+L199</f>
        <v>0</v>
      </c>
      <c r="N199" s="154">
        <f t="shared" si="66"/>
        <v>0</v>
      </c>
      <c r="O199" s="154">
        <f t="shared" si="66"/>
        <v>0</v>
      </c>
      <c r="P199" s="154">
        <f t="shared" si="66"/>
        <v>0</v>
      </c>
      <c r="Q199" s="154">
        <f t="shared" ref="Q199:R202" si="67">+P199</f>
        <v>0</v>
      </c>
      <c r="R199" s="154">
        <f t="shared" si="67"/>
        <v>0</v>
      </c>
      <c r="S199" s="194"/>
      <c r="T199" s="79"/>
      <c r="V199" s="174"/>
    </row>
    <row r="200" spans="2:22" x14ac:dyDescent="0.2">
      <c r="B200" s="77"/>
      <c r="C200" s="194"/>
      <c r="D200" s="194"/>
      <c r="E200" s="194"/>
      <c r="F200" s="72">
        <v>2</v>
      </c>
      <c r="G200" s="72"/>
      <c r="H200" s="194"/>
      <c r="I200" s="154">
        <v>0</v>
      </c>
      <c r="J200" s="154">
        <v>0</v>
      </c>
      <c r="K200" s="154">
        <v>0</v>
      </c>
      <c r="L200" s="154">
        <v>0</v>
      </c>
      <c r="M200" s="154">
        <f t="shared" si="66"/>
        <v>0</v>
      </c>
      <c r="N200" s="154">
        <f t="shared" si="66"/>
        <v>0</v>
      </c>
      <c r="O200" s="154">
        <f t="shared" si="66"/>
        <v>0</v>
      </c>
      <c r="P200" s="154">
        <f t="shared" si="66"/>
        <v>0</v>
      </c>
      <c r="Q200" s="154">
        <f t="shared" si="67"/>
        <v>0</v>
      </c>
      <c r="R200" s="154">
        <f t="shared" si="67"/>
        <v>0</v>
      </c>
      <c r="S200" s="194"/>
      <c r="T200" s="79"/>
    </row>
    <row r="201" spans="2:22" x14ac:dyDescent="0.2">
      <c r="B201" s="77"/>
      <c r="C201" s="194"/>
      <c r="D201" s="194"/>
      <c r="E201" s="194"/>
      <c r="F201" s="72">
        <v>3</v>
      </c>
      <c r="G201" s="72"/>
      <c r="H201" s="194"/>
      <c r="I201" s="154">
        <v>0</v>
      </c>
      <c r="J201" s="154">
        <v>0</v>
      </c>
      <c r="K201" s="154">
        <v>0</v>
      </c>
      <c r="L201" s="154">
        <v>0</v>
      </c>
      <c r="M201" s="154">
        <f t="shared" si="66"/>
        <v>0</v>
      </c>
      <c r="N201" s="154">
        <f t="shared" si="66"/>
        <v>0</v>
      </c>
      <c r="O201" s="154">
        <f t="shared" si="66"/>
        <v>0</v>
      </c>
      <c r="P201" s="154">
        <f t="shared" si="66"/>
        <v>0</v>
      </c>
      <c r="Q201" s="154">
        <f t="shared" si="67"/>
        <v>0</v>
      </c>
      <c r="R201" s="154">
        <f t="shared" si="67"/>
        <v>0</v>
      </c>
      <c r="S201" s="194"/>
      <c r="T201" s="79"/>
      <c r="U201" s="740"/>
    </row>
    <row r="202" spans="2:22" hidden="1" x14ac:dyDescent="0.2">
      <c r="B202" s="77"/>
      <c r="C202" s="194"/>
      <c r="D202" s="538" t="s">
        <v>431</v>
      </c>
      <c r="E202" s="538"/>
      <c r="F202" s="72"/>
      <c r="G202" s="72"/>
      <c r="H202" s="194"/>
      <c r="I202" s="645">
        <v>40.869999999999997</v>
      </c>
      <c r="J202" s="645">
        <f>tab!$E$85</f>
        <v>41.18</v>
      </c>
      <c r="K202" s="645">
        <f>tab!$E$85</f>
        <v>41.18</v>
      </c>
      <c r="L202" s="645">
        <f>tab!$E$85</f>
        <v>41.18</v>
      </c>
      <c r="M202" s="645">
        <f>tab!$G$85</f>
        <v>41.18</v>
      </c>
      <c r="N202" s="645">
        <f t="shared" si="66"/>
        <v>41.18</v>
      </c>
      <c r="O202" s="645">
        <f t="shared" si="66"/>
        <v>41.18</v>
      </c>
      <c r="P202" s="645">
        <f t="shared" si="66"/>
        <v>41.18</v>
      </c>
      <c r="Q202" s="645">
        <f t="shared" si="67"/>
        <v>41.18</v>
      </c>
      <c r="R202" s="645">
        <f t="shared" si="67"/>
        <v>41.18</v>
      </c>
      <c r="S202" s="194"/>
      <c r="T202" s="79"/>
      <c r="U202" s="740"/>
    </row>
    <row r="203" spans="2:22" x14ac:dyDescent="0.2">
      <c r="B203" s="77"/>
      <c r="C203" s="194"/>
      <c r="D203" s="194"/>
      <c r="E203" s="194"/>
      <c r="F203" s="72"/>
      <c r="G203" s="72"/>
      <c r="H203" s="194"/>
      <c r="I203" s="205"/>
      <c r="J203" s="205"/>
      <c r="K203" s="205"/>
      <c r="L203" s="205"/>
      <c r="M203" s="72"/>
      <c r="N203" s="72"/>
      <c r="O203" s="72"/>
      <c r="P203" s="72"/>
      <c r="Q203" s="72"/>
      <c r="R203" s="72"/>
      <c r="S203" s="194"/>
      <c r="T203" s="79"/>
      <c r="U203" s="740"/>
    </row>
    <row r="204" spans="2:22" x14ac:dyDescent="0.2">
      <c r="B204" s="77"/>
      <c r="C204" s="194"/>
      <c r="D204" s="985" t="s">
        <v>802</v>
      </c>
      <c r="E204" s="580"/>
      <c r="F204" s="72">
        <v>1</v>
      </c>
      <c r="G204" s="72"/>
      <c r="H204" s="194"/>
      <c r="I204" s="154">
        <v>0</v>
      </c>
      <c r="J204" s="154">
        <v>0</v>
      </c>
      <c r="K204" s="154">
        <v>0</v>
      </c>
      <c r="L204" s="154">
        <v>0</v>
      </c>
      <c r="M204" s="154">
        <f t="shared" ref="M204:P207" si="68">+L204</f>
        <v>0</v>
      </c>
      <c r="N204" s="154">
        <f t="shared" si="68"/>
        <v>0</v>
      </c>
      <c r="O204" s="154">
        <f t="shared" si="68"/>
        <v>0</v>
      </c>
      <c r="P204" s="154">
        <f t="shared" si="68"/>
        <v>0</v>
      </c>
      <c r="Q204" s="154">
        <f t="shared" ref="Q204:R207" si="69">+P204</f>
        <v>0</v>
      </c>
      <c r="R204" s="154">
        <f t="shared" si="69"/>
        <v>0</v>
      </c>
      <c r="S204" s="194"/>
      <c r="T204" s="79"/>
      <c r="U204" s="740"/>
    </row>
    <row r="205" spans="2:22" x14ac:dyDescent="0.2">
      <c r="B205" s="77"/>
      <c r="C205" s="194"/>
      <c r="D205" s="194"/>
      <c r="E205" s="194"/>
      <c r="F205" s="72">
        <v>2</v>
      </c>
      <c r="G205" s="72"/>
      <c r="H205" s="194"/>
      <c r="I205" s="154">
        <v>0</v>
      </c>
      <c r="J205" s="154">
        <v>0</v>
      </c>
      <c r="K205" s="154">
        <v>0</v>
      </c>
      <c r="L205" s="154">
        <v>0</v>
      </c>
      <c r="M205" s="154">
        <f t="shared" si="68"/>
        <v>0</v>
      </c>
      <c r="N205" s="154">
        <f t="shared" si="68"/>
        <v>0</v>
      </c>
      <c r="O205" s="154">
        <f t="shared" si="68"/>
        <v>0</v>
      </c>
      <c r="P205" s="154">
        <f t="shared" si="68"/>
        <v>0</v>
      </c>
      <c r="Q205" s="154">
        <f t="shared" si="69"/>
        <v>0</v>
      </c>
      <c r="R205" s="154">
        <f t="shared" si="69"/>
        <v>0</v>
      </c>
      <c r="S205" s="194"/>
      <c r="T205" s="79"/>
      <c r="U205" s="740"/>
    </row>
    <row r="206" spans="2:22" x14ac:dyDescent="0.2">
      <c r="B206" s="77"/>
      <c r="C206" s="194"/>
      <c r="D206" s="194"/>
      <c r="E206" s="194"/>
      <c r="F206" s="72">
        <v>3</v>
      </c>
      <c r="G206" s="72"/>
      <c r="H206" s="194"/>
      <c r="I206" s="154">
        <v>0</v>
      </c>
      <c r="J206" s="154">
        <v>0</v>
      </c>
      <c r="K206" s="154">
        <v>0</v>
      </c>
      <c r="L206" s="154">
        <v>0</v>
      </c>
      <c r="M206" s="154">
        <f t="shared" si="68"/>
        <v>0</v>
      </c>
      <c r="N206" s="154">
        <f t="shared" si="68"/>
        <v>0</v>
      </c>
      <c r="O206" s="154">
        <f t="shared" si="68"/>
        <v>0</v>
      </c>
      <c r="P206" s="154">
        <f t="shared" si="68"/>
        <v>0</v>
      </c>
      <c r="Q206" s="154">
        <f t="shared" si="69"/>
        <v>0</v>
      </c>
      <c r="R206" s="154">
        <f t="shared" si="69"/>
        <v>0</v>
      </c>
      <c r="S206" s="194"/>
      <c r="T206" s="79"/>
      <c r="U206" s="740"/>
    </row>
    <row r="207" spans="2:22" hidden="1" x14ac:dyDescent="0.2">
      <c r="B207" s="77"/>
      <c r="C207" s="194"/>
      <c r="D207" s="538" t="s">
        <v>431</v>
      </c>
      <c r="E207" s="538"/>
      <c r="F207" s="72"/>
      <c r="G207" s="72"/>
      <c r="H207" s="194"/>
      <c r="I207" s="645">
        <v>40.869999999999997</v>
      </c>
      <c r="J207" s="645">
        <f>tab!$E$85</f>
        <v>41.18</v>
      </c>
      <c r="K207" s="645">
        <f>tab!$E$85</f>
        <v>41.18</v>
      </c>
      <c r="L207" s="645">
        <f>tab!$E$85</f>
        <v>41.18</v>
      </c>
      <c r="M207" s="645">
        <f>tab!$G$85</f>
        <v>41.18</v>
      </c>
      <c r="N207" s="645">
        <f t="shared" si="68"/>
        <v>41.18</v>
      </c>
      <c r="O207" s="645">
        <f t="shared" si="68"/>
        <v>41.18</v>
      </c>
      <c r="P207" s="645">
        <f t="shared" si="68"/>
        <v>41.18</v>
      </c>
      <c r="Q207" s="645">
        <f t="shared" si="69"/>
        <v>41.18</v>
      </c>
      <c r="R207" s="645">
        <f t="shared" si="69"/>
        <v>41.18</v>
      </c>
      <c r="S207" s="194"/>
      <c r="T207" s="79"/>
      <c r="U207" s="740"/>
    </row>
    <row r="208" spans="2:22" x14ac:dyDescent="0.2">
      <c r="B208" s="77"/>
      <c r="C208" s="194"/>
      <c r="D208" s="194"/>
      <c r="E208" s="194"/>
      <c r="F208" s="72"/>
      <c r="G208" s="72"/>
      <c r="H208" s="194"/>
      <c r="I208" s="205"/>
      <c r="J208" s="205"/>
      <c r="K208" s="205"/>
      <c r="L208" s="205"/>
      <c r="M208" s="72"/>
      <c r="N208" s="72"/>
      <c r="O208" s="72"/>
      <c r="P208" s="72"/>
      <c r="Q208" s="72"/>
      <c r="R208" s="72"/>
      <c r="S208" s="194"/>
      <c r="T208" s="79"/>
      <c r="U208" s="740"/>
    </row>
    <row r="209" spans="2:21" x14ac:dyDescent="0.2">
      <c r="B209" s="77"/>
      <c r="C209" s="194"/>
      <c r="D209" s="985" t="s">
        <v>803</v>
      </c>
      <c r="E209" s="580"/>
      <c r="F209" s="72">
        <v>1</v>
      </c>
      <c r="G209" s="72"/>
      <c r="H209" s="194"/>
      <c r="I209" s="154">
        <v>0</v>
      </c>
      <c r="J209" s="154">
        <v>0</v>
      </c>
      <c r="K209" s="154">
        <v>0</v>
      </c>
      <c r="L209" s="154">
        <v>0</v>
      </c>
      <c r="M209" s="154">
        <f t="shared" ref="M209:P212" si="70">+L209</f>
        <v>0</v>
      </c>
      <c r="N209" s="154">
        <f t="shared" si="70"/>
        <v>0</v>
      </c>
      <c r="O209" s="154">
        <f t="shared" si="70"/>
        <v>0</v>
      </c>
      <c r="P209" s="154">
        <f t="shared" si="70"/>
        <v>0</v>
      </c>
      <c r="Q209" s="154">
        <f t="shared" ref="Q209:R212" si="71">+P209</f>
        <v>0</v>
      </c>
      <c r="R209" s="154">
        <f t="shared" si="71"/>
        <v>0</v>
      </c>
      <c r="S209" s="194"/>
      <c r="T209" s="79"/>
      <c r="U209" s="740"/>
    </row>
    <row r="210" spans="2:21" x14ac:dyDescent="0.2">
      <c r="B210" s="77"/>
      <c r="C210" s="194"/>
      <c r="D210" s="194"/>
      <c r="E210" s="194"/>
      <c r="F210" s="72">
        <v>2</v>
      </c>
      <c r="G210" s="72"/>
      <c r="H210" s="194"/>
      <c r="I210" s="154">
        <v>0</v>
      </c>
      <c r="J210" s="154">
        <v>0</v>
      </c>
      <c r="K210" s="154">
        <v>0</v>
      </c>
      <c r="L210" s="154">
        <v>0</v>
      </c>
      <c r="M210" s="154">
        <f t="shared" si="70"/>
        <v>0</v>
      </c>
      <c r="N210" s="154">
        <f t="shared" si="70"/>
        <v>0</v>
      </c>
      <c r="O210" s="154">
        <f t="shared" si="70"/>
        <v>0</v>
      </c>
      <c r="P210" s="154">
        <f t="shared" si="70"/>
        <v>0</v>
      </c>
      <c r="Q210" s="154">
        <f t="shared" si="71"/>
        <v>0</v>
      </c>
      <c r="R210" s="154">
        <f t="shared" si="71"/>
        <v>0</v>
      </c>
      <c r="S210" s="194"/>
      <c r="T210" s="79"/>
      <c r="U210" s="740"/>
    </row>
    <row r="211" spans="2:21" x14ac:dyDescent="0.2">
      <c r="B211" s="77"/>
      <c r="C211" s="194"/>
      <c r="D211" s="194"/>
      <c r="E211" s="194"/>
      <c r="F211" s="72">
        <v>3</v>
      </c>
      <c r="G211" s="72"/>
      <c r="H211" s="194"/>
      <c r="I211" s="154">
        <v>0</v>
      </c>
      <c r="J211" s="154">
        <v>0</v>
      </c>
      <c r="K211" s="154">
        <v>0</v>
      </c>
      <c r="L211" s="154">
        <v>0</v>
      </c>
      <c r="M211" s="154">
        <f t="shared" si="70"/>
        <v>0</v>
      </c>
      <c r="N211" s="154">
        <f t="shared" si="70"/>
        <v>0</v>
      </c>
      <c r="O211" s="154">
        <f t="shared" si="70"/>
        <v>0</v>
      </c>
      <c r="P211" s="154">
        <f t="shared" si="70"/>
        <v>0</v>
      </c>
      <c r="Q211" s="154">
        <f t="shared" si="71"/>
        <v>0</v>
      </c>
      <c r="R211" s="154">
        <f t="shared" si="71"/>
        <v>0</v>
      </c>
      <c r="S211" s="194"/>
      <c r="T211" s="79"/>
      <c r="U211" s="740"/>
    </row>
    <row r="212" spans="2:21" hidden="1" x14ac:dyDescent="0.2">
      <c r="B212" s="77"/>
      <c r="C212" s="194"/>
      <c r="D212" s="538" t="s">
        <v>431</v>
      </c>
      <c r="E212" s="538"/>
      <c r="F212" s="72"/>
      <c r="G212" s="72"/>
      <c r="H212" s="194"/>
      <c r="I212" s="645">
        <v>40.869999999999997</v>
      </c>
      <c r="J212" s="645">
        <f>tab!$E$85</f>
        <v>41.18</v>
      </c>
      <c r="K212" s="645">
        <f>tab!$E$85</f>
        <v>41.18</v>
      </c>
      <c r="L212" s="645">
        <f>tab!$E$85</f>
        <v>41.18</v>
      </c>
      <c r="M212" s="645">
        <f>tab!$G$85</f>
        <v>41.18</v>
      </c>
      <c r="N212" s="645">
        <f t="shared" si="70"/>
        <v>41.18</v>
      </c>
      <c r="O212" s="645">
        <f t="shared" si="70"/>
        <v>41.18</v>
      </c>
      <c r="P212" s="645">
        <f t="shared" si="70"/>
        <v>41.18</v>
      </c>
      <c r="Q212" s="645">
        <f t="shared" si="71"/>
        <v>41.18</v>
      </c>
      <c r="R212" s="645">
        <f t="shared" si="71"/>
        <v>41.18</v>
      </c>
      <c r="S212" s="194"/>
      <c r="T212" s="79"/>
      <c r="U212" s="740"/>
    </row>
    <row r="213" spans="2:21" x14ac:dyDescent="0.2">
      <c r="B213" s="77"/>
      <c r="C213" s="793"/>
      <c r="D213" s="1172"/>
      <c r="E213" s="561"/>
      <c r="F213" s="72"/>
      <c r="G213" s="72"/>
      <c r="H213" s="194"/>
      <c r="I213" s="205"/>
      <c r="J213" s="205"/>
      <c r="K213" s="205"/>
      <c r="L213" s="205"/>
      <c r="M213" s="72"/>
      <c r="N213" s="72"/>
      <c r="O213" s="72"/>
      <c r="P213" s="72"/>
      <c r="Q213" s="72"/>
      <c r="R213" s="72"/>
      <c r="S213" s="194"/>
      <c r="T213" s="79"/>
      <c r="U213" s="740"/>
    </row>
    <row r="214" spans="2:21" x14ac:dyDescent="0.2">
      <c r="B214" s="77"/>
      <c r="C214" s="194"/>
      <c r="D214" s="985" t="s">
        <v>804</v>
      </c>
      <c r="E214" s="580"/>
      <c r="F214" s="72">
        <v>1</v>
      </c>
      <c r="G214" s="72"/>
      <c r="H214" s="194"/>
      <c r="I214" s="154">
        <v>0</v>
      </c>
      <c r="J214" s="154">
        <v>0</v>
      </c>
      <c r="K214" s="154">
        <v>0</v>
      </c>
      <c r="L214" s="154">
        <v>0</v>
      </c>
      <c r="M214" s="154">
        <f t="shared" ref="M214:P217" si="72">+L214</f>
        <v>0</v>
      </c>
      <c r="N214" s="154">
        <f t="shared" si="72"/>
        <v>0</v>
      </c>
      <c r="O214" s="154">
        <f t="shared" si="72"/>
        <v>0</v>
      </c>
      <c r="P214" s="154">
        <f t="shared" si="72"/>
        <v>0</v>
      </c>
      <c r="Q214" s="154">
        <f t="shared" ref="Q214:R217" si="73">+P214</f>
        <v>0</v>
      </c>
      <c r="R214" s="154">
        <f t="shared" si="73"/>
        <v>0</v>
      </c>
      <c r="S214" s="194"/>
      <c r="T214" s="79"/>
      <c r="U214" s="740"/>
    </row>
    <row r="215" spans="2:21" x14ac:dyDescent="0.2">
      <c r="B215" s="77"/>
      <c r="C215" s="793"/>
      <c r="D215" s="1173"/>
      <c r="E215" s="561"/>
      <c r="F215" s="72">
        <v>2</v>
      </c>
      <c r="G215" s="72"/>
      <c r="H215" s="194"/>
      <c r="I215" s="154">
        <v>0</v>
      </c>
      <c r="J215" s="154">
        <v>0</v>
      </c>
      <c r="K215" s="154">
        <v>0</v>
      </c>
      <c r="L215" s="154">
        <v>0</v>
      </c>
      <c r="M215" s="154">
        <f t="shared" si="72"/>
        <v>0</v>
      </c>
      <c r="N215" s="154">
        <f t="shared" si="72"/>
        <v>0</v>
      </c>
      <c r="O215" s="154">
        <f t="shared" si="72"/>
        <v>0</v>
      </c>
      <c r="P215" s="154">
        <f t="shared" si="72"/>
        <v>0</v>
      </c>
      <c r="Q215" s="154">
        <f t="shared" si="73"/>
        <v>0</v>
      </c>
      <c r="R215" s="154">
        <f t="shared" si="73"/>
        <v>0</v>
      </c>
      <c r="S215" s="194"/>
      <c r="T215" s="79"/>
      <c r="U215" s="740"/>
    </row>
    <row r="216" spans="2:21" x14ac:dyDescent="0.2">
      <c r="B216" s="77"/>
      <c r="C216" s="194"/>
      <c r="D216" s="194"/>
      <c r="E216" s="194"/>
      <c r="F216" s="72">
        <v>3</v>
      </c>
      <c r="G216" s="72"/>
      <c r="H216" s="194"/>
      <c r="I216" s="154">
        <v>0</v>
      </c>
      <c r="J216" s="154">
        <v>0</v>
      </c>
      <c r="K216" s="154">
        <v>0</v>
      </c>
      <c r="L216" s="154">
        <v>0</v>
      </c>
      <c r="M216" s="154">
        <f t="shared" si="72"/>
        <v>0</v>
      </c>
      <c r="N216" s="154">
        <f t="shared" si="72"/>
        <v>0</v>
      </c>
      <c r="O216" s="154">
        <f t="shared" si="72"/>
        <v>0</v>
      </c>
      <c r="P216" s="154">
        <f t="shared" si="72"/>
        <v>0</v>
      </c>
      <c r="Q216" s="154">
        <f t="shared" si="73"/>
        <v>0</v>
      </c>
      <c r="R216" s="154">
        <f t="shared" si="73"/>
        <v>0</v>
      </c>
      <c r="S216" s="194"/>
      <c r="T216" s="79"/>
      <c r="U216" s="740"/>
    </row>
    <row r="217" spans="2:21" hidden="1" x14ac:dyDescent="0.2">
      <c r="B217" s="77"/>
      <c r="C217" s="194"/>
      <c r="D217" s="538" t="s">
        <v>431</v>
      </c>
      <c r="E217" s="538"/>
      <c r="F217" s="72"/>
      <c r="G217" s="72"/>
      <c r="H217" s="194"/>
      <c r="I217" s="645">
        <v>40.869999999999997</v>
      </c>
      <c r="J217" s="645">
        <f>tab!$E$85</f>
        <v>41.18</v>
      </c>
      <c r="K217" s="645">
        <f>tab!$E$85</f>
        <v>41.18</v>
      </c>
      <c r="L217" s="645">
        <f>tab!$E$85</f>
        <v>41.18</v>
      </c>
      <c r="M217" s="645">
        <f>tab!$G$85</f>
        <v>41.18</v>
      </c>
      <c r="N217" s="645">
        <f t="shared" si="72"/>
        <v>41.18</v>
      </c>
      <c r="O217" s="645">
        <f t="shared" si="72"/>
        <v>41.18</v>
      </c>
      <c r="P217" s="645">
        <f t="shared" si="72"/>
        <v>41.18</v>
      </c>
      <c r="Q217" s="645">
        <f t="shared" si="73"/>
        <v>41.18</v>
      </c>
      <c r="R217" s="645">
        <f t="shared" si="73"/>
        <v>41.18</v>
      </c>
      <c r="S217" s="194"/>
      <c r="T217" s="79"/>
      <c r="U217" s="740"/>
    </row>
    <row r="218" spans="2:21" x14ac:dyDescent="0.2">
      <c r="B218" s="77"/>
      <c r="C218" s="194"/>
      <c r="D218" s="194"/>
      <c r="E218" s="194"/>
      <c r="F218" s="72"/>
      <c r="G218" s="72"/>
      <c r="H218" s="194"/>
      <c r="I218" s="205"/>
      <c r="J218" s="205"/>
      <c r="K218" s="205"/>
      <c r="L218" s="205"/>
      <c r="M218" s="72"/>
      <c r="N218" s="72"/>
      <c r="O218" s="72"/>
      <c r="P218" s="72"/>
      <c r="Q218" s="72"/>
      <c r="R218" s="72"/>
      <c r="S218" s="194"/>
      <c r="T218" s="79"/>
      <c r="U218" s="740"/>
    </row>
    <row r="219" spans="2:21" x14ac:dyDescent="0.2">
      <c r="B219" s="77"/>
      <c r="C219" s="194"/>
      <c r="D219" s="985" t="s">
        <v>805</v>
      </c>
      <c r="E219" s="580"/>
      <c r="F219" s="72">
        <v>1</v>
      </c>
      <c r="G219" s="72"/>
      <c r="H219" s="194"/>
      <c r="I219" s="154">
        <v>0</v>
      </c>
      <c r="J219" s="154">
        <v>0</v>
      </c>
      <c r="K219" s="154">
        <v>0</v>
      </c>
      <c r="L219" s="154">
        <v>0</v>
      </c>
      <c r="M219" s="154">
        <f t="shared" ref="M219:P222" si="74">+L219</f>
        <v>0</v>
      </c>
      <c r="N219" s="154">
        <f t="shared" si="74"/>
        <v>0</v>
      </c>
      <c r="O219" s="154">
        <f t="shared" si="74"/>
        <v>0</v>
      </c>
      <c r="P219" s="154">
        <f t="shared" si="74"/>
        <v>0</v>
      </c>
      <c r="Q219" s="154">
        <f t="shared" ref="Q219:R222" si="75">+P219</f>
        <v>0</v>
      </c>
      <c r="R219" s="154">
        <f t="shared" si="75"/>
        <v>0</v>
      </c>
      <c r="S219" s="194"/>
      <c r="T219" s="79"/>
      <c r="U219" s="740"/>
    </row>
    <row r="220" spans="2:21" x14ac:dyDescent="0.2">
      <c r="B220" s="77"/>
      <c r="C220" s="194"/>
      <c r="D220" s="194"/>
      <c r="E220" s="194"/>
      <c r="F220" s="72">
        <v>2</v>
      </c>
      <c r="G220" s="72"/>
      <c r="H220" s="194"/>
      <c r="I220" s="154">
        <v>0</v>
      </c>
      <c r="J220" s="154">
        <v>0</v>
      </c>
      <c r="K220" s="154">
        <v>0</v>
      </c>
      <c r="L220" s="154">
        <v>0</v>
      </c>
      <c r="M220" s="154">
        <f t="shared" si="74"/>
        <v>0</v>
      </c>
      <c r="N220" s="154">
        <f t="shared" si="74"/>
        <v>0</v>
      </c>
      <c r="O220" s="154">
        <f t="shared" si="74"/>
        <v>0</v>
      </c>
      <c r="P220" s="154">
        <f t="shared" si="74"/>
        <v>0</v>
      </c>
      <c r="Q220" s="154">
        <f t="shared" si="75"/>
        <v>0</v>
      </c>
      <c r="R220" s="154">
        <f t="shared" si="75"/>
        <v>0</v>
      </c>
      <c r="S220" s="194"/>
      <c r="T220" s="79"/>
      <c r="U220" s="740"/>
    </row>
    <row r="221" spans="2:21" x14ac:dyDescent="0.2">
      <c r="B221" s="77"/>
      <c r="C221" s="194"/>
      <c r="D221" s="194"/>
      <c r="E221" s="194"/>
      <c r="F221" s="72">
        <v>3</v>
      </c>
      <c r="G221" s="72"/>
      <c r="H221" s="194"/>
      <c r="I221" s="154">
        <v>0</v>
      </c>
      <c r="J221" s="154">
        <v>0</v>
      </c>
      <c r="K221" s="154">
        <v>0</v>
      </c>
      <c r="L221" s="154">
        <v>0</v>
      </c>
      <c r="M221" s="154">
        <f t="shared" si="74"/>
        <v>0</v>
      </c>
      <c r="N221" s="154">
        <f t="shared" si="74"/>
        <v>0</v>
      </c>
      <c r="O221" s="154">
        <f t="shared" si="74"/>
        <v>0</v>
      </c>
      <c r="P221" s="154">
        <f t="shared" si="74"/>
        <v>0</v>
      </c>
      <c r="Q221" s="154">
        <f t="shared" si="75"/>
        <v>0</v>
      </c>
      <c r="R221" s="154">
        <f t="shared" si="75"/>
        <v>0</v>
      </c>
      <c r="S221" s="194"/>
      <c r="T221" s="79"/>
      <c r="U221" s="740"/>
    </row>
    <row r="222" spans="2:21" hidden="1" x14ac:dyDescent="0.2">
      <c r="B222" s="77"/>
      <c r="C222" s="194"/>
      <c r="D222" s="538" t="s">
        <v>431</v>
      </c>
      <c r="E222" s="538"/>
      <c r="F222" s="72"/>
      <c r="G222" s="72"/>
      <c r="H222" s="194"/>
      <c r="I222" s="645">
        <v>40.869999999999997</v>
      </c>
      <c r="J222" s="645">
        <f>tab!$E$85</f>
        <v>41.18</v>
      </c>
      <c r="K222" s="645">
        <f>tab!$E$85</f>
        <v>41.18</v>
      </c>
      <c r="L222" s="645">
        <f>tab!$E$85</f>
        <v>41.18</v>
      </c>
      <c r="M222" s="645">
        <f>tab!$G$85</f>
        <v>41.18</v>
      </c>
      <c r="N222" s="645">
        <f t="shared" si="74"/>
        <v>41.18</v>
      </c>
      <c r="O222" s="645">
        <f t="shared" si="74"/>
        <v>41.18</v>
      </c>
      <c r="P222" s="645">
        <f t="shared" si="74"/>
        <v>41.18</v>
      </c>
      <c r="Q222" s="645">
        <f t="shared" si="75"/>
        <v>41.18</v>
      </c>
      <c r="R222" s="645">
        <f t="shared" si="75"/>
        <v>41.18</v>
      </c>
      <c r="S222" s="194"/>
      <c r="T222" s="79"/>
      <c r="U222" s="740"/>
    </row>
    <row r="223" spans="2:21" x14ac:dyDescent="0.2">
      <c r="B223" s="77"/>
      <c r="C223" s="194"/>
      <c r="D223" s="194"/>
      <c r="E223" s="194"/>
      <c r="F223" s="72"/>
      <c r="G223" s="72"/>
      <c r="H223" s="194"/>
      <c r="I223" s="205"/>
      <c r="J223" s="205"/>
      <c r="K223" s="205"/>
      <c r="L223" s="205"/>
      <c r="M223" s="72"/>
      <c r="N223" s="72"/>
      <c r="O223" s="72"/>
      <c r="P223" s="72"/>
      <c r="Q223" s="72"/>
      <c r="R223" s="72"/>
      <c r="S223" s="194"/>
      <c r="T223" s="79"/>
      <c r="U223" s="740"/>
    </row>
    <row r="224" spans="2:21" x14ac:dyDescent="0.2">
      <c r="B224" s="77"/>
      <c r="C224" s="194"/>
      <c r="D224" s="985" t="s">
        <v>806</v>
      </c>
      <c r="E224" s="580"/>
      <c r="F224" s="72">
        <v>1</v>
      </c>
      <c r="G224" s="72"/>
      <c r="H224" s="194"/>
      <c r="I224" s="154">
        <v>0</v>
      </c>
      <c r="J224" s="154">
        <v>0</v>
      </c>
      <c r="K224" s="154">
        <v>0</v>
      </c>
      <c r="L224" s="154">
        <v>0</v>
      </c>
      <c r="M224" s="154">
        <f t="shared" ref="M224:P227" si="76">+L224</f>
        <v>0</v>
      </c>
      <c r="N224" s="154">
        <f t="shared" si="76"/>
        <v>0</v>
      </c>
      <c r="O224" s="154">
        <f t="shared" si="76"/>
        <v>0</v>
      </c>
      <c r="P224" s="154">
        <f t="shared" si="76"/>
        <v>0</v>
      </c>
      <c r="Q224" s="154">
        <f t="shared" ref="Q224:R227" si="77">+P224</f>
        <v>0</v>
      </c>
      <c r="R224" s="154">
        <f t="shared" si="77"/>
        <v>0</v>
      </c>
      <c r="S224" s="194"/>
      <c r="T224" s="79"/>
      <c r="U224" s="740"/>
    </row>
    <row r="225" spans="2:22" x14ac:dyDescent="0.2">
      <c r="B225" s="77"/>
      <c r="C225" s="194"/>
      <c r="D225" s="194"/>
      <c r="E225" s="194"/>
      <c r="F225" s="72">
        <v>2</v>
      </c>
      <c r="G225" s="72"/>
      <c r="H225" s="194"/>
      <c r="I225" s="154">
        <v>0</v>
      </c>
      <c r="J225" s="154">
        <v>0</v>
      </c>
      <c r="K225" s="154">
        <v>0</v>
      </c>
      <c r="L225" s="154">
        <v>0</v>
      </c>
      <c r="M225" s="154">
        <f t="shared" si="76"/>
        <v>0</v>
      </c>
      <c r="N225" s="154">
        <f t="shared" si="76"/>
        <v>0</v>
      </c>
      <c r="O225" s="154">
        <f t="shared" si="76"/>
        <v>0</v>
      </c>
      <c r="P225" s="154">
        <f t="shared" si="76"/>
        <v>0</v>
      </c>
      <c r="Q225" s="154">
        <f t="shared" si="77"/>
        <v>0</v>
      </c>
      <c r="R225" s="154">
        <f t="shared" si="77"/>
        <v>0</v>
      </c>
      <c r="S225" s="194"/>
      <c r="T225" s="79"/>
      <c r="U225" s="740"/>
    </row>
    <row r="226" spans="2:22" x14ac:dyDescent="0.2">
      <c r="B226" s="77"/>
      <c r="C226" s="194"/>
      <c r="D226" s="194"/>
      <c r="E226" s="194"/>
      <c r="F226" s="72">
        <v>3</v>
      </c>
      <c r="G226" s="72"/>
      <c r="H226" s="194"/>
      <c r="I226" s="154">
        <v>0</v>
      </c>
      <c r="J226" s="154">
        <v>0</v>
      </c>
      <c r="K226" s="154">
        <v>0</v>
      </c>
      <c r="L226" s="154">
        <v>0</v>
      </c>
      <c r="M226" s="154">
        <f t="shared" si="76"/>
        <v>0</v>
      </c>
      <c r="N226" s="154">
        <f t="shared" si="76"/>
        <v>0</v>
      </c>
      <c r="O226" s="154">
        <f t="shared" si="76"/>
        <v>0</v>
      </c>
      <c r="P226" s="154">
        <f>+O226</f>
        <v>0</v>
      </c>
      <c r="Q226" s="154">
        <f t="shared" si="77"/>
        <v>0</v>
      </c>
      <c r="R226" s="154">
        <f t="shared" si="77"/>
        <v>0</v>
      </c>
      <c r="S226" s="194"/>
      <c r="T226" s="79"/>
      <c r="U226" s="740"/>
    </row>
    <row r="227" spans="2:22" hidden="1" x14ac:dyDescent="0.2">
      <c r="B227" s="77"/>
      <c r="C227" s="194"/>
      <c r="D227" s="538" t="s">
        <v>431</v>
      </c>
      <c r="E227" s="538"/>
      <c r="F227" s="72"/>
      <c r="G227" s="72"/>
      <c r="H227" s="194"/>
      <c r="I227" s="645">
        <v>40.869999999999997</v>
      </c>
      <c r="J227" s="645">
        <f>tab!$E$85</f>
        <v>41.18</v>
      </c>
      <c r="K227" s="645">
        <f>tab!$E$85</f>
        <v>41.18</v>
      </c>
      <c r="L227" s="645">
        <f>tab!$E$85</f>
        <v>41.18</v>
      </c>
      <c r="M227" s="645">
        <f>tab!$G$85</f>
        <v>41.18</v>
      </c>
      <c r="N227" s="645">
        <f t="shared" si="76"/>
        <v>41.18</v>
      </c>
      <c r="O227" s="645">
        <f t="shared" si="76"/>
        <v>41.18</v>
      </c>
      <c r="P227" s="645">
        <f>+O227</f>
        <v>41.18</v>
      </c>
      <c r="Q227" s="645">
        <f t="shared" si="77"/>
        <v>41.18</v>
      </c>
      <c r="R227" s="645">
        <f t="shared" si="77"/>
        <v>41.18</v>
      </c>
      <c r="S227" s="194"/>
      <c r="T227" s="79"/>
      <c r="U227" s="740"/>
    </row>
    <row r="228" spans="2:22" x14ac:dyDescent="0.2">
      <c r="B228" s="77"/>
      <c r="C228" s="194"/>
      <c r="D228" s="194"/>
      <c r="E228" s="194"/>
      <c r="F228" s="72"/>
      <c r="G228" s="72"/>
      <c r="H228" s="194"/>
      <c r="I228" s="72"/>
      <c r="J228" s="72"/>
      <c r="K228" s="72"/>
      <c r="L228" s="72"/>
      <c r="M228" s="72"/>
      <c r="N228" s="72"/>
      <c r="O228" s="72"/>
      <c r="P228" s="72"/>
      <c r="Q228" s="72"/>
      <c r="R228" s="72"/>
      <c r="S228" s="194"/>
      <c r="T228" s="79"/>
      <c r="U228" s="740"/>
    </row>
    <row r="229" spans="2:22" x14ac:dyDescent="0.2">
      <c r="B229" s="77"/>
      <c r="C229" s="194"/>
      <c r="D229" s="985" t="s">
        <v>807</v>
      </c>
      <c r="E229" s="580"/>
      <c r="F229" s="72">
        <v>1</v>
      </c>
      <c r="G229" s="72"/>
      <c r="H229" s="194"/>
      <c r="I229" s="154">
        <v>0</v>
      </c>
      <c r="J229" s="154">
        <v>0</v>
      </c>
      <c r="K229" s="154">
        <v>0</v>
      </c>
      <c r="L229" s="154">
        <v>0</v>
      </c>
      <c r="M229" s="154">
        <f t="shared" ref="M229:R231" si="78">+L229</f>
        <v>0</v>
      </c>
      <c r="N229" s="154">
        <f t="shared" si="78"/>
        <v>0</v>
      </c>
      <c r="O229" s="154">
        <f t="shared" si="78"/>
        <v>0</v>
      </c>
      <c r="P229" s="154">
        <f t="shared" si="78"/>
        <v>0</v>
      </c>
      <c r="Q229" s="154">
        <f t="shared" si="78"/>
        <v>0</v>
      </c>
      <c r="R229" s="154">
        <f t="shared" si="78"/>
        <v>0</v>
      </c>
      <c r="S229" s="194"/>
      <c r="T229" s="79"/>
      <c r="U229" s="740"/>
    </row>
    <row r="230" spans="2:22" x14ac:dyDescent="0.2">
      <c r="B230" s="77"/>
      <c r="C230" s="194"/>
      <c r="D230" s="194"/>
      <c r="E230" s="194"/>
      <c r="F230" s="72">
        <v>2</v>
      </c>
      <c r="G230" s="72"/>
      <c r="H230" s="194"/>
      <c r="I230" s="154">
        <v>0</v>
      </c>
      <c r="J230" s="154">
        <v>0</v>
      </c>
      <c r="K230" s="154">
        <v>0</v>
      </c>
      <c r="L230" s="154">
        <v>0</v>
      </c>
      <c r="M230" s="154">
        <f t="shared" si="78"/>
        <v>0</v>
      </c>
      <c r="N230" s="154">
        <f t="shared" si="78"/>
        <v>0</v>
      </c>
      <c r="O230" s="154">
        <f t="shared" si="78"/>
        <v>0</v>
      </c>
      <c r="P230" s="154">
        <f t="shared" si="78"/>
        <v>0</v>
      </c>
      <c r="Q230" s="154">
        <f t="shared" si="78"/>
        <v>0</v>
      </c>
      <c r="R230" s="154">
        <f t="shared" si="78"/>
        <v>0</v>
      </c>
      <c r="S230" s="194"/>
      <c r="T230" s="79"/>
      <c r="U230" s="740"/>
    </row>
    <row r="231" spans="2:22" x14ac:dyDescent="0.2">
      <c r="B231" s="77"/>
      <c r="C231" s="194"/>
      <c r="D231" s="194"/>
      <c r="E231" s="194"/>
      <c r="F231" s="72">
        <v>3</v>
      </c>
      <c r="G231" s="72"/>
      <c r="H231" s="194"/>
      <c r="I231" s="154">
        <v>0</v>
      </c>
      <c r="J231" s="154">
        <v>0</v>
      </c>
      <c r="K231" s="154">
        <v>0</v>
      </c>
      <c r="L231" s="154">
        <v>0</v>
      </c>
      <c r="M231" s="154">
        <f t="shared" si="78"/>
        <v>0</v>
      </c>
      <c r="N231" s="154">
        <f t="shared" si="78"/>
        <v>0</v>
      </c>
      <c r="O231" s="154">
        <f t="shared" si="78"/>
        <v>0</v>
      </c>
      <c r="P231" s="154">
        <f t="shared" si="78"/>
        <v>0</v>
      </c>
      <c r="Q231" s="154">
        <f t="shared" si="78"/>
        <v>0</v>
      </c>
      <c r="R231" s="154">
        <f t="shared" si="78"/>
        <v>0</v>
      </c>
      <c r="S231" s="194"/>
      <c r="T231" s="79"/>
      <c r="U231" s="740"/>
    </row>
    <row r="232" spans="2:22" hidden="1" x14ac:dyDescent="0.2">
      <c r="B232" s="77"/>
      <c r="C232" s="194"/>
      <c r="D232" s="538" t="s">
        <v>431</v>
      </c>
      <c r="E232" s="538"/>
      <c r="F232" s="72"/>
      <c r="G232" s="72"/>
      <c r="H232" s="194"/>
      <c r="I232" s="645">
        <v>40.869999999999997</v>
      </c>
      <c r="J232" s="645">
        <f>tab!$E$85</f>
        <v>41.18</v>
      </c>
      <c r="K232" s="645">
        <f>tab!$E$85</f>
        <v>41.18</v>
      </c>
      <c r="L232" s="645">
        <f>tab!$E$85</f>
        <v>41.18</v>
      </c>
      <c r="M232" s="645">
        <f>tab!$G$85</f>
        <v>41.18</v>
      </c>
      <c r="N232" s="645">
        <f>+M232</f>
        <v>41.18</v>
      </c>
      <c r="O232" s="645">
        <f>+N232</f>
        <v>41.18</v>
      </c>
      <c r="P232" s="645">
        <f>+O232</f>
        <v>41.18</v>
      </c>
      <c r="Q232" s="645">
        <f>+P232</f>
        <v>41.18</v>
      </c>
      <c r="R232" s="645">
        <f>+Q232</f>
        <v>41.18</v>
      </c>
      <c r="S232" s="194"/>
      <c r="T232" s="79"/>
      <c r="U232" s="740"/>
    </row>
    <row r="233" spans="2:22" x14ac:dyDescent="0.2">
      <c r="B233" s="77"/>
      <c r="C233" s="194"/>
      <c r="D233" s="194"/>
      <c r="E233" s="194"/>
      <c r="F233" s="72"/>
      <c r="G233" s="72"/>
      <c r="H233" s="194"/>
      <c r="I233" s="72"/>
      <c r="J233" s="72"/>
      <c r="K233" s="72"/>
      <c r="L233" s="72"/>
      <c r="M233" s="72"/>
      <c r="N233" s="72"/>
      <c r="O233" s="72"/>
      <c r="P233" s="72"/>
      <c r="Q233" s="72"/>
      <c r="R233" s="72"/>
      <c r="S233" s="194"/>
      <c r="T233" s="79"/>
      <c r="U233" s="740"/>
    </row>
    <row r="234" spans="2:22" x14ac:dyDescent="0.2">
      <c r="B234" s="77"/>
      <c r="C234" s="194"/>
      <c r="D234" s="985" t="s">
        <v>808</v>
      </c>
      <c r="E234" s="580"/>
      <c r="F234" s="72">
        <v>1</v>
      </c>
      <c r="G234" s="72"/>
      <c r="H234" s="194"/>
      <c r="I234" s="154">
        <v>0</v>
      </c>
      <c r="J234" s="154">
        <v>0</v>
      </c>
      <c r="K234" s="154">
        <v>0</v>
      </c>
      <c r="L234" s="154">
        <v>0</v>
      </c>
      <c r="M234" s="154">
        <f t="shared" ref="M234:R236" si="79">+L234</f>
        <v>0</v>
      </c>
      <c r="N234" s="154">
        <f t="shared" si="79"/>
        <v>0</v>
      </c>
      <c r="O234" s="154">
        <f t="shared" si="79"/>
        <v>0</v>
      </c>
      <c r="P234" s="154">
        <f t="shared" si="79"/>
        <v>0</v>
      </c>
      <c r="Q234" s="154">
        <f t="shared" si="79"/>
        <v>0</v>
      </c>
      <c r="R234" s="154">
        <f t="shared" si="79"/>
        <v>0</v>
      </c>
      <c r="S234" s="194"/>
      <c r="T234" s="79"/>
      <c r="U234" s="740"/>
    </row>
    <row r="235" spans="2:22" x14ac:dyDescent="0.2">
      <c r="B235" s="77"/>
      <c r="C235" s="194"/>
      <c r="D235" s="194"/>
      <c r="E235" s="194"/>
      <c r="F235" s="72">
        <v>2</v>
      </c>
      <c r="G235" s="72"/>
      <c r="H235" s="194"/>
      <c r="I235" s="154">
        <v>0</v>
      </c>
      <c r="J235" s="154">
        <v>0</v>
      </c>
      <c r="K235" s="154">
        <v>0</v>
      </c>
      <c r="L235" s="154">
        <v>0</v>
      </c>
      <c r="M235" s="154">
        <f t="shared" si="79"/>
        <v>0</v>
      </c>
      <c r="N235" s="154">
        <f t="shared" si="79"/>
        <v>0</v>
      </c>
      <c r="O235" s="154">
        <f t="shared" si="79"/>
        <v>0</v>
      </c>
      <c r="P235" s="154">
        <f t="shared" si="79"/>
        <v>0</v>
      </c>
      <c r="Q235" s="154">
        <f t="shared" si="79"/>
        <v>0</v>
      </c>
      <c r="R235" s="154">
        <f t="shared" si="79"/>
        <v>0</v>
      </c>
      <c r="S235" s="194"/>
      <c r="T235" s="79"/>
      <c r="U235" s="740"/>
      <c r="V235" s="983"/>
    </row>
    <row r="236" spans="2:22" x14ac:dyDescent="0.2">
      <c r="B236" s="77"/>
      <c r="C236" s="194"/>
      <c r="D236" s="194"/>
      <c r="E236" s="194"/>
      <c r="F236" s="72">
        <v>3</v>
      </c>
      <c r="G236" s="72"/>
      <c r="H236" s="194"/>
      <c r="I236" s="154">
        <v>0</v>
      </c>
      <c r="J236" s="154">
        <v>0</v>
      </c>
      <c r="K236" s="154">
        <v>0</v>
      </c>
      <c r="L236" s="154">
        <v>0</v>
      </c>
      <c r="M236" s="154">
        <f t="shared" si="79"/>
        <v>0</v>
      </c>
      <c r="N236" s="154">
        <f t="shared" si="79"/>
        <v>0</v>
      </c>
      <c r="O236" s="154">
        <f t="shared" si="79"/>
        <v>0</v>
      </c>
      <c r="P236" s="154">
        <f t="shared" si="79"/>
        <v>0</v>
      </c>
      <c r="Q236" s="154">
        <f t="shared" si="79"/>
        <v>0</v>
      </c>
      <c r="R236" s="154">
        <f t="shared" si="79"/>
        <v>0</v>
      </c>
      <c r="S236" s="194"/>
      <c r="T236" s="79"/>
      <c r="U236" s="740"/>
      <c r="V236" s="983"/>
    </row>
    <row r="237" spans="2:22" hidden="1" x14ac:dyDescent="0.2">
      <c r="B237" s="77"/>
      <c r="C237" s="194"/>
      <c r="D237" s="538" t="s">
        <v>431</v>
      </c>
      <c r="E237" s="538"/>
      <c r="F237" s="72"/>
      <c r="G237" s="72"/>
      <c r="H237" s="194"/>
      <c r="I237" s="645">
        <v>40.869999999999997</v>
      </c>
      <c r="J237" s="645">
        <f>tab!$E$85</f>
        <v>41.18</v>
      </c>
      <c r="K237" s="645">
        <f>tab!$E$85</f>
        <v>41.18</v>
      </c>
      <c r="L237" s="645">
        <f>tab!$E$85</f>
        <v>41.18</v>
      </c>
      <c r="M237" s="645">
        <f>tab!$G$85</f>
        <v>41.18</v>
      </c>
      <c r="N237" s="645">
        <f>+M237</f>
        <v>41.18</v>
      </c>
      <c r="O237" s="645">
        <f>+N237</f>
        <v>41.18</v>
      </c>
      <c r="P237" s="645">
        <f>+O237</f>
        <v>41.18</v>
      </c>
      <c r="Q237" s="645">
        <f>+P237</f>
        <v>41.18</v>
      </c>
      <c r="R237" s="645">
        <f>+Q237</f>
        <v>41.18</v>
      </c>
      <c r="S237" s="194"/>
      <c r="T237" s="79"/>
      <c r="U237" s="740"/>
      <c r="V237" s="983"/>
    </row>
    <row r="238" spans="2:22" x14ac:dyDescent="0.2">
      <c r="B238" s="77"/>
      <c r="C238" s="194"/>
      <c r="D238" s="194"/>
      <c r="E238" s="194"/>
      <c r="F238" s="72"/>
      <c r="G238" s="72"/>
      <c r="H238" s="194"/>
      <c r="I238" s="72"/>
      <c r="J238" s="72"/>
      <c r="K238" s="72"/>
      <c r="L238" s="72"/>
      <c r="M238" s="72"/>
      <c r="N238" s="72"/>
      <c r="O238" s="72"/>
      <c r="P238" s="72"/>
      <c r="Q238" s="72"/>
      <c r="R238" s="72"/>
      <c r="S238" s="194"/>
      <c r="T238" s="79"/>
      <c r="U238" s="740"/>
      <c r="V238" s="983"/>
    </row>
    <row r="239" spans="2:22" x14ac:dyDescent="0.2">
      <c r="B239" s="77"/>
      <c r="C239" s="194"/>
      <c r="D239" s="985" t="s">
        <v>809</v>
      </c>
      <c r="E239" s="580"/>
      <c r="F239" s="72">
        <v>1</v>
      </c>
      <c r="G239" s="72"/>
      <c r="H239" s="194"/>
      <c r="I239" s="154">
        <v>0</v>
      </c>
      <c r="J239" s="154">
        <v>0</v>
      </c>
      <c r="K239" s="154">
        <v>0</v>
      </c>
      <c r="L239" s="154">
        <v>0</v>
      </c>
      <c r="M239" s="154">
        <f t="shared" ref="M239:R241" si="80">+L239</f>
        <v>0</v>
      </c>
      <c r="N239" s="154">
        <f t="shared" si="80"/>
        <v>0</v>
      </c>
      <c r="O239" s="154">
        <f t="shared" si="80"/>
        <v>0</v>
      </c>
      <c r="P239" s="154">
        <f t="shared" si="80"/>
        <v>0</v>
      </c>
      <c r="Q239" s="154">
        <f t="shared" si="80"/>
        <v>0</v>
      </c>
      <c r="R239" s="154">
        <f t="shared" si="80"/>
        <v>0</v>
      </c>
      <c r="S239" s="194"/>
      <c r="T239" s="79"/>
      <c r="U239" s="740"/>
      <c r="V239" s="983"/>
    </row>
    <row r="240" spans="2:22" x14ac:dyDescent="0.2">
      <c r="B240" s="77"/>
      <c r="C240" s="194"/>
      <c r="D240" s="194"/>
      <c r="E240" s="194"/>
      <c r="F240" s="72">
        <v>2</v>
      </c>
      <c r="G240" s="72"/>
      <c r="H240" s="194"/>
      <c r="I240" s="154">
        <v>0</v>
      </c>
      <c r="J240" s="154">
        <v>0</v>
      </c>
      <c r="K240" s="154">
        <v>0</v>
      </c>
      <c r="L240" s="154">
        <v>0</v>
      </c>
      <c r="M240" s="154">
        <f t="shared" si="80"/>
        <v>0</v>
      </c>
      <c r="N240" s="154">
        <f t="shared" si="80"/>
        <v>0</v>
      </c>
      <c r="O240" s="154">
        <f t="shared" si="80"/>
        <v>0</v>
      </c>
      <c r="P240" s="154">
        <f t="shared" si="80"/>
        <v>0</v>
      </c>
      <c r="Q240" s="154">
        <f t="shared" si="80"/>
        <v>0</v>
      </c>
      <c r="R240" s="154">
        <f t="shared" si="80"/>
        <v>0</v>
      </c>
      <c r="S240" s="194"/>
      <c r="T240" s="79"/>
      <c r="U240" s="740"/>
      <c r="V240" s="983"/>
    </row>
    <row r="241" spans="2:21" x14ac:dyDescent="0.2">
      <c r="B241" s="77"/>
      <c r="C241" s="194"/>
      <c r="D241" s="194"/>
      <c r="E241" s="194"/>
      <c r="F241" s="72">
        <v>3</v>
      </c>
      <c r="G241" s="72"/>
      <c r="H241" s="194"/>
      <c r="I241" s="154">
        <v>0</v>
      </c>
      <c r="J241" s="154">
        <v>0</v>
      </c>
      <c r="K241" s="154">
        <v>0</v>
      </c>
      <c r="L241" s="154">
        <v>0</v>
      </c>
      <c r="M241" s="154">
        <f t="shared" si="80"/>
        <v>0</v>
      </c>
      <c r="N241" s="154">
        <f t="shared" si="80"/>
        <v>0</v>
      </c>
      <c r="O241" s="154">
        <f t="shared" si="80"/>
        <v>0</v>
      </c>
      <c r="P241" s="154">
        <f t="shared" si="80"/>
        <v>0</v>
      </c>
      <c r="Q241" s="154">
        <f t="shared" si="80"/>
        <v>0</v>
      </c>
      <c r="R241" s="154">
        <f t="shared" si="80"/>
        <v>0</v>
      </c>
      <c r="S241" s="194"/>
      <c r="T241" s="79"/>
      <c r="U241" s="740"/>
    </row>
    <row r="242" spans="2:21" hidden="1" x14ac:dyDescent="0.2">
      <c r="B242" s="77"/>
      <c r="C242" s="194"/>
      <c r="D242" s="538" t="s">
        <v>431</v>
      </c>
      <c r="E242" s="538"/>
      <c r="F242" s="72"/>
      <c r="G242" s="72"/>
      <c r="H242" s="194"/>
      <c r="I242" s="645">
        <v>40.869999999999997</v>
      </c>
      <c r="J242" s="645">
        <f>tab!$E$85</f>
        <v>41.18</v>
      </c>
      <c r="K242" s="645">
        <f>tab!$E$85</f>
        <v>41.18</v>
      </c>
      <c r="L242" s="645">
        <f>tab!$E$85</f>
        <v>41.18</v>
      </c>
      <c r="M242" s="645">
        <f>tab!$G$85</f>
        <v>41.18</v>
      </c>
      <c r="N242" s="645">
        <f>+M242</f>
        <v>41.18</v>
      </c>
      <c r="O242" s="645">
        <f>+N242</f>
        <v>41.18</v>
      </c>
      <c r="P242" s="645">
        <f>+O242</f>
        <v>41.18</v>
      </c>
      <c r="Q242" s="645">
        <f>+P242</f>
        <v>41.18</v>
      </c>
      <c r="R242" s="645">
        <f>+Q242</f>
        <v>41.18</v>
      </c>
      <c r="S242" s="194"/>
      <c r="T242" s="79"/>
      <c r="U242" s="740"/>
    </row>
    <row r="243" spans="2:21" x14ac:dyDescent="0.2">
      <c r="B243" s="77"/>
      <c r="C243" s="194"/>
      <c r="D243" s="194"/>
      <c r="E243" s="194"/>
      <c r="F243" s="72"/>
      <c r="G243" s="72"/>
      <c r="H243" s="194"/>
      <c r="I243" s="72"/>
      <c r="J243" s="72"/>
      <c r="K243" s="72"/>
      <c r="L243" s="72"/>
      <c r="M243" s="72"/>
      <c r="N243" s="72"/>
      <c r="O243" s="72"/>
      <c r="P243" s="72"/>
      <c r="Q243" s="72"/>
      <c r="R243" s="72"/>
      <c r="S243" s="194"/>
      <c r="T243" s="79"/>
      <c r="U243" s="740"/>
    </row>
    <row r="244" spans="2:21" x14ac:dyDescent="0.2">
      <c r="B244" s="77"/>
      <c r="C244" s="194"/>
      <c r="D244" s="985" t="s">
        <v>810</v>
      </c>
      <c r="E244" s="580"/>
      <c r="F244" s="72">
        <v>1</v>
      </c>
      <c r="G244" s="72"/>
      <c r="H244" s="194"/>
      <c r="I244" s="154">
        <v>0</v>
      </c>
      <c r="J244" s="154">
        <v>0</v>
      </c>
      <c r="K244" s="154">
        <v>0</v>
      </c>
      <c r="L244" s="154">
        <v>0</v>
      </c>
      <c r="M244" s="154">
        <f t="shared" ref="M244:R246" si="81">+L244</f>
        <v>0</v>
      </c>
      <c r="N244" s="154">
        <f t="shared" si="81"/>
        <v>0</v>
      </c>
      <c r="O244" s="154">
        <f t="shared" si="81"/>
        <v>0</v>
      </c>
      <c r="P244" s="154">
        <f t="shared" si="81"/>
        <v>0</v>
      </c>
      <c r="Q244" s="154">
        <f t="shared" si="81"/>
        <v>0</v>
      </c>
      <c r="R244" s="154">
        <f t="shared" si="81"/>
        <v>0</v>
      </c>
      <c r="S244" s="194"/>
      <c r="T244" s="79"/>
      <c r="U244" s="740"/>
    </row>
    <row r="245" spans="2:21" x14ac:dyDescent="0.2">
      <c r="B245" s="77"/>
      <c r="C245" s="194"/>
      <c r="D245" s="194"/>
      <c r="E245" s="194"/>
      <c r="F245" s="72">
        <v>2</v>
      </c>
      <c r="G245" s="72"/>
      <c r="H245" s="194"/>
      <c r="I245" s="154">
        <v>0</v>
      </c>
      <c r="J245" s="154">
        <v>0</v>
      </c>
      <c r="K245" s="154">
        <v>0</v>
      </c>
      <c r="L245" s="154">
        <v>0</v>
      </c>
      <c r="M245" s="154">
        <f t="shared" si="81"/>
        <v>0</v>
      </c>
      <c r="N245" s="154">
        <f t="shared" si="81"/>
        <v>0</v>
      </c>
      <c r="O245" s="154">
        <f t="shared" si="81"/>
        <v>0</v>
      </c>
      <c r="P245" s="154">
        <f t="shared" si="81"/>
        <v>0</v>
      </c>
      <c r="Q245" s="154">
        <f t="shared" si="81"/>
        <v>0</v>
      </c>
      <c r="R245" s="154">
        <f t="shared" si="81"/>
        <v>0</v>
      </c>
      <c r="S245" s="194"/>
      <c r="T245" s="79"/>
      <c r="U245" s="740"/>
    </row>
    <row r="246" spans="2:21" x14ac:dyDescent="0.2">
      <c r="B246" s="77"/>
      <c r="C246" s="194"/>
      <c r="D246" s="194"/>
      <c r="E246" s="194"/>
      <c r="F246" s="72">
        <v>3</v>
      </c>
      <c r="G246" s="72"/>
      <c r="H246" s="194"/>
      <c r="I246" s="154">
        <v>0</v>
      </c>
      <c r="J246" s="154">
        <v>0</v>
      </c>
      <c r="K246" s="154">
        <v>0</v>
      </c>
      <c r="L246" s="154">
        <v>0</v>
      </c>
      <c r="M246" s="154">
        <f t="shared" si="81"/>
        <v>0</v>
      </c>
      <c r="N246" s="154">
        <f t="shared" si="81"/>
        <v>0</v>
      </c>
      <c r="O246" s="154">
        <f t="shared" si="81"/>
        <v>0</v>
      </c>
      <c r="P246" s="154">
        <f t="shared" si="81"/>
        <v>0</v>
      </c>
      <c r="Q246" s="154">
        <f t="shared" si="81"/>
        <v>0</v>
      </c>
      <c r="R246" s="154">
        <f t="shared" si="81"/>
        <v>0</v>
      </c>
      <c r="S246" s="194"/>
      <c r="T246" s="79"/>
    </row>
    <row r="247" spans="2:21" hidden="1" x14ac:dyDescent="0.2">
      <c r="B247" s="77"/>
      <c r="C247" s="194"/>
      <c r="D247" s="538" t="s">
        <v>431</v>
      </c>
      <c r="E247" s="538"/>
      <c r="F247" s="72"/>
      <c r="G247" s="72"/>
      <c r="H247" s="194"/>
      <c r="I247" s="645">
        <v>40.869999999999997</v>
      </c>
      <c r="J247" s="645">
        <f>tab!$E$85</f>
        <v>41.18</v>
      </c>
      <c r="K247" s="645">
        <f>tab!$E$85</f>
        <v>41.18</v>
      </c>
      <c r="L247" s="645">
        <f>tab!$E$85</f>
        <v>41.18</v>
      </c>
      <c r="M247" s="645">
        <f>tab!$G$85</f>
        <v>41.18</v>
      </c>
      <c r="N247" s="645">
        <f>+M247</f>
        <v>41.18</v>
      </c>
      <c r="O247" s="645">
        <f>+N247</f>
        <v>41.18</v>
      </c>
      <c r="P247" s="645">
        <f>+O247</f>
        <v>41.18</v>
      </c>
      <c r="Q247" s="645">
        <f>+P247</f>
        <v>41.18</v>
      </c>
      <c r="R247" s="645">
        <f>+Q247</f>
        <v>41.18</v>
      </c>
      <c r="S247" s="194"/>
      <c r="T247" s="79"/>
    </row>
    <row r="248" spans="2:21" x14ac:dyDescent="0.2">
      <c r="B248" s="77"/>
      <c r="C248" s="194"/>
      <c r="D248" s="194"/>
      <c r="E248" s="194"/>
      <c r="F248" s="72"/>
      <c r="G248" s="72"/>
      <c r="H248" s="194"/>
      <c r="I248" s="72"/>
      <c r="J248" s="72"/>
      <c r="K248" s="72"/>
      <c r="L248" s="72"/>
      <c r="M248" s="72"/>
      <c r="N248" s="72"/>
      <c r="O248" s="72"/>
      <c r="P248" s="72"/>
      <c r="Q248" s="72"/>
      <c r="R248" s="72"/>
      <c r="S248" s="194"/>
      <c r="T248" s="79"/>
    </row>
    <row r="249" spans="2:21" x14ac:dyDescent="0.2">
      <c r="B249" s="77"/>
      <c r="C249" s="194"/>
      <c r="D249" s="985" t="s">
        <v>811</v>
      </c>
      <c r="E249" s="580"/>
      <c r="F249" s="72">
        <v>1</v>
      </c>
      <c r="G249" s="72"/>
      <c r="H249" s="194"/>
      <c r="I249" s="154">
        <v>0</v>
      </c>
      <c r="J249" s="154">
        <v>0</v>
      </c>
      <c r="K249" s="154">
        <v>0</v>
      </c>
      <c r="L249" s="154">
        <v>0</v>
      </c>
      <c r="M249" s="154">
        <f t="shared" ref="M249:R251" si="82">+L249</f>
        <v>0</v>
      </c>
      <c r="N249" s="154">
        <f t="shared" si="82"/>
        <v>0</v>
      </c>
      <c r="O249" s="154">
        <f t="shared" si="82"/>
        <v>0</v>
      </c>
      <c r="P249" s="154">
        <f t="shared" si="82"/>
        <v>0</v>
      </c>
      <c r="Q249" s="154">
        <f t="shared" si="82"/>
        <v>0</v>
      </c>
      <c r="R249" s="154">
        <f t="shared" si="82"/>
        <v>0</v>
      </c>
      <c r="S249" s="194"/>
      <c r="T249" s="79"/>
    </row>
    <row r="250" spans="2:21" x14ac:dyDescent="0.2">
      <c r="B250" s="77"/>
      <c r="C250" s="194"/>
      <c r="D250" s="194"/>
      <c r="E250" s="194"/>
      <c r="F250" s="72">
        <v>2</v>
      </c>
      <c r="G250" s="72"/>
      <c r="H250" s="194"/>
      <c r="I250" s="154">
        <v>0</v>
      </c>
      <c r="J250" s="154">
        <v>0</v>
      </c>
      <c r="K250" s="154">
        <v>0</v>
      </c>
      <c r="L250" s="154">
        <v>0</v>
      </c>
      <c r="M250" s="154">
        <f t="shared" si="82"/>
        <v>0</v>
      </c>
      <c r="N250" s="154">
        <f t="shared" si="82"/>
        <v>0</v>
      </c>
      <c r="O250" s="154">
        <f t="shared" si="82"/>
        <v>0</v>
      </c>
      <c r="P250" s="154">
        <f t="shared" si="82"/>
        <v>0</v>
      </c>
      <c r="Q250" s="154">
        <f t="shared" si="82"/>
        <v>0</v>
      </c>
      <c r="R250" s="154">
        <f t="shared" si="82"/>
        <v>0</v>
      </c>
      <c r="S250" s="194"/>
      <c r="T250" s="79"/>
    </row>
    <row r="251" spans="2:21" x14ac:dyDescent="0.2">
      <c r="B251" s="77"/>
      <c r="C251" s="194"/>
      <c r="D251" s="194"/>
      <c r="E251" s="194"/>
      <c r="F251" s="72">
        <v>3</v>
      </c>
      <c r="G251" s="72"/>
      <c r="H251" s="194"/>
      <c r="I251" s="154">
        <v>0</v>
      </c>
      <c r="J251" s="154">
        <v>0</v>
      </c>
      <c r="K251" s="154">
        <v>0</v>
      </c>
      <c r="L251" s="154">
        <v>0</v>
      </c>
      <c r="M251" s="154">
        <f t="shared" si="82"/>
        <v>0</v>
      </c>
      <c r="N251" s="154">
        <f t="shared" si="82"/>
        <v>0</v>
      </c>
      <c r="O251" s="154">
        <f t="shared" si="82"/>
        <v>0</v>
      </c>
      <c r="P251" s="154">
        <f t="shared" si="82"/>
        <v>0</v>
      </c>
      <c r="Q251" s="154">
        <f t="shared" si="82"/>
        <v>0</v>
      </c>
      <c r="R251" s="154">
        <f t="shared" si="82"/>
        <v>0</v>
      </c>
      <c r="S251" s="194"/>
      <c r="T251" s="79"/>
    </row>
    <row r="252" spans="2:21" hidden="1" x14ac:dyDescent="0.2">
      <c r="B252" s="77"/>
      <c r="C252" s="194"/>
      <c r="D252" s="538" t="s">
        <v>431</v>
      </c>
      <c r="E252" s="538"/>
      <c r="F252" s="72"/>
      <c r="G252" s="72"/>
      <c r="H252" s="194"/>
      <c r="I252" s="645">
        <v>40.869999999999997</v>
      </c>
      <c r="J252" s="645">
        <f>tab!$E$85</f>
        <v>41.18</v>
      </c>
      <c r="K252" s="645">
        <f>tab!$E$85</f>
        <v>41.18</v>
      </c>
      <c r="L252" s="645">
        <f>tab!$E$85</f>
        <v>41.18</v>
      </c>
      <c r="M252" s="645">
        <f>tab!$G$85</f>
        <v>41.18</v>
      </c>
      <c r="N252" s="645">
        <f>+M252</f>
        <v>41.18</v>
      </c>
      <c r="O252" s="645">
        <f>+N252</f>
        <v>41.18</v>
      </c>
      <c r="P252" s="645">
        <f>+O252</f>
        <v>41.18</v>
      </c>
      <c r="Q252" s="645">
        <f>+P252</f>
        <v>41.18</v>
      </c>
      <c r="R252" s="645">
        <f>+Q252</f>
        <v>41.18</v>
      </c>
      <c r="S252" s="194"/>
      <c r="T252" s="79"/>
    </row>
    <row r="253" spans="2:21" x14ac:dyDescent="0.2">
      <c r="B253" s="77"/>
      <c r="C253" s="194"/>
      <c r="D253" s="194"/>
      <c r="E253" s="194"/>
      <c r="F253" s="72"/>
      <c r="G253" s="72"/>
      <c r="H253" s="194"/>
      <c r="I253" s="72"/>
      <c r="J253" s="72"/>
      <c r="K253" s="72"/>
      <c r="L253" s="72"/>
      <c r="M253" s="72"/>
      <c r="N253" s="72"/>
      <c r="O253" s="72"/>
      <c r="P253" s="72"/>
      <c r="Q253" s="72"/>
      <c r="R253" s="72"/>
      <c r="S253" s="194"/>
      <c r="T253" s="79"/>
    </row>
    <row r="254" spans="2:21" x14ac:dyDescent="0.2">
      <c r="B254" s="81"/>
      <c r="C254" s="202"/>
      <c r="D254" s="202"/>
      <c r="E254" s="202"/>
      <c r="F254" s="204"/>
      <c r="G254" s="204"/>
      <c r="H254" s="202"/>
      <c r="I254" s="1127">
        <f t="shared" ref="I254:R254" si="83">SUM(I79:I252)-(I82+I87+I92+I97+I102+I107+I112+I117+I122+I127+I132+I137+I142+I147+I152+I157+I162+I167+I172+I177+I182+I187+I192+I197+I202+I207+I212+I217+I222+I227+I232+I237+I242+I247+I252)</f>
        <v>0</v>
      </c>
      <c r="J254" s="1127">
        <f t="shared" si="83"/>
        <v>0</v>
      </c>
      <c r="K254" s="1127">
        <f t="shared" si="83"/>
        <v>0</v>
      </c>
      <c r="L254" s="1127">
        <f t="shared" si="83"/>
        <v>0</v>
      </c>
      <c r="M254" s="1127">
        <f t="shared" si="83"/>
        <v>0</v>
      </c>
      <c r="N254" s="1127">
        <f t="shared" si="83"/>
        <v>0</v>
      </c>
      <c r="O254" s="1127">
        <f t="shared" si="83"/>
        <v>0</v>
      </c>
      <c r="P254" s="1127">
        <f t="shared" si="83"/>
        <v>0</v>
      </c>
      <c r="Q254" s="1127">
        <f t="shared" si="83"/>
        <v>0</v>
      </c>
      <c r="R254" s="1127">
        <f t="shared" si="83"/>
        <v>0</v>
      </c>
      <c r="S254" s="202"/>
      <c r="T254" s="92"/>
    </row>
    <row r="255" spans="2:21" x14ac:dyDescent="0.2">
      <c r="B255" s="77"/>
      <c r="C255" s="83"/>
      <c r="D255" s="83"/>
      <c r="E255" s="83"/>
      <c r="F255" s="70"/>
      <c r="G255" s="70"/>
      <c r="H255" s="83"/>
      <c r="I255" s="70"/>
      <c r="J255" s="70"/>
      <c r="K255" s="70"/>
      <c r="L255" s="70"/>
      <c r="M255" s="70"/>
      <c r="N255" s="70"/>
      <c r="O255" s="70"/>
      <c r="P255" s="70"/>
      <c r="Q255" s="70"/>
      <c r="R255" s="70"/>
      <c r="S255" s="83"/>
      <c r="T255" s="79"/>
    </row>
    <row r="256" spans="2:21" x14ac:dyDescent="0.2">
      <c r="B256" s="87"/>
      <c r="C256" s="862"/>
      <c r="D256" s="862"/>
      <c r="E256" s="862"/>
      <c r="F256" s="863"/>
      <c r="G256" s="863"/>
      <c r="H256" s="862"/>
      <c r="I256" s="863"/>
      <c r="J256" s="863"/>
      <c r="K256" s="863"/>
      <c r="L256" s="863"/>
      <c r="M256" s="863"/>
      <c r="N256" s="863"/>
      <c r="O256" s="863"/>
      <c r="P256" s="863"/>
      <c r="Q256" s="863"/>
      <c r="R256" s="863"/>
      <c r="S256" s="862"/>
      <c r="T256" s="86"/>
    </row>
    <row r="257" spans="2:57" ht="12" customHeight="1" x14ac:dyDescent="0.2">
      <c r="BE257" s="199"/>
    </row>
    <row r="258" spans="2:57" ht="12" customHeight="1" x14ac:dyDescent="0.2"/>
    <row r="259" spans="2:57" ht="12" customHeight="1" x14ac:dyDescent="0.2"/>
    <row r="260" spans="2:57" ht="12" customHeight="1" x14ac:dyDescent="0.2"/>
    <row r="261" spans="2:57" ht="12" customHeight="1" x14ac:dyDescent="0.2"/>
    <row r="262" spans="2:57" ht="12" customHeight="1" x14ac:dyDescent="0.2"/>
    <row r="263" spans="2:57" ht="12" customHeight="1" x14ac:dyDescent="0.2"/>
    <row r="264" spans="2:57" ht="12" customHeight="1" x14ac:dyDescent="0.2"/>
    <row r="265" spans="2:57" ht="12" customHeight="1" x14ac:dyDescent="0.2"/>
    <row r="266" spans="2:57" ht="12" customHeight="1" x14ac:dyDescent="0.2"/>
    <row r="267" spans="2:57" ht="12" customHeight="1" x14ac:dyDescent="0.2"/>
    <row r="268" spans="2:57" ht="12" customHeight="1" x14ac:dyDescent="0.2"/>
    <row r="269" spans="2:57" ht="12" customHeight="1" x14ac:dyDescent="0.2">
      <c r="B269" s="199"/>
      <c r="C269" s="199"/>
      <c r="D269" s="199"/>
      <c r="E269" s="199"/>
      <c r="F269" s="200"/>
      <c r="G269" s="200"/>
      <c r="H269" s="199"/>
      <c r="I269" s="199"/>
      <c r="J269" s="199"/>
      <c r="K269" s="199"/>
      <c r="L269" s="199"/>
      <c r="M269" s="199"/>
      <c r="N269" s="199"/>
      <c r="O269" s="199"/>
      <c r="P269" s="199"/>
      <c r="Q269" s="199"/>
      <c r="R269" s="199"/>
      <c r="S269" s="199"/>
      <c r="T269" s="199"/>
      <c r="U269" s="174"/>
    </row>
    <row r="270" spans="2:57" ht="12" customHeight="1" x14ac:dyDescent="0.2"/>
    <row r="271" spans="2:57" ht="12" customHeight="1" x14ac:dyDescent="0.2"/>
    <row r="272" spans="2:57" ht="12" customHeight="1" x14ac:dyDescent="0.2"/>
    <row r="273" spans="2:39" ht="12" customHeight="1" x14ac:dyDescent="0.2"/>
    <row r="274" spans="2:39" ht="12" customHeight="1" x14ac:dyDescent="0.2">
      <c r="B274" s="199"/>
      <c r="C274" s="199"/>
      <c r="D274" s="199"/>
      <c r="E274" s="199"/>
      <c r="F274" s="200"/>
      <c r="G274" s="200"/>
      <c r="H274" s="199"/>
      <c r="I274" s="199"/>
      <c r="J274" s="199"/>
      <c r="K274" s="199"/>
      <c r="L274" s="199"/>
      <c r="M274" s="199"/>
      <c r="N274" s="199"/>
      <c r="O274" s="199"/>
      <c r="P274" s="199"/>
      <c r="Q274" s="199"/>
      <c r="R274" s="199"/>
      <c r="S274" s="199"/>
      <c r="T274" s="199"/>
    </row>
    <row r="275" spans="2:39" ht="12" customHeight="1" x14ac:dyDescent="0.2"/>
    <row r="276" spans="2:39" ht="12" customHeight="1" x14ac:dyDescent="0.2"/>
    <row r="277" spans="2:39" ht="12" customHeight="1" x14ac:dyDescent="0.2">
      <c r="AM277" s="199"/>
    </row>
    <row r="278" spans="2:39" ht="12" customHeight="1" x14ac:dyDescent="0.2">
      <c r="U278" s="199"/>
    </row>
    <row r="279" spans="2:39" ht="12" customHeight="1" x14ac:dyDescent="0.2">
      <c r="B279" s="199"/>
      <c r="C279" s="199"/>
      <c r="D279" s="199"/>
      <c r="E279" s="199"/>
      <c r="F279" s="200"/>
      <c r="G279" s="200"/>
      <c r="H279" s="199"/>
      <c r="I279" s="199"/>
      <c r="J279" s="199"/>
      <c r="K279" s="199"/>
      <c r="L279" s="199"/>
      <c r="M279" s="199"/>
      <c r="N279" s="199"/>
      <c r="O279" s="199"/>
      <c r="P279" s="199"/>
      <c r="Q279" s="199"/>
      <c r="R279" s="199"/>
      <c r="S279" s="199"/>
      <c r="T279" s="199"/>
    </row>
    <row r="280" spans="2:39" ht="12" customHeight="1" x14ac:dyDescent="0.2"/>
    <row r="281" spans="2:39" ht="12" customHeight="1" x14ac:dyDescent="0.2"/>
    <row r="282" spans="2:39" ht="12" customHeight="1" x14ac:dyDescent="0.2">
      <c r="AM282" s="199"/>
    </row>
    <row r="283" spans="2:39" ht="12" customHeight="1" x14ac:dyDescent="0.2"/>
    <row r="284" spans="2:39" ht="12" customHeight="1" x14ac:dyDescent="0.2">
      <c r="B284" s="199"/>
      <c r="C284" s="199"/>
      <c r="D284" s="199"/>
      <c r="E284" s="199"/>
      <c r="F284" s="200"/>
      <c r="G284" s="200"/>
      <c r="H284" s="199"/>
      <c r="I284" s="199"/>
      <c r="J284" s="199"/>
      <c r="K284" s="199"/>
      <c r="L284" s="199"/>
      <c r="M284" s="199"/>
      <c r="N284" s="199"/>
      <c r="O284" s="199"/>
      <c r="P284" s="199"/>
      <c r="Q284" s="199"/>
      <c r="R284" s="199"/>
      <c r="S284" s="199"/>
      <c r="T284" s="199"/>
    </row>
    <row r="285" spans="2:39" ht="12" customHeight="1" x14ac:dyDescent="0.2"/>
    <row r="286" spans="2:39" ht="12" customHeight="1" x14ac:dyDescent="0.2"/>
    <row r="287" spans="2:39" ht="12" customHeight="1" x14ac:dyDescent="0.2"/>
    <row r="288" spans="2:39" ht="12" customHeight="1" x14ac:dyDescent="0.2"/>
    <row r="289" spans="2:39" ht="12" customHeight="1" x14ac:dyDescent="0.2">
      <c r="B289" s="199"/>
      <c r="C289" s="199"/>
      <c r="D289" s="199"/>
      <c r="E289" s="199"/>
      <c r="F289" s="200"/>
      <c r="G289" s="200"/>
      <c r="H289" s="199"/>
      <c r="I289" s="199"/>
      <c r="J289" s="199"/>
      <c r="K289" s="199"/>
      <c r="L289" s="199"/>
      <c r="M289" s="199"/>
      <c r="N289" s="199"/>
      <c r="O289" s="199"/>
      <c r="P289" s="199"/>
      <c r="Q289" s="199"/>
      <c r="R289" s="199"/>
      <c r="S289" s="199"/>
      <c r="T289" s="199"/>
    </row>
    <row r="290" spans="2:39" ht="12" customHeight="1" x14ac:dyDescent="0.2"/>
    <row r="291" spans="2:39" ht="12" customHeight="1" x14ac:dyDescent="0.2"/>
    <row r="292" spans="2:39" ht="12" customHeight="1" x14ac:dyDescent="0.2"/>
    <row r="293" spans="2:39" ht="12" customHeight="1" x14ac:dyDescent="0.2"/>
    <row r="294" spans="2:39" ht="12" customHeight="1" x14ac:dyDescent="0.2"/>
    <row r="295" spans="2:39" ht="12" customHeight="1" x14ac:dyDescent="0.2">
      <c r="AM295" s="199"/>
    </row>
    <row r="296" spans="2:39" ht="12" customHeight="1" x14ac:dyDescent="0.2"/>
    <row r="297" spans="2:39" ht="12" customHeight="1" x14ac:dyDescent="0.2"/>
    <row r="298" spans="2:39" ht="12" customHeight="1" x14ac:dyDescent="0.2"/>
    <row r="299" spans="2:39" ht="12" customHeight="1" x14ac:dyDescent="0.2"/>
    <row r="300" spans="2:39" ht="12" customHeight="1" x14ac:dyDescent="0.2"/>
    <row r="301" spans="2:39" ht="12" customHeight="1" x14ac:dyDescent="0.2">
      <c r="AM301" s="199"/>
    </row>
    <row r="302" spans="2:39" ht="12" customHeight="1" x14ac:dyDescent="0.2">
      <c r="B302" s="199"/>
      <c r="C302" s="199"/>
      <c r="D302" s="199"/>
      <c r="E302" s="199"/>
      <c r="F302" s="200"/>
      <c r="G302" s="200"/>
      <c r="H302" s="199"/>
      <c r="I302" s="199"/>
      <c r="J302" s="199"/>
      <c r="K302" s="199"/>
      <c r="L302" s="199"/>
      <c r="M302" s="199"/>
      <c r="N302" s="199"/>
      <c r="O302" s="199"/>
      <c r="P302" s="199"/>
      <c r="Q302" s="199"/>
      <c r="R302" s="199"/>
      <c r="S302" s="199"/>
      <c r="T302" s="199"/>
    </row>
    <row r="303" spans="2:39" ht="12" customHeight="1" x14ac:dyDescent="0.2">
      <c r="V303" s="199"/>
    </row>
    <row r="304" spans="2:39" ht="12" customHeight="1" x14ac:dyDescent="0.2"/>
    <row r="305" spans="1:39" ht="12" customHeight="1" x14ac:dyDescent="0.2">
      <c r="A305" s="174"/>
    </row>
    <row r="306" spans="1:39" ht="12" customHeight="1" x14ac:dyDescent="0.2"/>
    <row r="307" spans="1:39" ht="12" customHeight="1" x14ac:dyDescent="0.2">
      <c r="AM307" s="199"/>
    </row>
    <row r="308" spans="1:39" ht="12" customHeight="1" x14ac:dyDescent="0.2">
      <c r="B308" s="199"/>
      <c r="C308" s="199"/>
      <c r="D308" s="199"/>
      <c r="E308" s="199"/>
      <c r="F308" s="200"/>
      <c r="G308" s="200"/>
      <c r="H308" s="199"/>
      <c r="I308" s="199"/>
      <c r="J308" s="199"/>
      <c r="K308" s="199"/>
      <c r="L308" s="199"/>
      <c r="M308" s="199"/>
      <c r="N308" s="199"/>
      <c r="O308" s="199"/>
      <c r="P308" s="199"/>
      <c r="Q308" s="199"/>
      <c r="R308" s="199"/>
      <c r="S308" s="199"/>
      <c r="T308" s="199"/>
      <c r="V308" s="199"/>
    </row>
    <row r="309" spans="1:39" ht="12" customHeight="1" x14ac:dyDescent="0.2"/>
    <row r="310" spans="1:39" ht="12" customHeight="1" x14ac:dyDescent="0.2"/>
    <row r="311" spans="1:39" ht="12" customHeight="1" x14ac:dyDescent="0.2"/>
    <row r="312" spans="1:39" ht="12" customHeight="1" x14ac:dyDescent="0.2"/>
    <row r="313" spans="1:39" ht="12" customHeight="1" x14ac:dyDescent="0.2">
      <c r="V313" s="199"/>
      <c r="AM313" s="199"/>
    </row>
    <row r="314" spans="1:39" ht="12" customHeight="1" x14ac:dyDescent="0.2">
      <c r="B314" s="199"/>
      <c r="C314" s="199"/>
      <c r="D314" s="199"/>
      <c r="E314" s="199"/>
      <c r="F314" s="200"/>
      <c r="G314" s="200"/>
      <c r="H314" s="199"/>
      <c r="I314" s="199"/>
      <c r="J314" s="199"/>
      <c r="K314" s="199"/>
      <c r="L314" s="199"/>
      <c r="M314" s="199"/>
      <c r="N314" s="199"/>
      <c r="O314" s="199"/>
      <c r="P314" s="199"/>
      <c r="Q314" s="199"/>
      <c r="R314" s="199"/>
      <c r="S314" s="199"/>
      <c r="T314" s="199"/>
    </row>
    <row r="315" spans="1:39" ht="12" customHeight="1" x14ac:dyDescent="0.2"/>
    <row r="316" spans="1:39" ht="12" customHeight="1" x14ac:dyDescent="0.2"/>
    <row r="317" spans="1:39" ht="12" customHeight="1" x14ac:dyDescent="0.2"/>
    <row r="318" spans="1:39" ht="12" customHeight="1" x14ac:dyDescent="0.2">
      <c r="V318" s="199"/>
    </row>
    <row r="319" spans="1:39" ht="12" customHeight="1" x14ac:dyDescent="0.2">
      <c r="AM319" s="199"/>
    </row>
    <row r="320" spans="1:39" ht="12" customHeight="1" x14ac:dyDescent="0.2">
      <c r="B320" s="199"/>
      <c r="C320" s="199"/>
      <c r="D320" s="199"/>
      <c r="E320" s="199"/>
      <c r="F320" s="200"/>
      <c r="G320" s="200"/>
      <c r="H320" s="199"/>
      <c r="I320" s="199"/>
      <c r="J320" s="199"/>
      <c r="K320" s="199"/>
      <c r="L320" s="199"/>
      <c r="M320" s="199"/>
      <c r="N320" s="199"/>
      <c r="O320" s="199"/>
      <c r="P320" s="199"/>
      <c r="Q320" s="199"/>
      <c r="R320" s="199"/>
      <c r="S320" s="199"/>
      <c r="T320" s="199"/>
    </row>
    <row r="321" spans="2:39" ht="12" customHeight="1" x14ac:dyDescent="0.2"/>
    <row r="322" spans="2:39" ht="12" customHeight="1" x14ac:dyDescent="0.2"/>
    <row r="323" spans="2:39" ht="12" customHeight="1" x14ac:dyDescent="0.2">
      <c r="V323" s="199"/>
    </row>
    <row r="324" spans="2:39" ht="12" customHeight="1" x14ac:dyDescent="0.2"/>
    <row r="325" spans="2:39" ht="12" customHeight="1" x14ac:dyDescent="0.2">
      <c r="AM325" s="199"/>
    </row>
    <row r="326" spans="2:39" ht="12" customHeight="1" x14ac:dyDescent="0.2">
      <c r="B326" s="199"/>
      <c r="C326" s="199"/>
      <c r="D326" s="199"/>
      <c r="E326" s="199"/>
      <c r="F326" s="200"/>
      <c r="G326" s="200"/>
      <c r="H326" s="199"/>
      <c r="I326" s="199"/>
      <c r="J326" s="199"/>
      <c r="K326" s="199"/>
      <c r="L326" s="199"/>
      <c r="M326" s="199"/>
      <c r="N326" s="199"/>
      <c r="O326" s="199"/>
      <c r="P326" s="199"/>
      <c r="Q326" s="199"/>
      <c r="R326" s="199"/>
      <c r="S326" s="199"/>
      <c r="T326" s="199"/>
    </row>
    <row r="327" spans="2:39" ht="12" customHeight="1" x14ac:dyDescent="0.2"/>
    <row r="328" spans="2:39" ht="12" customHeight="1" x14ac:dyDescent="0.2"/>
    <row r="329" spans="2:39" ht="12" customHeight="1" x14ac:dyDescent="0.2"/>
    <row r="330" spans="2:39" ht="12" customHeight="1" x14ac:dyDescent="0.2"/>
    <row r="331" spans="2:39" ht="12" customHeight="1" x14ac:dyDescent="0.2"/>
    <row r="332" spans="2:39" ht="12" customHeight="1" x14ac:dyDescent="0.2">
      <c r="B332" s="199"/>
      <c r="C332" s="199"/>
      <c r="D332" s="199"/>
      <c r="E332" s="199"/>
      <c r="F332" s="200"/>
      <c r="G332" s="200"/>
      <c r="H332" s="199"/>
      <c r="I332" s="199"/>
      <c r="J332" s="199"/>
      <c r="K332" s="199"/>
      <c r="L332" s="199"/>
      <c r="M332" s="199"/>
      <c r="N332" s="199"/>
      <c r="O332" s="199"/>
      <c r="P332" s="199"/>
      <c r="Q332" s="199"/>
      <c r="R332" s="199"/>
      <c r="S332" s="199"/>
      <c r="T332" s="199"/>
    </row>
    <row r="333" spans="2:39" ht="12" customHeight="1" x14ac:dyDescent="0.2"/>
    <row r="334" spans="2:39" ht="12" customHeight="1" x14ac:dyDescent="0.2"/>
    <row r="335" spans="2:39" ht="12" customHeight="1" x14ac:dyDescent="0.2"/>
    <row r="336" spans="2:39" ht="12" customHeight="1" x14ac:dyDescent="0.2">
      <c r="V336" s="199"/>
    </row>
    <row r="337" spans="2:39" ht="12" customHeight="1" x14ac:dyDescent="0.2"/>
    <row r="338" spans="2:39" ht="12" customHeight="1" x14ac:dyDescent="0.2">
      <c r="AM338" s="199"/>
    </row>
    <row r="339" spans="2:39" ht="12" customHeight="1" x14ac:dyDescent="0.2"/>
    <row r="340" spans="2:39" ht="12" customHeight="1" x14ac:dyDescent="0.2"/>
    <row r="341" spans="2:39" ht="12" customHeight="1" x14ac:dyDescent="0.2"/>
    <row r="342" spans="2:39" ht="12" customHeight="1" x14ac:dyDescent="0.2">
      <c r="V342" s="199"/>
    </row>
    <row r="343" spans="2:39" ht="12" customHeight="1" x14ac:dyDescent="0.2"/>
    <row r="344" spans="2:39" ht="12" customHeight="1" x14ac:dyDescent="0.2">
      <c r="AM344" s="199"/>
    </row>
    <row r="345" spans="2:39" ht="12" customHeight="1" x14ac:dyDescent="0.2">
      <c r="B345" s="199"/>
      <c r="C345" s="199"/>
      <c r="D345" s="199"/>
      <c r="E345" s="199"/>
      <c r="F345" s="200"/>
      <c r="G345" s="200"/>
      <c r="H345" s="199"/>
      <c r="I345" s="199"/>
      <c r="J345" s="199"/>
      <c r="K345" s="199"/>
      <c r="L345" s="199"/>
      <c r="M345" s="199"/>
      <c r="N345" s="199"/>
      <c r="O345" s="199"/>
      <c r="P345" s="199"/>
      <c r="Q345" s="199"/>
      <c r="R345" s="199"/>
      <c r="S345" s="199"/>
      <c r="T345" s="199"/>
    </row>
    <row r="346" spans="2:39" ht="12" customHeight="1" x14ac:dyDescent="0.2"/>
    <row r="347" spans="2:39" ht="12" customHeight="1" x14ac:dyDescent="0.2"/>
    <row r="348" spans="2:39" ht="12" customHeight="1" x14ac:dyDescent="0.2">
      <c r="V348" s="199"/>
    </row>
    <row r="349" spans="2:39" ht="12" customHeight="1" x14ac:dyDescent="0.2"/>
    <row r="350" spans="2:39" ht="12" customHeight="1" x14ac:dyDescent="0.2">
      <c r="AM350" s="199"/>
    </row>
    <row r="351" spans="2:39" ht="12" customHeight="1" x14ac:dyDescent="0.2">
      <c r="B351" s="199"/>
      <c r="C351" s="199"/>
      <c r="D351" s="199"/>
      <c r="E351" s="199"/>
      <c r="F351" s="200"/>
      <c r="G351" s="200"/>
      <c r="H351" s="199"/>
      <c r="I351" s="199"/>
      <c r="J351" s="199"/>
      <c r="K351" s="199"/>
      <c r="L351" s="199"/>
      <c r="M351" s="199"/>
      <c r="N351" s="199"/>
      <c r="O351" s="199"/>
      <c r="P351" s="199"/>
      <c r="Q351" s="199"/>
      <c r="R351" s="199"/>
      <c r="S351" s="199"/>
      <c r="T351" s="199"/>
    </row>
    <row r="352" spans="2:39" ht="12" customHeight="1" x14ac:dyDescent="0.2"/>
    <row r="353" spans="1:39" ht="12" customHeight="1" x14ac:dyDescent="0.2"/>
    <row r="354" spans="1:39" ht="12" customHeight="1" x14ac:dyDescent="0.2">
      <c r="V354" s="199"/>
    </row>
    <row r="355" spans="1:39" ht="12" customHeight="1" x14ac:dyDescent="0.2"/>
    <row r="356" spans="1:39" ht="12" customHeight="1" x14ac:dyDescent="0.2">
      <c r="AM356" s="199"/>
    </row>
    <row r="357" spans="1:39" ht="12" customHeight="1" x14ac:dyDescent="0.2">
      <c r="A357" s="199"/>
      <c r="B357" s="199"/>
      <c r="C357" s="199"/>
      <c r="D357" s="199"/>
      <c r="E357" s="199"/>
      <c r="F357" s="200"/>
      <c r="G357" s="200"/>
      <c r="H357" s="199"/>
      <c r="I357" s="199"/>
      <c r="J357" s="199"/>
      <c r="K357" s="199"/>
      <c r="L357" s="199"/>
      <c r="M357" s="199"/>
      <c r="N357" s="199"/>
      <c r="O357" s="199"/>
      <c r="P357" s="199"/>
      <c r="Q357" s="199"/>
      <c r="R357" s="199"/>
      <c r="S357" s="199"/>
      <c r="T357" s="199"/>
    </row>
    <row r="358" spans="1:39" ht="12" customHeight="1" x14ac:dyDescent="0.2"/>
    <row r="359" spans="1:39" ht="12" customHeight="1" x14ac:dyDescent="0.2"/>
    <row r="360" spans="1:39" ht="12" customHeight="1" x14ac:dyDescent="0.2">
      <c r="V360" s="199"/>
    </row>
    <row r="361" spans="1:39" ht="12" customHeight="1" x14ac:dyDescent="0.2"/>
    <row r="362" spans="1:39" ht="12" customHeight="1" x14ac:dyDescent="0.2">
      <c r="A362" s="199"/>
      <c r="AM362" s="199"/>
    </row>
    <row r="363" spans="1:39" ht="12" customHeight="1" x14ac:dyDescent="0.2">
      <c r="B363" s="199"/>
      <c r="C363" s="199"/>
      <c r="D363" s="199"/>
      <c r="E363" s="199"/>
      <c r="F363" s="200"/>
      <c r="G363" s="200"/>
      <c r="H363" s="199"/>
      <c r="I363" s="199"/>
      <c r="J363" s="199"/>
      <c r="K363" s="199"/>
      <c r="L363" s="199"/>
      <c r="M363" s="199"/>
      <c r="N363" s="199"/>
      <c r="O363" s="199"/>
      <c r="P363" s="199"/>
      <c r="Q363" s="199"/>
      <c r="R363" s="199"/>
      <c r="S363" s="199"/>
      <c r="T363" s="199"/>
    </row>
    <row r="364" spans="1:39" ht="12" customHeight="1" x14ac:dyDescent="0.2"/>
    <row r="365" spans="1:39" ht="12" customHeight="1" x14ac:dyDescent="0.2"/>
    <row r="366" spans="1:39" ht="12" customHeight="1" x14ac:dyDescent="0.2">
      <c r="V366" s="199"/>
    </row>
    <row r="367" spans="1:39" ht="12" customHeight="1" x14ac:dyDescent="0.2">
      <c r="A367" s="199"/>
    </row>
    <row r="368" spans="1:39" ht="12" customHeight="1" x14ac:dyDescent="0.2">
      <c r="AM368" s="199"/>
    </row>
    <row r="369" spans="1:39" ht="12" customHeight="1" x14ac:dyDescent="0.2">
      <c r="B369" s="199"/>
      <c r="C369" s="199"/>
      <c r="D369" s="199"/>
      <c r="E369" s="199"/>
      <c r="F369" s="200"/>
      <c r="G369" s="200"/>
      <c r="H369" s="199"/>
      <c r="I369" s="199"/>
      <c r="J369" s="199"/>
      <c r="K369" s="199"/>
      <c r="L369" s="199"/>
      <c r="M369" s="199"/>
      <c r="N369" s="199"/>
      <c r="O369" s="199"/>
      <c r="P369" s="199"/>
      <c r="Q369" s="199"/>
      <c r="R369" s="199"/>
      <c r="S369" s="199"/>
      <c r="T369" s="199"/>
    </row>
    <row r="370" spans="1:39" ht="12" customHeight="1" x14ac:dyDescent="0.2"/>
    <row r="371" spans="1:39" ht="12" customHeight="1" x14ac:dyDescent="0.2"/>
    <row r="372" spans="1:39" ht="12" customHeight="1" x14ac:dyDescent="0.2">
      <c r="A372" s="199"/>
    </row>
    <row r="373" spans="1:39" ht="12" customHeight="1" x14ac:dyDescent="0.2"/>
    <row r="375" spans="1:39" x14ac:dyDescent="0.2">
      <c r="B375" s="199"/>
      <c r="C375" s="199"/>
      <c r="D375" s="199"/>
      <c r="E375" s="199"/>
      <c r="F375" s="200"/>
      <c r="G375" s="200"/>
      <c r="H375" s="199"/>
      <c r="I375" s="199"/>
      <c r="J375" s="199"/>
      <c r="K375" s="199"/>
      <c r="L375" s="199"/>
      <c r="M375" s="199"/>
      <c r="N375" s="199"/>
      <c r="O375" s="199"/>
      <c r="P375" s="199"/>
      <c r="Q375" s="199"/>
      <c r="R375" s="199"/>
      <c r="S375" s="199"/>
      <c r="T375" s="199"/>
    </row>
    <row r="377" spans="1:39" x14ac:dyDescent="0.2">
      <c r="A377" s="199"/>
    </row>
    <row r="379" spans="1:39" x14ac:dyDescent="0.2">
      <c r="V379" s="199"/>
    </row>
    <row r="381" spans="1:39" s="174" customFormat="1" x14ac:dyDescent="0.2">
      <c r="A381" s="197"/>
      <c r="B381" s="197"/>
      <c r="C381" s="197"/>
      <c r="D381" s="197"/>
      <c r="E381" s="197"/>
      <c r="F381" s="201"/>
      <c r="G381" s="201"/>
      <c r="H381" s="197"/>
      <c r="I381" s="197"/>
      <c r="J381" s="197"/>
      <c r="K381" s="197"/>
      <c r="L381" s="201"/>
      <c r="M381" s="201"/>
      <c r="N381" s="201"/>
      <c r="O381" s="201"/>
      <c r="P381" s="201"/>
      <c r="Q381" s="201"/>
      <c r="R381" s="201"/>
      <c r="S381" s="197"/>
      <c r="T381" s="197"/>
      <c r="U381" s="197"/>
      <c r="V381" s="197"/>
      <c r="W381" s="197"/>
      <c r="X381" s="197"/>
      <c r="Y381" s="197"/>
      <c r="Z381" s="197"/>
      <c r="AA381" s="197"/>
      <c r="AB381" s="197"/>
      <c r="AC381" s="197"/>
      <c r="AD381" s="197"/>
      <c r="AE381" s="197"/>
      <c r="AF381" s="197"/>
      <c r="AG381" s="197"/>
      <c r="AH381" s="197"/>
      <c r="AI381" s="197"/>
      <c r="AJ381" s="197"/>
      <c r="AK381" s="197"/>
      <c r="AL381" s="197"/>
      <c r="AM381" s="197"/>
    </row>
    <row r="385" spans="1:22" x14ac:dyDescent="0.2">
      <c r="V385" s="199"/>
    </row>
    <row r="390" spans="1:22" x14ac:dyDescent="0.2">
      <c r="A390" s="199"/>
    </row>
    <row r="391" spans="1:22" x14ac:dyDescent="0.2">
      <c r="V391" s="199"/>
    </row>
    <row r="396" spans="1:22" x14ac:dyDescent="0.2">
      <c r="A396" s="199"/>
    </row>
    <row r="397" spans="1:22" x14ac:dyDescent="0.2">
      <c r="V397" s="199"/>
    </row>
    <row r="402" spans="1:22" x14ac:dyDescent="0.2">
      <c r="A402" s="199"/>
    </row>
    <row r="403" spans="1:22" x14ac:dyDescent="0.2">
      <c r="V403" s="199"/>
    </row>
    <row r="408" spans="1:22" x14ac:dyDescent="0.2">
      <c r="A408" s="199"/>
    </row>
    <row r="409" spans="1:22" x14ac:dyDescent="0.2">
      <c r="V409" s="199"/>
    </row>
    <row r="414" spans="1:22" x14ac:dyDescent="0.2">
      <c r="A414" s="199"/>
    </row>
    <row r="420" spans="1:1" x14ac:dyDescent="0.2">
      <c r="A420" s="199"/>
    </row>
    <row r="433" spans="1:39" s="199" customFormat="1" x14ac:dyDescent="0.2">
      <c r="B433" s="197"/>
      <c r="C433" s="197"/>
      <c r="D433" s="197"/>
      <c r="E433" s="197"/>
      <c r="F433" s="201"/>
      <c r="G433" s="201"/>
      <c r="H433" s="197"/>
      <c r="I433" s="197"/>
      <c r="J433" s="197"/>
      <c r="K433" s="197"/>
      <c r="L433" s="201"/>
      <c r="M433" s="201"/>
      <c r="N433" s="201"/>
      <c r="O433" s="201"/>
      <c r="P433" s="201"/>
      <c r="Q433" s="201"/>
      <c r="R433" s="201"/>
      <c r="S433" s="197"/>
      <c r="T433" s="197"/>
      <c r="U433" s="197"/>
      <c r="V433" s="197"/>
      <c r="W433" s="197"/>
      <c r="X433" s="197"/>
      <c r="Y433" s="197"/>
      <c r="Z433" s="197"/>
      <c r="AA433" s="197"/>
      <c r="AB433" s="197"/>
      <c r="AC433" s="197"/>
      <c r="AD433" s="197"/>
      <c r="AE433" s="197"/>
      <c r="AF433" s="197"/>
      <c r="AG433" s="197"/>
      <c r="AH433" s="197"/>
      <c r="AI433" s="197"/>
      <c r="AJ433" s="197"/>
      <c r="AK433" s="197"/>
      <c r="AL433" s="197"/>
      <c r="AM433" s="197"/>
    </row>
    <row r="438" spans="1:39" s="199" customFormat="1" x14ac:dyDescent="0.2">
      <c r="A438" s="197"/>
      <c r="B438" s="197"/>
      <c r="C438" s="197"/>
      <c r="D438" s="197"/>
      <c r="E438" s="197"/>
      <c r="F438" s="201"/>
      <c r="G438" s="201"/>
      <c r="H438" s="197"/>
      <c r="I438" s="197"/>
      <c r="J438" s="197"/>
      <c r="K438" s="197"/>
      <c r="L438" s="201"/>
      <c r="M438" s="201"/>
      <c r="N438" s="201"/>
      <c r="O438" s="201"/>
      <c r="P438" s="201"/>
      <c r="Q438" s="201"/>
      <c r="R438" s="201"/>
      <c r="S438" s="197"/>
      <c r="T438" s="197"/>
      <c r="U438" s="197"/>
      <c r="V438" s="197"/>
      <c r="W438" s="197"/>
      <c r="X438" s="197"/>
      <c r="Y438" s="197"/>
      <c r="Z438" s="197"/>
      <c r="AA438" s="197"/>
      <c r="AB438" s="197"/>
      <c r="AC438" s="197"/>
      <c r="AD438" s="197"/>
      <c r="AE438" s="197"/>
      <c r="AF438" s="197"/>
      <c r="AG438" s="197"/>
      <c r="AH438" s="197"/>
      <c r="AI438" s="197"/>
      <c r="AJ438" s="197"/>
      <c r="AK438" s="197"/>
      <c r="AL438" s="197"/>
      <c r="AM438" s="197"/>
    </row>
    <row r="439" spans="1:39" x14ac:dyDescent="0.2">
      <c r="A439" s="199"/>
    </row>
    <row r="443" spans="1:39" s="199" customFormat="1" x14ac:dyDescent="0.2">
      <c r="A443" s="197"/>
      <c r="B443" s="197"/>
      <c r="C443" s="197"/>
      <c r="D443" s="197"/>
      <c r="E443" s="197"/>
      <c r="F443" s="201"/>
      <c r="G443" s="201"/>
      <c r="H443" s="197"/>
      <c r="I443" s="197"/>
      <c r="J443" s="197"/>
      <c r="K443" s="197"/>
      <c r="L443" s="201"/>
      <c r="M443" s="201"/>
      <c r="N443" s="201"/>
      <c r="O443" s="201"/>
      <c r="P443" s="201"/>
      <c r="Q443" s="201"/>
      <c r="R443" s="201"/>
      <c r="S443" s="197"/>
      <c r="T443" s="197"/>
      <c r="U443" s="197"/>
      <c r="V443" s="197"/>
      <c r="W443" s="197"/>
      <c r="X443" s="197"/>
      <c r="Y443" s="197"/>
      <c r="Z443" s="197"/>
      <c r="AA443" s="197"/>
      <c r="AB443" s="197"/>
      <c r="AC443" s="197"/>
      <c r="AD443" s="197"/>
      <c r="AE443" s="197"/>
      <c r="AF443" s="197"/>
      <c r="AG443" s="197"/>
      <c r="AH443" s="197"/>
      <c r="AI443" s="197"/>
      <c r="AJ443" s="197"/>
      <c r="AK443" s="197"/>
      <c r="AL443" s="197"/>
      <c r="AM443" s="197"/>
    </row>
    <row r="445" spans="1:39" x14ac:dyDescent="0.2">
      <c r="A445" s="199"/>
    </row>
    <row r="448" spans="1:39" s="199" customFormat="1" x14ac:dyDescent="0.2">
      <c r="A448" s="197"/>
      <c r="B448" s="197"/>
      <c r="C448" s="197"/>
      <c r="D448" s="197"/>
      <c r="E448" s="197"/>
      <c r="F448" s="201"/>
      <c r="G448" s="201"/>
      <c r="H448" s="197"/>
      <c r="I448" s="197"/>
      <c r="J448" s="197"/>
      <c r="K448" s="197"/>
      <c r="L448" s="201"/>
      <c r="M448" s="201"/>
      <c r="N448" s="201"/>
      <c r="O448" s="201"/>
      <c r="P448" s="201"/>
      <c r="Q448" s="201"/>
      <c r="R448" s="201"/>
      <c r="S448" s="197"/>
      <c r="T448" s="197"/>
      <c r="U448" s="197"/>
      <c r="V448" s="197"/>
      <c r="W448" s="197"/>
      <c r="X448" s="197"/>
      <c r="Y448" s="197"/>
      <c r="Z448" s="197"/>
      <c r="AA448" s="197"/>
      <c r="AB448" s="197"/>
      <c r="AC448" s="197"/>
      <c r="AD448" s="197"/>
      <c r="AE448" s="197"/>
      <c r="AF448" s="197"/>
      <c r="AG448" s="197"/>
      <c r="AH448" s="197"/>
      <c r="AI448" s="197"/>
      <c r="AJ448" s="197"/>
      <c r="AK448" s="197"/>
      <c r="AL448" s="197"/>
      <c r="AM448" s="197"/>
    </row>
    <row r="451" spans="1:39" x14ac:dyDescent="0.2">
      <c r="A451" s="199"/>
    </row>
    <row r="453" spans="1:39" s="199" customFormat="1" x14ac:dyDescent="0.2">
      <c r="A453" s="197"/>
      <c r="B453" s="197"/>
      <c r="C453" s="197"/>
      <c r="D453" s="197"/>
      <c r="E453" s="197"/>
      <c r="F453" s="201"/>
      <c r="G453" s="201"/>
      <c r="H453" s="197"/>
      <c r="I453" s="197"/>
      <c r="J453" s="197"/>
      <c r="K453" s="197"/>
      <c r="L453" s="201"/>
      <c r="M453" s="201"/>
      <c r="N453" s="201"/>
      <c r="O453" s="201"/>
      <c r="P453" s="201"/>
      <c r="Q453" s="201"/>
      <c r="R453" s="201"/>
      <c r="S453" s="197"/>
      <c r="T453" s="197"/>
      <c r="U453" s="197"/>
      <c r="V453" s="197"/>
      <c r="W453" s="197"/>
      <c r="X453" s="197"/>
      <c r="Y453" s="197"/>
      <c r="Z453" s="197"/>
      <c r="AA453" s="197"/>
      <c r="AB453" s="197"/>
      <c r="AC453" s="197"/>
      <c r="AD453" s="197"/>
      <c r="AE453" s="197"/>
      <c r="AF453" s="197"/>
      <c r="AG453" s="197"/>
      <c r="AH453" s="197"/>
      <c r="AI453" s="197"/>
      <c r="AJ453" s="197"/>
      <c r="AK453" s="197"/>
      <c r="AL453" s="197"/>
      <c r="AM453" s="197"/>
    </row>
    <row r="456" spans="1:39" x14ac:dyDescent="0.2">
      <c r="U456" s="174"/>
    </row>
    <row r="457" spans="1:39" x14ac:dyDescent="0.2">
      <c r="A457" s="199"/>
    </row>
    <row r="463" spans="1:39" x14ac:dyDescent="0.2">
      <c r="A463" s="199"/>
    </row>
    <row r="466" spans="1:39" s="199" customFormat="1" x14ac:dyDescent="0.2">
      <c r="A466" s="197"/>
      <c r="B466" s="197"/>
      <c r="C466" s="197"/>
      <c r="D466" s="197"/>
      <c r="E466" s="197"/>
      <c r="F466" s="201"/>
      <c r="G466" s="201"/>
      <c r="H466" s="197"/>
      <c r="I466" s="197"/>
      <c r="J466" s="197"/>
      <c r="K466" s="197"/>
      <c r="L466" s="201"/>
      <c r="M466" s="201"/>
      <c r="N466" s="201"/>
      <c r="O466" s="201"/>
      <c r="P466" s="201"/>
      <c r="Q466" s="201"/>
      <c r="R466" s="201"/>
      <c r="S466" s="197"/>
      <c r="T466" s="197"/>
      <c r="U466" s="197"/>
      <c r="V466" s="197"/>
      <c r="W466" s="197"/>
      <c r="X466" s="197"/>
      <c r="Y466" s="197"/>
      <c r="Z466" s="197"/>
      <c r="AA466" s="197"/>
      <c r="AB466" s="197"/>
      <c r="AC466" s="197"/>
      <c r="AD466" s="197"/>
      <c r="AE466" s="197"/>
      <c r="AF466" s="197"/>
      <c r="AG466" s="197"/>
      <c r="AH466" s="197"/>
      <c r="AI466" s="197"/>
      <c r="AJ466" s="197"/>
      <c r="AK466" s="197"/>
      <c r="AL466" s="197"/>
      <c r="AM466" s="197"/>
    </row>
    <row r="472" spans="1:39" s="199" customFormat="1" x14ac:dyDescent="0.2">
      <c r="A472" s="197"/>
      <c r="B472" s="197"/>
      <c r="C472" s="197"/>
      <c r="D472" s="197"/>
      <c r="E472" s="197"/>
      <c r="F472" s="201"/>
      <c r="G472" s="201"/>
      <c r="H472" s="197"/>
      <c r="I472" s="197"/>
      <c r="J472" s="197"/>
      <c r="K472" s="197"/>
      <c r="L472" s="201"/>
      <c r="M472" s="201"/>
      <c r="N472" s="201"/>
      <c r="O472" s="201"/>
      <c r="P472" s="201"/>
      <c r="Q472" s="201"/>
      <c r="R472" s="201"/>
      <c r="S472" s="197"/>
      <c r="T472" s="197"/>
      <c r="U472" s="197"/>
      <c r="V472" s="197"/>
      <c r="W472" s="197"/>
      <c r="X472" s="197"/>
      <c r="Y472" s="197"/>
      <c r="Z472" s="197"/>
      <c r="AA472" s="197"/>
      <c r="AB472" s="197"/>
      <c r="AC472" s="197"/>
      <c r="AD472" s="197"/>
      <c r="AE472" s="197"/>
      <c r="AF472" s="197"/>
      <c r="AG472" s="197"/>
      <c r="AH472" s="197"/>
      <c r="AI472" s="197"/>
      <c r="AJ472" s="197"/>
      <c r="AK472" s="197"/>
      <c r="AL472" s="197"/>
      <c r="AM472" s="197"/>
    </row>
    <row r="478" spans="1:39" s="199" customFormat="1" x14ac:dyDescent="0.2">
      <c r="A478" s="197"/>
      <c r="B478" s="197"/>
      <c r="C478" s="197"/>
      <c r="D478" s="197"/>
      <c r="E478" s="197"/>
      <c r="F478" s="201"/>
      <c r="G478" s="201"/>
      <c r="H478" s="197"/>
      <c r="I478" s="197"/>
      <c r="J478" s="197"/>
      <c r="K478" s="197"/>
      <c r="L478" s="201"/>
      <c r="M478" s="201"/>
      <c r="N478" s="201"/>
      <c r="O478" s="201"/>
      <c r="P478" s="201"/>
      <c r="Q478" s="201"/>
      <c r="R478" s="201"/>
      <c r="S478" s="197"/>
      <c r="T478" s="197"/>
      <c r="U478" s="197"/>
      <c r="V478" s="197"/>
      <c r="W478" s="197"/>
      <c r="X478" s="197"/>
      <c r="Y478" s="197"/>
      <c r="Z478" s="197"/>
      <c r="AA478" s="197"/>
      <c r="AB478" s="197"/>
      <c r="AC478" s="197"/>
      <c r="AD478" s="197"/>
      <c r="AE478" s="197"/>
      <c r="AF478" s="197"/>
      <c r="AG478" s="197"/>
      <c r="AH478" s="197"/>
      <c r="AI478" s="197"/>
      <c r="AJ478" s="197"/>
      <c r="AK478" s="197"/>
      <c r="AL478" s="197"/>
      <c r="AM478" s="197"/>
    </row>
    <row r="484" spans="1:39" s="199" customFormat="1" x14ac:dyDescent="0.2">
      <c r="A484" s="197"/>
      <c r="B484" s="197"/>
      <c r="C484" s="197"/>
      <c r="D484" s="197"/>
      <c r="E484" s="197"/>
      <c r="F484" s="201"/>
      <c r="G484" s="201"/>
      <c r="H484" s="197"/>
      <c r="I484" s="197"/>
      <c r="J484" s="197"/>
      <c r="K484" s="197"/>
      <c r="L484" s="201"/>
      <c r="M484" s="201"/>
      <c r="N484" s="201"/>
      <c r="O484" s="201"/>
      <c r="P484" s="201"/>
      <c r="Q484" s="201"/>
      <c r="R484" s="201"/>
      <c r="S484" s="197"/>
      <c r="T484" s="197"/>
      <c r="U484" s="197"/>
      <c r="V484" s="197"/>
      <c r="W484" s="197"/>
      <c r="X484" s="197"/>
      <c r="Y484" s="197"/>
      <c r="Z484" s="197"/>
      <c r="AA484" s="197"/>
      <c r="AB484" s="197"/>
      <c r="AC484" s="197"/>
      <c r="AD484" s="197"/>
      <c r="AE484" s="197"/>
      <c r="AF484" s="197"/>
      <c r="AG484" s="197"/>
      <c r="AH484" s="197"/>
      <c r="AI484" s="197"/>
      <c r="AJ484" s="197"/>
      <c r="AK484" s="197"/>
      <c r="AL484" s="197"/>
      <c r="AM484" s="197"/>
    </row>
    <row r="490" spans="1:39" s="199" customFormat="1" x14ac:dyDescent="0.2">
      <c r="A490" s="197"/>
      <c r="B490" s="197"/>
      <c r="C490" s="197"/>
      <c r="D490" s="197"/>
      <c r="E490" s="197"/>
      <c r="F490" s="201"/>
      <c r="G490" s="201"/>
      <c r="H490" s="197"/>
      <c r="I490" s="197"/>
      <c r="J490" s="197"/>
      <c r="K490" s="197"/>
      <c r="L490" s="201"/>
      <c r="M490" s="201"/>
      <c r="N490" s="201"/>
      <c r="O490" s="201"/>
      <c r="P490" s="201"/>
      <c r="Q490" s="201"/>
      <c r="R490" s="201"/>
      <c r="S490" s="197"/>
      <c r="T490" s="197"/>
      <c r="U490" s="197"/>
      <c r="V490" s="197"/>
      <c r="W490" s="197"/>
      <c r="X490" s="197"/>
      <c r="Y490" s="197"/>
      <c r="Z490" s="197"/>
      <c r="AA490" s="197"/>
      <c r="AB490" s="197"/>
      <c r="AC490" s="197"/>
      <c r="AD490" s="197"/>
      <c r="AE490" s="197"/>
      <c r="AF490" s="197"/>
      <c r="AG490" s="197"/>
      <c r="AH490" s="197"/>
      <c r="AI490" s="197"/>
      <c r="AJ490" s="197"/>
      <c r="AK490" s="197"/>
      <c r="AL490" s="197"/>
      <c r="AM490" s="197"/>
    </row>
    <row r="496" spans="1:39" s="199" customFormat="1" x14ac:dyDescent="0.2">
      <c r="A496" s="197"/>
      <c r="B496" s="197"/>
      <c r="C496" s="197"/>
      <c r="D496" s="197"/>
      <c r="E496" s="197"/>
      <c r="F496" s="201"/>
      <c r="G496" s="201"/>
      <c r="H496" s="197"/>
      <c r="I496" s="197"/>
      <c r="J496" s="197"/>
      <c r="K496" s="197"/>
      <c r="L496" s="201"/>
      <c r="M496" s="201"/>
      <c r="N496" s="201"/>
      <c r="O496" s="201"/>
      <c r="P496" s="201"/>
      <c r="Q496" s="201"/>
      <c r="R496" s="201"/>
      <c r="S496" s="197"/>
      <c r="T496" s="197"/>
      <c r="U496" s="197"/>
      <c r="V496" s="197"/>
      <c r="W496" s="197"/>
      <c r="X496" s="197"/>
      <c r="Y496" s="197"/>
      <c r="Z496" s="197"/>
      <c r="AA496" s="197"/>
      <c r="AB496" s="197"/>
      <c r="AC496" s="197"/>
      <c r="AD496" s="197"/>
      <c r="AE496" s="197"/>
      <c r="AF496" s="197"/>
      <c r="AG496" s="197"/>
      <c r="AH496" s="197"/>
      <c r="AI496" s="197"/>
      <c r="AJ496" s="197"/>
      <c r="AK496" s="197"/>
      <c r="AL496" s="197"/>
      <c r="AM496" s="197"/>
    </row>
    <row r="508" spans="1:39" x14ac:dyDescent="0.2">
      <c r="U508" s="199"/>
    </row>
    <row r="509" spans="1:39" s="199" customFormat="1" x14ac:dyDescent="0.2">
      <c r="A509" s="197"/>
      <c r="B509" s="197"/>
      <c r="C509" s="197"/>
      <c r="D509" s="197"/>
      <c r="E509" s="197"/>
      <c r="F509" s="201"/>
      <c r="G509" s="201"/>
      <c r="H509" s="197"/>
      <c r="I509" s="197"/>
      <c r="J509" s="197"/>
      <c r="K509" s="197"/>
      <c r="L509" s="201"/>
      <c r="M509" s="201"/>
      <c r="N509" s="201"/>
      <c r="O509" s="201"/>
      <c r="P509" s="201"/>
      <c r="Q509" s="201"/>
      <c r="R509" s="201"/>
      <c r="S509" s="197"/>
      <c r="T509" s="197"/>
      <c r="U509" s="197"/>
      <c r="V509" s="197"/>
      <c r="W509" s="197"/>
      <c r="X509" s="197"/>
      <c r="Y509" s="197"/>
      <c r="Z509" s="197"/>
      <c r="AA509" s="197"/>
      <c r="AB509" s="197"/>
      <c r="AC509" s="197"/>
      <c r="AD509" s="197"/>
      <c r="AE509" s="197"/>
      <c r="AF509" s="197"/>
      <c r="AG509" s="197"/>
      <c r="AH509" s="197"/>
      <c r="AI509" s="197"/>
      <c r="AJ509" s="197"/>
      <c r="AK509" s="197"/>
      <c r="AL509" s="197"/>
      <c r="AM509" s="197"/>
    </row>
    <row r="513" spans="1:39" x14ac:dyDescent="0.2">
      <c r="U513" s="199"/>
    </row>
    <row r="515" spans="1:39" s="199" customFormat="1" x14ac:dyDescent="0.2">
      <c r="A515" s="197"/>
      <c r="B515" s="197"/>
      <c r="C515" s="197"/>
      <c r="D515" s="197"/>
      <c r="E515" s="197"/>
      <c r="F515" s="201"/>
      <c r="G515" s="201"/>
      <c r="H515" s="197"/>
      <c r="I515" s="197"/>
      <c r="J515" s="197"/>
      <c r="K515" s="197"/>
      <c r="L515" s="201"/>
      <c r="M515" s="201"/>
      <c r="N515" s="201"/>
      <c r="O515" s="201"/>
      <c r="P515" s="201"/>
      <c r="Q515" s="201"/>
      <c r="R515" s="201"/>
      <c r="S515" s="197"/>
      <c r="T515" s="197"/>
      <c r="U515" s="197"/>
      <c r="V515" s="197"/>
      <c r="W515" s="197"/>
      <c r="X515" s="197"/>
      <c r="Y515" s="197"/>
      <c r="Z515" s="197"/>
      <c r="AA515" s="197"/>
      <c r="AB515" s="197"/>
      <c r="AC515" s="197"/>
      <c r="AD515" s="197"/>
      <c r="AE515" s="197"/>
      <c r="AF515" s="197"/>
      <c r="AG515" s="197"/>
      <c r="AH515" s="197"/>
      <c r="AI515" s="197"/>
      <c r="AJ515" s="197"/>
      <c r="AK515" s="197"/>
      <c r="AL515" s="197"/>
      <c r="AM515" s="197"/>
    </row>
    <row r="518" spans="1:39" x14ac:dyDescent="0.2">
      <c r="U518" s="199"/>
    </row>
    <row r="521" spans="1:39" s="199" customFormat="1" x14ac:dyDescent="0.2">
      <c r="A521" s="197"/>
      <c r="B521" s="197"/>
      <c r="C521" s="197"/>
      <c r="D521" s="197"/>
      <c r="E521" s="197"/>
      <c r="F521" s="201"/>
      <c r="G521" s="201"/>
      <c r="H521" s="197"/>
      <c r="I521" s="197"/>
      <c r="J521" s="197"/>
      <c r="K521" s="197"/>
      <c r="L521" s="201"/>
      <c r="M521" s="201"/>
      <c r="N521" s="201"/>
      <c r="O521" s="201"/>
      <c r="P521" s="201"/>
      <c r="Q521" s="201"/>
      <c r="R521" s="201"/>
      <c r="S521" s="197"/>
      <c r="T521" s="197"/>
      <c r="U521" s="197"/>
      <c r="V521" s="197"/>
      <c r="W521" s="197"/>
      <c r="X521" s="197"/>
      <c r="Y521" s="197"/>
      <c r="Z521" s="197"/>
      <c r="AA521" s="197"/>
      <c r="AB521" s="197"/>
      <c r="AC521" s="197"/>
      <c r="AD521" s="197"/>
      <c r="AE521" s="197"/>
      <c r="AF521" s="197"/>
      <c r="AG521" s="197"/>
      <c r="AH521" s="197"/>
      <c r="AI521" s="197"/>
      <c r="AJ521" s="197"/>
      <c r="AK521" s="197"/>
      <c r="AL521" s="197"/>
      <c r="AM521" s="197"/>
    </row>
    <row r="523" spans="1:39" x14ac:dyDescent="0.2">
      <c r="U523" s="199"/>
    </row>
    <row r="527" spans="1:39" s="199" customFormat="1" x14ac:dyDescent="0.2">
      <c r="A527" s="197"/>
      <c r="B527" s="197"/>
      <c r="C527" s="197"/>
      <c r="D527" s="197"/>
      <c r="E527" s="197"/>
      <c r="F527" s="201"/>
      <c r="G527" s="201"/>
      <c r="H527" s="197"/>
      <c r="I527" s="197"/>
      <c r="J527" s="197"/>
      <c r="K527" s="197"/>
      <c r="L527" s="201"/>
      <c r="M527" s="201"/>
      <c r="N527" s="201"/>
      <c r="O527" s="201"/>
      <c r="P527" s="201"/>
      <c r="Q527" s="201"/>
      <c r="R527" s="201"/>
      <c r="S527" s="197"/>
      <c r="T527" s="197"/>
      <c r="U527" s="197"/>
      <c r="V527" s="197"/>
      <c r="W527" s="197"/>
      <c r="X527" s="197"/>
      <c r="Y527" s="197"/>
      <c r="Z527" s="197"/>
      <c r="AA527" s="197"/>
      <c r="AB527" s="197"/>
      <c r="AC527" s="197"/>
      <c r="AD527" s="197"/>
      <c r="AE527" s="197"/>
      <c r="AF527" s="197"/>
      <c r="AG527" s="197"/>
      <c r="AH527" s="197"/>
      <c r="AI527" s="197"/>
      <c r="AJ527" s="197"/>
      <c r="AK527" s="197"/>
      <c r="AL527" s="197"/>
      <c r="AM527" s="197"/>
    </row>
    <row r="528" spans="1:39" x14ac:dyDescent="0.2">
      <c r="U528" s="199"/>
    </row>
    <row r="533" spans="1:39" s="199" customFormat="1" x14ac:dyDescent="0.2">
      <c r="A533" s="197"/>
      <c r="B533" s="197"/>
      <c r="C533" s="197"/>
      <c r="D533" s="197"/>
      <c r="E533" s="197"/>
      <c r="F533" s="201"/>
      <c r="G533" s="201"/>
      <c r="H533" s="197"/>
      <c r="I533" s="197"/>
      <c r="J533" s="197"/>
      <c r="K533" s="197"/>
      <c r="L533" s="201"/>
      <c r="M533" s="201"/>
      <c r="N533" s="201"/>
      <c r="O533" s="201"/>
      <c r="P533" s="201"/>
      <c r="Q533" s="201"/>
      <c r="R533" s="201"/>
      <c r="S533" s="197"/>
      <c r="T533" s="197"/>
      <c r="U533" s="197"/>
      <c r="V533" s="197"/>
      <c r="W533" s="197"/>
      <c r="X533" s="197"/>
      <c r="Y533" s="197"/>
      <c r="Z533" s="197"/>
      <c r="AA533" s="197"/>
      <c r="AB533" s="197"/>
      <c r="AC533" s="197"/>
      <c r="AD533" s="197"/>
      <c r="AE533" s="197"/>
      <c r="AF533" s="197"/>
      <c r="AG533" s="197"/>
      <c r="AH533" s="197"/>
      <c r="AI533" s="197"/>
      <c r="AJ533" s="197"/>
      <c r="AK533" s="197"/>
      <c r="AL533" s="197"/>
      <c r="AM533" s="197"/>
    </row>
    <row r="539" spans="1:39" s="199" customFormat="1" x14ac:dyDescent="0.2">
      <c r="A539" s="197"/>
      <c r="B539" s="197"/>
      <c r="C539" s="197"/>
      <c r="D539" s="197"/>
      <c r="E539" s="197"/>
      <c r="F539" s="201"/>
      <c r="G539" s="201"/>
      <c r="H539" s="197"/>
      <c r="I539" s="197"/>
      <c r="J539" s="197"/>
      <c r="K539" s="197"/>
      <c r="L539" s="201"/>
      <c r="M539" s="201"/>
      <c r="N539" s="201"/>
      <c r="O539" s="201"/>
      <c r="P539" s="201"/>
      <c r="Q539" s="201"/>
      <c r="R539" s="201"/>
      <c r="S539" s="197"/>
      <c r="T539" s="197"/>
      <c r="U539" s="197"/>
      <c r="V539" s="197"/>
      <c r="W539" s="197"/>
      <c r="X539" s="197"/>
      <c r="Y539" s="197"/>
      <c r="Z539" s="197"/>
      <c r="AA539" s="197"/>
      <c r="AB539" s="197"/>
      <c r="AC539" s="197"/>
      <c r="AD539" s="197"/>
      <c r="AE539" s="197"/>
      <c r="AF539" s="197"/>
      <c r="AG539" s="197"/>
      <c r="AH539" s="197"/>
      <c r="AI539" s="197"/>
      <c r="AJ539" s="197"/>
      <c r="AK539" s="197"/>
      <c r="AL539" s="197"/>
      <c r="AM539" s="197"/>
    </row>
    <row r="541" spans="1:39" x14ac:dyDescent="0.2">
      <c r="U541" s="199"/>
    </row>
    <row r="547" spans="21:21" x14ac:dyDescent="0.2">
      <c r="U547" s="199"/>
    </row>
    <row r="553" spans="21:21" x14ac:dyDescent="0.2">
      <c r="U553" s="199"/>
    </row>
    <row r="559" spans="21:21" x14ac:dyDescent="0.2">
      <c r="U559" s="199"/>
    </row>
    <row r="565" spans="21:21" x14ac:dyDescent="0.2">
      <c r="U565" s="199"/>
    </row>
    <row r="571" spans="21:21" x14ac:dyDescent="0.2">
      <c r="U571" s="199"/>
    </row>
    <row r="584" spans="21:21" x14ac:dyDescent="0.2">
      <c r="U584" s="199"/>
    </row>
    <row r="590" spans="21:21" x14ac:dyDescent="0.2">
      <c r="U590" s="199"/>
    </row>
    <row r="596" spans="21:21" x14ac:dyDescent="0.2">
      <c r="U596" s="199"/>
    </row>
    <row r="602" spans="21:21" x14ac:dyDescent="0.2">
      <c r="U602" s="199"/>
    </row>
    <row r="608" spans="21:21" x14ac:dyDescent="0.2">
      <c r="U608" s="199"/>
    </row>
    <row r="614" spans="21:21" x14ac:dyDescent="0.2">
      <c r="U614" s="199"/>
    </row>
  </sheetData>
  <sheetProtection password="DFBD" sheet="1" objects="1" scenarios="1"/>
  <phoneticPr fontId="0" type="noConversion"/>
  <dataValidations count="1">
    <dataValidation type="list" allowBlank="1" showInputMessage="1" showErrorMessage="1" sqref="I49:R50">
      <formula1>"ja,nee"</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oddHeader>&amp;L&amp;"Arial,Vet"&amp;9&amp;F&amp;R&amp;"Arial,Vet"&amp;9&amp;A</oddHeader>
    <oddFooter>&amp;L&amp;"Arial,Vet"&amp;9be.keizer@wxs.nl&amp;C&amp;"Arial,Vet"&amp;9pagina &amp;P&amp;R&amp;"Arial,Vet"&amp;9&amp;D</oddFooter>
  </headerFooter>
  <rowBreaks count="6" manualBreakCount="6">
    <brk id="71" min="1" max="16" man="1"/>
    <brk id="159" min="22" max="34" man="1"/>
    <brk id="163" min="1" max="19" man="1"/>
    <brk id="256" min="1" max="13" man="1"/>
    <brk id="357" min="1" max="12" man="1"/>
    <brk id="435" min="1"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46"/>
  <sheetViews>
    <sheetView zoomScale="85" zoomScaleNormal="85" workbookViewId="0">
      <selection activeCell="B2" sqref="B2"/>
    </sheetView>
  </sheetViews>
  <sheetFormatPr defaultRowHeight="12.75" x14ac:dyDescent="0.2"/>
  <cols>
    <col min="1" max="1" width="3.7109375" style="168" customWidth="1"/>
    <col min="2" max="3" width="2.7109375" style="168" customWidth="1"/>
    <col min="4" max="4" width="44.7109375" style="168" customWidth="1"/>
    <col min="5" max="5" width="2.7109375" style="168" customWidth="1"/>
    <col min="6" max="6" width="10.85546875" style="176" customWidth="1"/>
    <col min="7" max="8" width="13.7109375" style="176" customWidth="1"/>
    <col min="9" max="9" width="15.28515625" style="168" bestFit="1" customWidth="1"/>
    <col min="10" max="10" width="15.28515625" style="168" customWidth="1"/>
    <col min="11" max="11" width="14.28515625" style="168" bestFit="1" customWidth="1"/>
    <col min="12" max="13" width="2.7109375" style="168" customWidth="1"/>
    <col min="14" max="14" width="44.5703125" style="168" customWidth="1"/>
    <col min="15" max="15" width="2.7109375" style="168" customWidth="1"/>
    <col min="16" max="18" width="10.85546875" style="168" customWidth="1"/>
    <col min="19" max="21" width="13.85546875" style="168" customWidth="1"/>
    <col min="22" max="23" width="2.7109375" style="168" customWidth="1"/>
    <col min="24" max="16384" width="9.140625" style="168"/>
  </cols>
  <sheetData>
    <row r="2" spans="2:23" x14ac:dyDescent="0.2">
      <c r="B2" s="18"/>
      <c r="C2" s="19"/>
      <c r="D2" s="19"/>
      <c r="E2" s="19"/>
      <c r="F2" s="177"/>
      <c r="G2" s="177"/>
      <c r="H2" s="177"/>
      <c r="I2" s="19"/>
      <c r="J2" s="74"/>
      <c r="K2" s="1061"/>
      <c r="L2" s="1061"/>
      <c r="M2" s="1062"/>
    </row>
    <row r="3" spans="2:23" x14ac:dyDescent="0.2">
      <c r="B3" s="21"/>
      <c r="C3" s="22"/>
      <c r="D3" s="23"/>
      <c r="E3" s="22"/>
      <c r="F3" s="24"/>
      <c r="G3" s="24"/>
      <c r="H3" s="24"/>
      <c r="I3" s="22"/>
      <c r="J3" s="78"/>
      <c r="K3" s="1058"/>
      <c r="L3" s="1058"/>
      <c r="M3" s="1059"/>
    </row>
    <row r="4" spans="2:23" s="171" customFormat="1" ht="18.75" x14ac:dyDescent="0.3">
      <c r="B4" s="178"/>
      <c r="C4" s="702" t="s">
        <v>146</v>
      </c>
      <c r="D4" s="180"/>
      <c r="E4" s="180"/>
      <c r="F4" s="181"/>
      <c r="G4" s="181"/>
      <c r="H4" s="181"/>
      <c r="I4" s="180"/>
      <c r="J4" s="45"/>
      <c r="K4" s="1060"/>
      <c r="L4" s="1058"/>
      <c r="M4" s="1059"/>
      <c r="N4" s="168"/>
      <c r="O4" s="168"/>
      <c r="P4" s="168"/>
      <c r="Q4" s="168"/>
      <c r="R4" s="168"/>
      <c r="S4" s="168"/>
      <c r="T4" s="168"/>
      <c r="U4" s="168"/>
      <c r="V4" s="168"/>
      <c r="W4" s="168"/>
    </row>
    <row r="5" spans="2:23" s="172" customFormat="1" ht="18.75" x14ac:dyDescent="0.3">
      <c r="B5" s="26"/>
      <c r="C5" s="27" t="str">
        <f>'geg LO'!C5</f>
        <v>SWV VO Passend Onderwijs</v>
      </c>
      <c r="D5" s="59"/>
      <c r="E5" s="27"/>
      <c r="F5" s="183"/>
      <c r="G5" s="183"/>
      <c r="H5" s="183"/>
      <c r="I5" s="27"/>
      <c r="J5" s="78"/>
      <c r="K5" s="815"/>
      <c r="L5" s="1058"/>
      <c r="M5" s="1059"/>
      <c r="N5" s="168"/>
      <c r="O5" s="168"/>
      <c r="P5" s="168"/>
      <c r="Q5" s="168"/>
      <c r="R5" s="168"/>
      <c r="S5" s="168"/>
      <c r="T5" s="168"/>
      <c r="U5" s="168"/>
      <c r="V5" s="168"/>
      <c r="W5" s="168"/>
    </row>
    <row r="6" spans="2:23" x14ac:dyDescent="0.2">
      <c r="B6" s="21"/>
      <c r="C6" s="22"/>
      <c r="D6" s="23"/>
      <c r="E6" s="22"/>
      <c r="F6" s="24"/>
      <c r="G6" s="24"/>
      <c r="H6" s="24"/>
      <c r="I6" s="22"/>
      <c r="J6" s="78"/>
      <c r="K6" s="1058"/>
      <c r="L6" s="1058"/>
      <c r="M6" s="1059"/>
    </row>
    <row r="7" spans="2:23" ht="18.75" x14ac:dyDescent="0.3">
      <c r="B7" s="21"/>
      <c r="C7" s="59" t="s">
        <v>450</v>
      </c>
      <c r="D7" s="23"/>
      <c r="E7" s="22"/>
      <c r="F7" s="24"/>
      <c r="G7" s="24"/>
      <c r="H7" s="24"/>
      <c r="I7" s="22"/>
      <c r="J7" s="78"/>
      <c r="K7" s="1058"/>
      <c r="L7" s="1058"/>
      <c r="M7" s="1059"/>
    </row>
    <row r="8" spans="2:23" x14ac:dyDescent="0.2">
      <c r="B8" s="21"/>
      <c r="C8" s="22"/>
      <c r="D8" s="23"/>
      <c r="E8" s="22"/>
      <c r="F8" s="24"/>
      <c r="G8" s="24"/>
      <c r="H8" s="24"/>
      <c r="I8" s="22"/>
      <c r="J8" s="78"/>
      <c r="K8" s="1058"/>
      <c r="L8" s="1058"/>
      <c r="M8" s="1059"/>
    </row>
    <row r="9" spans="2:23" x14ac:dyDescent="0.2">
      <c r="B9" s="21"/>
      <c r="C9" s="36"/>
      <c r="D9" s="36"/>
      <c r="E9" s="36"/>
      <c r="F9" s="189"/>
      <c r="G9" s="189"/>
      <c r="H9" s="189"/>
      <c r="I9" s="36"/>
      <c r="J9" s="36"/>
      <c r="K9" s="1112"/>
      <c r="L9" s="1058"/>
      <c r="M9" s="1059"/>
    </row>
    <row r="10" spans="2:23" x14ac:dyDescent="0.2">
      <c r="B10" s="21"/>
      <c r="C10" s="36"/>
      <c r="D10" s="192" t="s">
        <v>497</v>
      </c>
      <c r="E10" s="36"/>
      <c r="F10" s="661" t="s">
        <v>317</v>
      </c>
      <c r="G10" s="787" t="s">
        <v>498</v>
      </c>
      <c r="H10" s="661" t="s">
        <v>113</v>
      </c>
      <c r="I10" s="36"/>
      <c r="J10" s="36"/>
      <c r="K10" s="1112"/>
      <c r="L10" s="1058"/>
      <c r="M10" s="1059"/>
    </row>
    <row r="11" spans="2:23" x14ac:dyDescent="0.2">
      <c r="B11" s="21"/>
      <c r="C11" s="36"/>
      <c r="D11" s="1152" t="s">
        <v>749</v>
      </c>
      <c r="E11" s="36"/>
      <c r="F11" s="661"/>
      <c r="G11" s="661" t="s">
        <v>316</v>
      </c>
      <c r="H11" s="661"/>
      <c r="I11" s="36"/>
      <c r="J11" s="36"/>
      <c r="K11" s="1112"/>
      <c r="L11" s="1058"/>
      <c r="M11" s="1059"/>
    </row>
    <row r="12" spans="2:23" x14ac:dyDescent="0.2">
      <c r="B12" s="21"/>
      <c r="C12" s="36"/>
      <c r="E12" s="36"/>
      <c r="F12" s="168"/>
      <c r="G12" s="168"/>
      <c r="H12" s="168"/>
      <c r="I12" s="36"/>
      <c r="J12" s="36"/>
      <c r="K12" s="1112"/>
      <c r="L12" s="1058"/>
      <c r="M12" s="1059"/>
    </row>
    <row r="13" spans="2:23" x14ac:dyDescent="0.2">
      <c r="B13" s="21"/>
      <c r="C13" s="36"/>
      <c r="D13" s="112" t="s">
        <v>73</v>
      </c>
      <c r="E13" s="36"/>
      <c r="F13" s="154">
        <v>0</v>
      </c>
      <c r="G13" s="624">
        <f t="shared" ref="G13:G18" si="0">VLOOKUP(D13,rugzakpersOverigVO,3,FALSE)</f>
        <v>3232.24</v>
      </c>
      <c r="H13" s="624">
        <f t="shared" ref="H13:H18" si="1">+F13*G13</f>
        <v>0</v>
      </c>
      <c r="I13" s="36"/>
      <c r="J13" s="36"/>
      <c r="K13" s="1112"/>
      <c r="L13" s="1058"/>
      <c r="M13" s="1059"/>
    </row>
    <row r="14" spans="2:23" x14ac:dyDescent="0.2">
      <c r="B14" s="21"/>
      <c r="C14" s="36"/>
      <c r="D14" s="112" t="s">
        <v>74</v>
      </c>
      <c r="E14" s="36"/>
      <c r="F14" s="154">
        <v>0</v>
      </c>
      <c r="G14" s="624">
        <f t="shared" si="0"/>
        <v>3232.24</v>
      </c>
      <c r="H14" s="624">
        <f t="shared" si="1"/>
        <v>0</v>
      </c>
      <c r="I14" s="36"/>
      <c r="J14" s="36"/>
      <c r="K14" s="1112"/>
      <c r="L14" s="1058"/>
      <c r="M14" s="1059"/>
    </row>
    <row r="15" spans="2:23" x14ac:dyDescent="0.2">
      <c r="B15" s="21"/>
      <c r="C15" s="36"/>
      <c r="D15" s="112" t="s">
        <v>75</v>
      </c>
      <c r="E15" s="36"/>
      <c r="F15" s="154">
        <v>0</v>
      </c>
      <c r="G15" s="624">
        <f t="shared" si="0"/>
        <v>3232.24</v>
      </c>
      <c r="H15" s="624">
        <f t="shared" si="1"/>
        <v>0</v>
      </c>
      <c r="I15" s="36"/>
      <c r="J15" s="36"/>
      <c r="K15" s="1112"/>
      <c r="L15" s="1058"/>
      <c r="M15" s="1059"/>
    </row>
    <row r="16" spans="2:23" x14ac:dyDescent="0.2">
      <c r="B16" s="1156"/>
      <c r="C16" s="36"/>
      <c r="D16" s="1302" t="s">
        <v>989</v>
      </c>
      <c r="E16" s="36"/>
      <c r="F16" s="154">
        <v>0</v>
      </c>
      <c r="G16" s="624">
        <f t="shared" si="0"/>
        <v>5093.59</v>
      </c>
      <c r="H16" s="624">
        <f t="shared" si="1"/>
        <v>0</v>
      </c>
      <c r="I16" s="36"/>
      <c r="J16" s="36"/>
      <c r="K16" s="1112"/>
      <c r="L16" s="1058"/>
      <c r="M16" s="1485"/>
    </row>
    <row r="17" spans="2:23" x14ac:dyDescent="0.2">
      <c r="B17" s="21"/>
      <c r="C17" s="36"/>
      <c r="D17" s="112" t="s">
        <v>423</v>
      </c>
      <c r="E17" s="36"/>
      <c r="F17" s="154">
        <v>0</v>
      </c>
      <c r="G17" s="624">
        <f t="shared" si="0"/>
        <v>3232.24</v>
      </c>
      <c r="H17" s="624">
        <f t="shared" si="1"/>
        <v>0</v>
      </c>
      <c r="I17" s="36"/>
      <c r="J17" s="36"/>
      <c r="K17" s="1112"/>
      <c r="L17" s="1058"/>
      <c r="M17" s="1059"/>
    </row>
    <row r="18" spans="2:23" x14ac:dyDescent="0.2">
      <c r="B18" s="21"/>
      <c r="C18" s="36"/>
      <c r="D18" s="112" t="s">
        <v>76</v>
      </c>
      <c r="E18" s="36"/>
      <c r="F18" s="154">
        <v>0</v>
      </c>
      <c r="G18" s="624">
        <f t="shared" si="0"/>
        <v>3232.24</v>
      </c>
      <c r="H18" s="624">
        <f t="shared" si="1"/>
        <v>0</v>
      </c>
      <c r="I18" s="36"/>
      <c r="J18" s="36"/>
      <c r="K18" s="1112"/>
      <c r="L18" s="1058"/>
      <c r="M18" s="1059"/>
    </row>
    <row r="19" spans="2:23" x14ac:dyDescent="0.2">
      <c r="B19" s="21"/>
      <c r="C19" s="41"/>
      <c r="D19" s="199" t="s">
        <v>418</v>
      </c>
      <c r="E19" s="41"/>
      <c r="F19" s="662">
        <f>SUM(F13:F18)</f>
        <v>0</v>
      </c>
      <c r="G19" s="623"/>
      <c r="H19" s="659">
        <f>SUM(H13:H18)</f>
        <v>0</v>
      </c>
      <c r="I19" s="41"/>
      <c r="J19" s="41"/>
      <c r="K19" s="1112"/>
      <c r="L19" s="1058"/>
      <c r="M19" s="1059"/>
    </row>
    <row r="20" spans="2:23" x14ac:dyDescent="0.2">
      <c r="B20" s="21"/>
      <c r="C20" s="34"/>
      <c r="D20" s="631"/>
      <c r="E20" s="631"/>
      <c r="F20" s="632"/>
      <c r="G20" s="632"/>
      <c r="H20" s="632"/>
      <c r="I20" s="32"/>
      <c r="J20" s="32"/>
      <c r="K20" s="1058"/>
      <c r="L20" s="1058"/>
      <c r="M20" s="1059"/>
    </row>
    <row r="21" spans="2:23" s="629" customFormat="1" ht="15" x14ac:dyDescent="0.25">
      <c r="B21" s="21"/>
      <c r="C21" s="22"/>
      <c r="D21" s="22"/>
      <c r="E21" s="22"/>
      <c r="F21" s="24"/>
      <c r="G21" s="24"/>
      <c r="H21" s="24"/>
      <c r="I21" s="22"/>
      <c r="J21" s="22"/>
      <c r="K21" s="1058"/>
      <c r="L21" s="1058"/>
      <c r="M21" s="1059"/>
      <c r="N21" s="168"/>
      <c r="O21" s="168"/>
      <c r="P21" s="168"/>
      <c r="Q21" s="168"/>
      <c r="R21" s="168"/>
      <c r="S21" s="168"/>
      <c r="T21" s="168"/>
      <c r="U21" s="168"/>
      <c r="V21" s="168"/>
      <c r="W21" s="168"/>
    </row>
    <row r="22" spans="2:23" ht="18.75" x14ac:dyDescent="0.3">
      <c r="B22" s="21"/>
      <c r="C22" s="59" t="s">
        <v>451</v>
      </c>
      <c r="D22" s="23"/>
      <c r="E22" s="22"/>
      <c r="F22" s="24"/>
      <c r="G22" s="24"/>
      <c r="H22" s="24"/>
      <c r="I22" s="22"/>
      <c r="J22" s="22"/>
      <c r="K22" s="1058"/>
      <c r="L22" s="1058"/>
      <c r="M22" s="1059"/>
    </row>
    <row r="23" spans="2:23" x14ac:dyDescent="0.2">
      <c r="B23" s="21"/>
      <c r="C23" s="22"/>
      <c r="D23" s="23"/>
      <c r="E23" s="22"/>
      <c r="F23" s="24"/>
      <c r="G23" s="24"/>
      <c r="H23" s="24"/>
      <c r="I23" s="22"/>
      <c r="J23" s="22"/>
      <c r="K23" s="1058"/>
      <c r="L23" s="1058"/>
      <c r="M23" s="1059"/>
    </row>
    <row r="24" spans="2:23" x14ac:dyDescent="0.2">
      <c r="B24" s="21"/>
      <c r="C24" s="36"/>
      <c r="D24" s="36"/>
      <c r="E24" s="36"/>
      <c r="F24" s="189"/>
      <c r="G24" s="189"/>
      <c r="H24" s="189"/>
      <c r="I24" s="36"/>
      <c r="J24" s="36"/>
      <c r="K24" s="1112"/>
      <c r="L24" s="1058"/>
      <c r="M24" s="1059"/>
    </row>
    <row r="25" spans="2:23" x14ac:dyDescent="0.2">
      <c r="B25" s="21"/>
      <c r="C25" s="36"/>
      <c r="D25" s="192" t="s">
        <v>497</v>
      </c>
      <c r="E25" s="36"/>
      <c r="F25" s="661" t="s">
        <v>317</v>
      </c>
      <c r="G25" s="787" t="s">
        <v>498</v>
      </c>
      <c r="H25" s="661" t="s">
        <v>113</v>
      </c>
      <c r="I25" s="36"/>
      <c r="J25" s="36"/>
      <c r="K25" s="1112"/>
      <c r="L25" s="1058"/>
      <c r="M25" s="1059"/>
    </row>
    <row r="26" spans="2:23" s="175" customFormat="1" x14ac:dyDescent="0.2">
      <c r="B26" s="21"/>
      <c r="C26" s="36"/>
      <c r="D26" s="1152" t="s">
        <v>749</v>
      </c>
      <c r="E26" s="36"/>
      <c r="F26" s="661"/>
      <c r="G26" s="661" t="s">
        <v>316</v>
      </c>
      <c r="H26" s="661"/>
      <c r="I26" s="36"/>
      <c r="J26" s="36"/>
      <c r="K26" s="1112"/>
      <c r="L26" s="1058"/>
      <c r="M26" s="1059"/>
      <c r="N26" s="168"/>
      <c r="O26" s="168"/>
      <c r="P26" s="168"/>
      <c r="Q26" s="168"/>
      <c r="R26" s="168"/>
      <c r="S26" s="168"/>
      <c r="T26" s="168"/>
      <c r="U26" s="168"/>
      <c r="V26" s="168"/>
      <c r="W26" s="168"/>
    </row>
    <row r="27" spans="2:23" x14ac:dyDescent="0.2">
      <c r="B27" s="21"/>
      <c r="C27" s="36"/>
      <c r="E27" s="36"/>
      <c r="F27" s="168"/>
      <c r="G27" s="168"/>
      <c r="H27" s="168"/>
      <c r="I27" s="36"/>
      <c r="J27" s="36"/>
      <c r="K27" s="1112"/>
      <c r="L27" s="1058"/>
      <c r="M27" s="1059"/>
    </row>
    <row r="28" spans="2:23" x14ac:dyDescent="0.2">
      <c r="B28" s="21"/>
      <c r="C28" s="36"/>
      <c r="D28" s="112" t="s">
        <v>73</v>
      </c>
      <c r="E28" s="36"/>
      <c r="F28" s="154">
        <v>0</v>
      </c>
      <c r="G28" s="624">
        <f t="shared" ref="G28:G33" si="2">VLOOKUP(D28,rugzakpersLWOOPRO,3,FALSE)</f>
        <v>1630.94</v>
      </c>
      <c r="H28" s="624">
        <f t="shared" ref="H28:H33" si="3">+F28*G28</f>
        <v>0</v>
      </c>
      <c r="I28" s="36"/>
      <c r="J28" s="36"/>
      <c r="K28" s="1112"/>
      <c r="L28" s="1058"/>
      <c r="M28" s="1059"/>
    </row>
    <row r="29" spans="2:23" x14ac:dyDescent="0.2">
      <c r="B29" s="21"/>
      <c r="C29" s="36"/>
      <c r="D29" s="112" t="s">
        <v>74</v>
      </c>
      <c r="E29" s="36"/>
      <c r="F29" s="154">
        <v>0</v>
      </c>
      <c r="G29" s="624">
        <f t="shared" si="2"/>
        <v>1601.28</v>
      </c>
      <c r="H29" s="624">
        <f t="shared" si="3"/>
        <v>0</v>
      </c>
      <c r="I29" s="36"/>
      <c r="J29" s="36"/>
      <c r="K29" s="1112"/>
      <c r="L29" s="1058"/>
      <c r="M29" s="1059"/>
    </row>
    <row r="30" spans="2:23" x14ac:dyDescent="0.2">
      <c r="B30" s="21"/>
      <c r="C30" s="36"/>
      <c r="D30" s="112" t="s">
        <v>75</v>
      </c>
      <c r="E30" s="36"/>
      <c r="F30" s="154">
        <v>0</v>
      </c>
      <c r="G30" s="624">
        <f t="shared" si="2"/>
        <v>1601.28</v>
      </c>
      <c r="H30" s="624">
        <f t="shared" si="3"/>
        <v>0</v>
      </c>
      <c r="I30" s="36"/>
      <c r="J30" s="36"/>
      <c r="K30" s="1112"/>
      <c r="L30" s="1058"/>
      <c r="M30" s="1059"/>
    </row>
    <row r="31" spans="2:23" x14ac:dyDescent="0.2">
      <c r="B31" s="21"/>
      <c r="C31" s="36"/>
      <c r="D31" s="1302" t="s">
        <v>989</v>
      </c>
      <c r="E31" s="36"/>
      <c r="F31" s="154">
        <v>0</v>
      </c>
      <c r="G31" s="624">
        <f t="shared" si="2"/>
        <v>5093.59</v>
      </c>
      <c r="H31" s="624">
        <f t="shared" si="3"/>
        <v>0</v>
      </c>
      <c r="I31" s="36"/>
      <c r="J31" s="36"/>
      <c r="K31" s="1112"/>
      <c r="L31" s="1058"/>
      <c r="M31" s="1485"/>
    </row>
    <row r="32" spans="2:23" s="175" customFormat="1" x14ac:dyDescent="0.2">
      <c r="B32" s="21"/>
      <c r="C32" s="36"/>
      <c r="D32" s="112" t="s">
        <v>423</v>
      </c>
      <c r="E32" s="36"/>
      <c r="F32" s="154">
        <v>0</v>
      </c>
      <c r="G32" s="624">
        <f t="shared" si="2"/>
        <v>1601.28</v>
      </c>
      <c r="H32" s="624">
        <f t="shared" si="3"/>
        <v>0</v>
      </c>
      <c r="I32" s="36"/>
      <c r="J32" s="36"/>
      <c r="K32" s="1112"/>
      <c r="L32" s="1058"/>
      <c r="M32" s="1059"/>
      <c r="N32" s="168"/>
      <c r="O32" s="168"/>
      <c r="P32" s="168"/>
      <c r="Q32" s="168"/>
      <c r="R32" s="168"/>
      <c r="S32" s="168"/>
      <c r="T32" s="168"/>
      <c r="U32" s="168"/>
      <c r="V32" s="168"/>
      <c r="W32" s="168"/>
    </row>
    <row r="33" spans="2:23" x14ac:dyDescent="0.2">
      <c r="B33" s="21"/>
      <c r="C33" s="36"/>
      <c r="D33" s="112" t="s">
        <v>76</v>
      </c>
      <c r="E33" s="36"/>
      <c r="F33" s="154">
        <v>0</v>
      </c>
      <c r="G33" s="624">
        <f t="shared" si="2"/>
        <v>1601.28</v>
      </c>
      <c r="H33" s="624">
        <f t="shared" si="3"/>
        <v>0</v>
      </c>
      <c r="I33" s="36"/>
      <c r="J33" s="36"/>
      <c r="K33" s="1112"/>
      <c r="L33" s="1058"/>
      <c r="M33" s="1059"/>
    </row>
    <row r="34" spans="2:23" x14ac:dyDescent="0.2">
      <c r="B34" s="21"/>
      <c r="C34" s="41"/>
      <c r="D34" s="199" t="s">
        <v>418</v>
      </c>
      <c r="E34" s="41"/>
      <c r="F34" s="662">
        <f>SUM(F28:F33)</f>
        <v>0</v>
      </c>
      <c r="G34" s="623"/>
      <c r="H34" s="659">
        <f>SUM(H28:H33)</f>
        <v>0</v>
      </c>
      <c r="I34" s="41"/>
      <c r="J34" s="41"/>
      <c r="K34" s="1112"/>
      <c r="L34" s="1058"/>
      <c r="M34" s="1059"/>
    </row>
    <row r="35" spans="2:23" x14ac:dyDescent="0.2">
      <c r="B35" s="21"/>
      <c r="C35" s="34"/>
      <c r="D35" s="631"/>
      <c r="E35" s="631"/>
      <c r="F35" s="632"/>
      <c r="G35" s="632"/>
      <c r="H35" s="632"/>
      <c r="I35" s="32"/>
      <c r="J35" s="32"/>
      <c r="K35" s="1058"/>
      <c r="L35" s="1058"/>
      <c r="M35" s="1059"/>
    </row>
    <row r="36" spans="2:23" x14ac:dyDescent="0.2">
      <c r="B36" s="21"/>
      <c r="C36" s="660"/>
      <c r="D36" s="660"/>
      <c r="E36" s="660"/>
      <c r="F36" s="991"/>
      <c r="G36" s="991"/>
      <c r="H36" s="991"/>
      <c r="I36" s="660"/>
      <c r="J36" s="660"/>
      <c r="K36" s="1109"/>
      <c r="L36" s="1109"/>
      <c r="M36" s="1059"/>
    </row>
    <row r="37" spans="2:23" ht="18.75" x14ac:dyDescent="0.3">
      <c r="B37" s="21"/>
      <c r="C37" s="59" t="s">
        <v>452</v>
      </c>
      <c r="D37" s="660"/>
      <c r="E37" s="660"/>
      <c r="F37" s="991"/>
      <c r="G37" s="991"/>
      <c r="H37" s="991"/>
      <c r="I37" s="660"/>
      <c r="J37" s="660"/>
      <c r="K37" s="1109"/>
      <c r="L37" s="1109"/>
      <c r="M37" s="1059"/>
    </row>
    <row r="38" spans="2:23" x14ac:dyDescent="0.2">
      <c r="B38" s="21"/>
      <c r="C38" s="660"/>
      <c r="D38" s="660"/>
      <c r="E38" s="660"/>
      <c r="F38" s="991"/>
      <c r="G38" s="991"/>
      <c r="H38" s="991"/>
      <c r="I38" s="660"/>
      <c r="J38" s="660"/>
      <c r="K38" s="1109"/>
      <c r="L38" s="1109"/>
      <c r="M38" s="1059"/>
    </row>
    <row r="39" spans="2:23" x14ac:dyDescent="0.2">
      <c r="B39" s="21"/>
      <c r="C39" s="768"/>
      <c r="D39" s="768"/>
      <c r="E39" s="768"/>
      <c r="F39" s="992"/>
      <c r="G39" s="992"/>
      <c r="H39" s="992"/>
      <c r="I39" s="768"/>
      <c r="J39" s="768"/>
      <c r="K39" s="1109"/>
      <c r="L39" s="1109"/>
      <c r="M39" s="1059"/>
    </row>
    <row r="40" spans="2:23" x14ac:dyDescent="0.2">
      <c r="B40" s="21"/>
      <c r="C40" s="768"/>
      <c r="D40" s="768"/>
      <c r="E40" s="768"/>
      <c r="F40" s="661" t="s">
        <v>317</v>
      </c>
      <c r="G40" s="787"/>
      <c r="H40" s="661" t="s">
        <v>113</v>
      </c>
      <c r="I40" s="768"/>
      <c r="J40" s="768"/>
      <c r="K40" s="1109"/>
      <c r="L40" s="1109"/>
      <c r="M40" s="1059"/>
    </row>
    <row r="41" spans="2:23" x14ac:dyDescent="0.2">
      <c r="B41" s="21"/>
      <c r="C41" s="768"/>
      <c r="D41" s="768"/>
      <c r="E41" s="768"/>
      <c r="F41" s="1057"/>
      <c r="G41" s="269"/>
      <c r="H41" s="1057"/>
      <c r="I41" s="768"/>
      <c r="J41" s="768"/>
      <c r="K41" s="1109"/>
      <c r="L41" s="1109"/>
      <c r="M41" s="1059"/>
    </row>
    <row r="42" spans="2:23" x14ac:dyDescent="0.2">
      <c r="B42" s="21"/>
      <c r="C42" s="768"/>
      <c r="D42" s="768"/>
      <c r="E42" s="768"/>
      <c r="F42" s="992"/>
      <c r="G42" s="992"/>
      <c r="H42" s="992"/>
      <c r="I42" s="768"/>
      <c r="J42" s="768"/>
      <c r="K42" s="1109"/>
      <c r="L42" s="1109"/>
      <c r="M42" s="1059"/>
    </row>
    <row r="43" spans="2:23" x14ac:dyDescent="0.2">
      <c r="B43" s="21"/>
      <c r="D43" s="112" t="s">
        <v>73</v>
      </c>
      <c r="E43" s="72"/>
      <c r="F43" s="581">
        <f t="shared" ref="F43:F49" si="4">+F13+F28</f>
        <v>0</v>
      </c>
      <c r="G43" s="992"/>
      <c r="H43" s="1131">
        <f t="shared" ref="H43:H49" si="5">+H13+H28</f>
        <v>0</v>
      </c>
      <c r="I43" s="768"/>
      <c r="J43" s="768"/>
      <c r="K43" s="1109"/>
      <c r="L43" s="1109"/>
      <c r="M43" s="1059"/>
    </row>
    <row r="44" spans="2:23" x14ac:dyDescent="0.2">
      <c r="B44" s="21"/>
      <c r="D44" s="112" t="s">
        <v>74</v>
      </c>
      <c r="E44" s="72"/>
      <c r="F44" s="581">
        <f t="shared" si="4"/>
        <v>0</v>
      </c>
      <c r="G44" s="992"/>
      <c r="H44" s="1131">
        <f t="shared" si="5"/>
        <v>0</v>
      </c>
      <c r="I44" s="768"/>
      <c r="J44" s="768"/>
      <c r="K44" s="1109"/>
      <c r="L44" s="1109"/>
      <c r="M44" s="1059"/>
    </row>
    <row r="45" spans="2:23" x14ac:dyDescent="0.2">
      <c r="B45" s="21"/>
      <c r="D45" s="112" t="s">
        <v>75</v>
      </c>
      <c r="E45" s="72"/>
      <c r="F45" s="581">
        <f t="shared" si="4"/>
        <v>0</v>
      </c>
      <c r="G45" s="992"/>
      <c r="H45" s="1131">
        <f t="shared" si="5"/>
        <v>0</v>
      </c>
      <c r="I45" s="768"/>
      <c r="J45" s="768"/>
      <c r="K45" s="1109"/>
      <c r="L45" s="1109"/>
      <c r="M45" s="1059"/>
    </row>
    <row r="46" spans="2:23" x14ac:dyDescent="0.2">
      <c r="B46" s="21"/>
      <c r="D46" s="1302" t="s">
        <v>989</v>
      </c>
      <c r="E46" s="72"/>
      <c r="F46" s="581">
        <f t="shared" si="4"/>
        <v>0</v>
      </c>
      <c r="G46" s="992"/>
      <c r="H46" s="1131">
        <f t="shared" si="5"/>
        <v>0</v>
      </c>
      <c r="I46" s="768"/>
      <c r="J46" s="768"/>
      <c r="K46" s="1109"/>
      <c r="L46" s="1109"/>
      <c r="M46" s="1485"/>
    </row>
    <row r="47" spans="2:23" x14ac:dyDescent="0.2">
      <c r="B47" s="21"/>
      <c r="D47" s="112" t="s">
        <v>423</v>
      </c>
      <c r="E47" s="72"/>
      <c r="F47" s="581">
        <f t="shared" si="4"/>
        <v>0</v>
      </c>
      <c r="G47" s="992"/>
      <c r="H47" s="1131">
        <f t="shared" si="5"/>
        <v>0</v>
      </c>
      <c r="I47" s="768"/>
      <c r="J47" s="768"/>
      <c r="K47" s="1109"/>
      <c r="L47" s="1109"/>
      <c r="M47" s="1059"/>
    </row>
    <row r="48" spans="2:23" s="175" customFormat="1" x14ac:dyDescent="0.2">
      <c r="B48" s="21"/>
      <c r="C48" s="168"/>
      <c r="D48" s="112" t="s">
        <v>76</v>
      </c>
      <c r="E48" s="72"/>
      <c r="F48" s="581">
        <f t="shared" si="4"/>
        <v>0</v>
      </c>
      <c r="G48" s="992"/>
      <c r="H48" s="1131">
        <f t="shared" si="5"/>
        <v>0</v>
      </c>
      <c r="I48" s="768"/>
      <c r="J48" s="768"/>
      <c r="K48" s="1109"/>
      <c r="L48" s="1109"/>
      <c r="M48" s="1059"/>
      <c r="N48" s="168"/>
      <c r="O48" s="168"/>
      <c r="P48" s="168"/>
      <c r="Q48" s="168"/>
      <c r="R48" s="168"/>
      <c r="S48" s="168"/>
      <c r="T48" s="168"/>
      <c r="U48" s="168"/>
      <c r="V48" s="168"/>
      <c r="W48" s="168"/>
    </row>
    <row r="49" spans="2:13" x14ac:dyDescent="0.2">
      <c r="B49" s="21"/>
      <c r="D49" s="199" t="s">
        <v>418</v>
      </c>
      <c r="E49" s="727"/>
      <c r="F49" s="993">
        <f t="shared" si="4"/>
        <v>0</v>
      </c>
      <c r="G49" s="992"/>
      <c r="H49" s="1132">
        <f t="shared" si="5"/>
        <v>0</v>
      </c>
      <c r="I49" s="768"/>
      <c r="J49" s="768"/>
      <c r="K49" s="1109"/>
      <c r="L49" s="1109"/>
      <c r="M49" s="1059"/>
    </row>
    <row r="50" spans="2:13" x14ac:dyDescent="0.2">
      <c r="B50" s="21"/>
      <c r="C50" s="768"/>
      <c r="D50" s="768"/>
      <c r="E50" s="768"/>
      <c r="F50" s="992"/>
      <c r="G50" s="992"/>
      <c r="H50" s="992"/>
      <c r="I50" s="768"/>
      <c r="J50" s="768"/>
      <c r="K50" s="1109"/>
      <c r="L50" s="1109"/>
      <c r="M50" s="1059"/>
    </row>
    <row r="51" spans="2:13" x14ac:dyDescent="0.2">
      <c r="B51" s="21"/>
      <c r="C51" s="768"/>
      <c r="D51" s="768"/>
      <c r="E51" s="768"/>
      <c r="F51" s="992"/>
      <c r="G51" s="992"/>
      <c r="H51" s="992"/>
      <c r="I51" s="768"/>
      <c r="J51" s="768"/>
      <c r="K51" s="1109"/>
      <c r="L51" s="1109"/>
      <c r="M51" s="1059"/>
    </row>
    <row r="52" spans="2:13" s="197" customFormat="1" x14ac:dyDescent="0.2">
      <c r="B52" s="77"/>
      <c r="C52" s="868"/>
      <c r="D52" s="868" t="s">
        <v>718</v>
      </c>
      <c r="E52" s="868"/>
      <c r="F52" s="1106">
        <v>40452</v>
      </c>
      <c r="G52" s="1106">
        <f>+tab!C3</f>
        <v>40817</v>
      </c>
      <c r="H52" s="1106">
        <f>+tab!D3</f>
        <v>41183</v>
      </c>
      <c r="I52" s="1106">
        <f>+tab!E3</f>
        <v>41548</v>
      </c>
      <c r="J52" s="1106"/>
      <c r="K52" s="1110"/>
      <c r="L52" s="1107"/>
      <c r="M52" s="959"/>
    </row>
    <row r="53" spans="2:13" s="197" customFormat="1" x14ac:dyDescent="0.2">
      <c r="B53" s="77"/>
      <c r="C53" s="868"/>
      <c r="D53" s="868" t="s">
        <v>716</v>
      </c>
      <c r="E53" s="868"/>
      <c r="F53" s="1654">
        <v>0</v>
      </c>
      <c r="G53" s="1654">
        <v>0</v>
      </c>
      <c r="H53" s="1654">
        <v>0</v>
      </c>
      <c r="I53" s="1229">
        <f>IF('geg ZO'!L27=0,0,+F49/'geg ZO'!L27)</f>
        <v>0</v>
      </c>
      <c r="J53" s="1108"/>
      <c r="K53" s="1111"/>
      <c r="L53" s="804"/>
      <c r="M53" s="959"/>
    </row>
    <row r="54" spans="2:13" s="197" customFormat="1" x14ac:dyDescent="0.2">
      <c r="B54" s="77"/>
      <c r="C54" s="868"/>
      <c r="D54" s="868" t="s">
        <v>717</v>
      </c>
      <c r="E54" s="868"/>
      <c r="F54" s="1133">
        <v>1.652E-2</v>
      </c>
      <c r="G54" s="1133">
        <v>1.856E-2</v>
      </c>
      <c r="H54" s="1133">
        <v>1.9259999999999999E-2</v>
      </c>
      <c r="I54" s="1229">
        <v>1.9390000000000001E-2</v>
      </c>
      <c r="J54" s="1108"/>
      <c r="K54" s="1111"/>
      <c r="L54" s="804"/>
      <c r="M54" s="959"/>
    </row>
    <row r="55" spans="2:13" x14ac:dyDescent="0.2">
      <c r="B55" s="21"/>
      <c r="C55" s="1054"/>
      <c r="D55" s="1105"/>
      <c r="E55" s="1054"/>
      <c r="F55" s="1055"/>
      <c r="G55" s="1055"/>
      <c r="H55" s="1055"/>
      <c r="I55" s="1054"/>
      <c r="J55" s="1054"/>
      <c r="K55" s="1109"/>
      <c r="L55" s="1109"/>
      <c r="M55" s="1059"/>
    </row>
    <row r="56" spans="2:13" ht="15" x14ac:dyDescent="0.25">
      <c r="B56" s="625"/>
      <c r="C56" s="626"/>
      <c r="D56" s="627"/>
      <c r="E56" s="626"/>
      <c r="F56" s="628"/>
      <c r="G56" s="628"/>
      <c r="H56" s="628"/>
      <c r="I56" s="765" t="s">
        <v>479</v>
      </c>
      <c r="J56" s="84"/>
      <c r="K56" s="972"/>
      <c r="L56" s="972"/>
      <c r="M56" s="976"/>
    </row>
    <row r="57" spans="2:13" x14ac:dyDescent="0.2">
      <c r="B57" s="73"/>
      <c r="C57" s="1312"/>
      <c r="D57" s="1312"/>
      <c r="E57" s="1312"/>
      <c r="F57" s="1315"/>
      <c r="G57" s="1315"/>
      <c r="H57" s="1315"/>
      <c r="I57" s="1315"/>
      <c r="J57" s="1315"/>
      <c r="K57" s="1315"/>
      <c r="L57" s="1312"/>
      <c r="M57" s="76"/>
    </row>
    <row r="58" spans="2:13" ht="18.75" x14ac:dyDescent="0.3">
      <c r="B58" s="1486"/>
      <c r="C58" s="738" t="s">
        <v>663</v>
      </c>
      <c r="D58" s="180"/>
      <c r="E58" s="180"/>
      <c r="F58" s="181"/>
      <c r="G58" s="181"/>
      <c r="H58" s="181"/>
      <c r="I58" s="181"/>
      <c r="J58" s="181"/>
      <c r="K58" s="181"/>
      <c r="L58" s="180"/>
      <c r="M58" s="630"/>
    </row>
    <row r="59" spans="2:13" ht="18.75" x14ac:dyDescent="0.3">
      <c r="B59" s="1487"/>
      <c r="C59" s="27" t="str">
        <f>'geg LO'!C5</f>
        <v>SWV VO Passend Onderwijs</v>
      </c>
      <c r="D59" s="59"/>
      <c r="E59" s="27"/>
      <c r="F59" s="183"/>
      <c r="G59" s="183"/>
      <c r="H59" s="183"/>
      <c r="I59" s="183"/>
      <c r="J59" s="183"/>
      <c r="K59" s="183"/>
      <c r="L59" s="27"/>
      <c r="M59" s="79"/>
    </row>
    <row r="60" spans="2:13" x14ac:dyDescent="0.2">
      <c r="B60" s="1228"/>
      <c r="C60" s="78"/>
      <c r="D60" s="58"/>
      <c r="E60" s="78"/>
      <c r="F60" s="71"/>
      <c r="G60" s="71"/>
      <c r="H60" s="71"/>
      <c r="I60" s="71"/>
      <c r="J60" s="71"/>
      <c r="K60" s="71"/>
      <c r="L60" s="78"/>
      <c r="M60" s="79"/>
    </row>
    <row r="61" spans="2:13" ht="18.75" x14ac:dyDescent="0.3">
      <c r="B61" s="1228"/>
      <c r="C61" s="59" t="s">
        <v>982</v>
      </c>
      <c r="D61" s="184"/>
      <c r="E61" s="184"/>
      <c r="F61" s="185"/>
      <c r="G61" s="185"/>
      <c r="H61" s="185"/>
      <c r="I61" s="185"/>
      <c r="J61" s="185"/>
      <c r="K61" s="185"/>
      <c r="L61" s="184"/>
      <c r="M61" s="79"/>
    </row>
    <row r="62" spans="2:13" s="175" customFormat="1" x14ac:dyDescent="0.2">
      <c r="B62" s="1228"/>
      <c r="C62" s="184"/>
      <c r="D62" s="184"/>
      <c r="E62" s="184"/>
      <c r="F62" s="185"/>
      <c r="G62" s="185"/>
      <c r="H62" s="185"/>
      <c r="I62" s="185"/>
      <c r="J62" s="185"/>
      <c r="K62" s="185"/>
      <c r="L62" s="184"/>
      <c r="M62" s="79"/>
    </row>
    <row r="63" spans="2:13" x14ac:dyDescent="0.2">
      <c r="B63" s="1228"/>
      <c r="C63" s="767"/>
      <c r="D63" s="767"/>
      <c r="E63" s="767"/>
      <c r="F63" s="766"/>
      <c r="G63" s="766"/>
      <c r="H63" s="766"/>
      <c r="I63" s="766"/>
      <c r="J63" s="766"/>
      <c r="K63" s="766"/>
      <c r="L63" s="767"/>
      <c r="M63" s="79"/>
    </row>
    <row r="64" spans="2:13" x14ac:dyDescent="0.2">
      <c r="B64" s="1228"/>
      <c r="C64" s="767"/>
      <c r="D64" s="767"/>
      <c r="E64" s="767"/>
      <c r="F64" s="766"/>
      <c r="G64" s="787" t="s">
        <v>657</v>
      </c>
      <c r="H64" s="787" t="s">
        <v>658</v>
      </c>
      <c r="I64" s="787" t="s">
        <v>657</v>
      </c>
      <c r="J64" s="787" t="s">
        <v>658</v>
      </c>
      <c r="K64" s="787" t="s">
        <v>659</v>
      </c>
      <c r="L64" s="767"/>
      <c r="M64" s="79"/>
    </row>
    <row r="65" spans="2:23" x14ac:dyDescent="0.2">
      <c r="B65" s="1228"/>
      <c r="C65" s="767"/>
      <c r="D65" s="767"/>
      <c r="E65" s="767"/>
      <c r="F65" s="766"/>
      <c r="G65" s="787" t="s">
        <v>316</v>
      </c>
      <c r="H65" s="787" t="s">
        <v>316</v>
      </c>
      <c r="I65" s="787" t="s">
        <v>113</v>
      </c>
      <c r="J65" s="787" t="s">
        <v>113</v>
      </c>
      <c r="K65" s="787"/>
      <c r="L65" s="767"/>
      <c r="M65" s="79"/>
    </row>
    <row r="66" spans="2:23" x14ac:dyDescent="0.2">
      <c r="B66" s="1228"/>
      <c r="C66" s="767"/>
      <c r="D66" s="1091" t="s">
        <v>678</v>
      </c>
      <c r="E66" s="767"/>
      <c r="F66" s="766"/>
      <c r="G66" s="766"/>
      <c r="H66" s="766"/>
      <c r="I66" s="766"/>
      <c r="J66" s="766"/>
      <c r="K66" s="766"/>
      <c r="L66" s="767"/>
      <c r="M66" s="79"/>
    </row>
    <row r="67" spans="2:23" x14ac:dyDescent="0.2">
      <c r="B67" s="1228"/>
      <c r="C67" s="197"/>
      <c r="D67" s="112" t="s">
        <v>73</v>
      </c>
      <c r="E67" s="72"/>
      <c r="F67" s="581">
        <f>+F43</f>
        <v>0</v>
      </c>
      <c r="G67" s="624">
        <f>VLOOKUP(D67,rugzakpersLWOOPRO,4,FALSE)</f>
        <v>4589.76</v>
      </c>
      <c r="H67" s="624">
        <f>VLOOKUP(D67,rugzakpersLWOOPRO,5,FALSE)</f>
        <v>435</v>
      </c>
      <c r="I67" s="624">
        <f t="shared" ref="I67:J71" si="6">+$F67*G67</f>
        <v>0</v>
      </c>
      <c r="J67" s="624">
        <f t="shared" si="6"/>
        <v>0</v>
      </c>
      <c r="K67" s="624">
        <f>SUM(I67:J67)</f>
        <v>0</v>
      </c>
      <c r="L67" s="767"/>
      <c r="M67" s="79"/>
    </row>
    <row r="68" spans="2:23" s="175" customFormat="1" x14ac:dyDescent="0.2">
      <c r="B68" s="1228"/>
      <c r="C68" s="197"/>
      <c r="D68" s="112" t="s">
        <v>74</v>
      </c>
      <c r="E68" s="72"/>
      <c r="F68" s="581">
        <f>+F44</f>
        <v>0</v>
      </c>
      <c r="G68" s="624">
        <f>VLOOKUP(D68,rugzakpersLWOOPRO,4,FALSE)</f>
        <v>2968.41</v>
      </c>
      <c r="H68" s="624">
        <f>VLOOKUP(D68,rugzakpersLWOOPRO,5,FALSE)</f>
        <v>254</v>
      </c>
      <c r="I68" s="624">
        <f t="shared" si="6"/>
        <v>0</v>
      </c>
      <c r="J68" s="624">
        <f t="shared" si="6"/>
        <v>0</v>
      </c>
      <c r="K68" s="624">
        <f>SUM(I68:J68)</f>
        <v>0</v>
      </c>
      <c r="L68" s="767"/>
      <c r="M68" s="79"/>
    </row>
    <row r="69" spans="2:23" s="175" customFormat="1" x14ac:dyDescent="0.2">
      <c r="B69" s="1228"/>
      <c r="C69" s="197"/>
      <c r="D69" s="112" t="s">
        <v>75</v>
      </c>
      <c r="E69" s="72"/>
      <c r="F69" s="581">
        <f>+F45</f>
        <v>0</v>
      </c>
      <c r="G69" s="624">
        <f>VLOOKUP(D69,rugzakpersLWOOPRO,4,FALSE)</f>
        <v>2968.41</v>
      </c>
      <c r="H69" s="624">
        <f>VLOOKUP(D69,rugzakpersLWOOPRO,5,FALSE)</f>
        <v>138</v>
      </c>
      <c r="I69" s="624">
        <f t="shared" si="6"/>
        <v>0</v>
      </c>
      <c r="J69" s="624">
        <f t="shared" si="6"/>
        <v>0</v>
      </c>
      <c r="K69" s="624">
        <f>SUM(I69:J69)</f>
        <v>0</v>
      </c>
      <c r="L69" s="767"/>
      <c r="M69" s="79"/>
    </row>
    <row r="70" spans="2:23" x14ac:dyDescent="0.2">
      <c r="B70" s="1228"/>
      <c r="C70" s="197"/>
      <c r="D70" s="112" t="s">
        <v>423</v>
      </c>
      <c r="E70" s="72"/>
      <c r="F70" s="581">
        <f>+F47</f>
        <v>0</v>
      </c>
      <c r="G70" s="624">
        <f>VLOOKUP(D70,rugzakpersLWOOPRO,4,FALSE)</f>
        <v>2968.41</v>
      </c>
      <c r="H70" s="624">
        <f>VLOOKUP(D70,rugzakpersLWOOPRO,5,FALSE)</f>
        <v>254</v>
      </c>
      <c r="I70" s="624">
        <f t="shared" si="6"/>
        <v>0</v>
      </c>
      <c r="J70" s="624">
        <f t="shared" si="6"/>
        <v>0</v>
      </c>
      <c r="K70" s="624">
        <f>SUM(I70:J70)</f>
        <v>0</v>
      </c>
      <c r="L70" s="767"/>
      <c r="M70" s="79"/>
    </row>
    <row r="71" spans="2:23" x14ac:dyDescent="0.2">
      <c r="B71" s="1228"/>
      <c r="C71" s="197"/>
      <c r="D71" s="112" t="s">
        <v>76</v>
      </c>
      <c r="E71" s="72"/>
      <c r="F71" s="581">
        <f>+F48</f>
        <v>0</v>
      </c>
      <c r="G71" s="624">
        <f>VLOOKUP(D71,rugzakpersLWOOPRO,4,FALSE)</f>
        <v>2968.41</v>
      </c>
      <c r="H71" s="624">
        <f>VLOOKUP(D71,rugzakpersLWOOPRO,5,FALSE)</f>
        <v>254</v>
      </c>
      <c r="I71" s="624">
        <f t="shared" si="6"/>
        <v>0</v>
      </c>
      <c r="J71" s="624">
        <f t="shared" si="6"/>
        <v>0</v>
      </c>
      <c r="K71" s="624">
        <f>SUM(I71:J71)</f>
        <v>0</v>
      </c>
      <c r="L71" s="767"/>
      <c r="M71" s="79"/>
    </row>
    <row r="72" spans="2:23" x14ac:dyDescent="0.2">
      <c r="B72" s="1228"/>
      <c r="C72" s="197"/>
      <c r="D72" s="199" t="s">
        <v>418</v>
      </c>
      <c r="E72" s="1488"/>
      <c r="F72" s="993">
        <f>SUM(F67:F71)</f>
        <v>0</v>
      </c>
      <c r="G72" s="766"/>
      <c r="H72" s="766"/>
      <c r="I72" s="1489">
        <f>SUM(I67:I71)</f>
        <v>0</v>
      </c>
      <c r="J72" s="1489">
        <f>SUM(J67:J71)</f>
        <v>0</v>
      </c>
      <c r="K72" s="1489">
        <f>SUM(K67:K71)</f>
        <v>0</v>
      </c>
      <c r="L72" s="767"/>
      <c r="M72" s="79"/>
    </row>
    <row r="73" spans="2:23" x14ac:dyDescent="0.2">
      <c r="B73" s="1228"/>
      <c r="C73" s="767"/>
      <c r="D73" s="767"/>
      <c r="E73" s="767"/>
      <c r="F73" s="766"/>
      <c r="G73" s="766"/>
      <c r="H73" s="766"/>
      <c r="I73" s="766"/>
      <c r="J73" s="766"/>
      <c r="K73" s="766"/>
      <c r="L73" s="767"/>
      <c r="M73" s="79"/>
    </row>
    <row r="74" spans="2:23" x14ac:dyDescent="0.2">
      <c r="B74" s="1228"/>
      <c r="C74" s="767"/>
      <c r="D74" s="1091" t="s">
        <v>983</v>
      </c>
      <c r="E74" s="767"/>
      <c r="F74" s="1130" t="s">
        <v>984</v>
      </c>
      <c r="G74" s="766"/>
      <c r="H74" s="1490" t="s">
        <v>985</v>
      </c>
      <c r="I74" s="1491"/>
      <c r="J74" s="1492"/>
      <c r="K74" s="1492"/>
      <c r="L74" s="767"/>
      <c r="M74" s="79"/>
    </row>
    <row r="75" spans="2:23" x14ac:dyDescent="0.2">
      <c r="B75" s="1228"/>
      <c r="C75" s="767"/>
      <c r="D75" s="112" t="s">
        <v>73</v>
      </c>
      <c r="E75" s="767"/>
      <c r="F75" s="1493">
        <v>0</v>
      </c>
      <c r="G75" s="766"/>
      <c r="H75" s="1494">
        <f>+tab!M87</f>
        <v>652.19752799999992</v>
      </c>
      <c r="I75" s="1504">
        <f>+F75*H75</f>
        <v>0</v>
      </c>
      <c r="J75" s="1495"/>
      <c r="K75" s="1131">
        <f>+I75</f>
        <v>0</v>
      </c>
      <c r="L75" s="767"/>
      <c r="M75" s="79"/>
    </row>
    <row r="76" spans="2:23" x14ac:dyDescent="0.2">
      <c r="B76" s="1228"/>
      <c r="C76" s="767"/>
      <c r="D76" s="112" t="s">
        <v>74</v>
      </c>
      <c r="E76" s="767"/>
      <c r="F76" s="1493">
        <v>0</v>
      </c>
      <c r="G76" s="766"/>
      <c r="H76" s="1494">
        <f>+tab!M88</f>
        <v>0</v>
      </c>
      <c r="I76" s="1504">
        <f t="shared" ref="I76:I79" si="7">+F76*H76</f>
        <v>0</v>
      </c>
      <c r="J76" s="1495"/>
      <c r="K76" s="1131">
        <f t="shared" ref="K76:K79" si="8">+I76</f>
        <v>0</v>
      </c>
      <c r="L76" s="767"/>
      <c r="M76" s="79"/>
    </row>
    <row r="77" spans="2:23" s="175" customFormat="1" x14ac:dyDescent="0.2">
      <c r="B77" s="1228"/>
      <c r="C77" s="767"/>
      <c r="D77" s="112" t="s">
        <v>75</v>
      </c>
      <c r="E77" s="767"/>
      <c r="F77" s="1493">
        <v>0</v>
      </c>
      <c r="G77" s="766"/>
      <c r="H77" s="1494">
        <f>+tab!M89</f>
        <v>0</v>
      </c>
      <c r="I77" s="1504">
        <f t="shared" si="7"/>
        <v>0</v>
      </c>
      <c r="J77" s="1495"/>
      <c r="K77" s="1131">
        <f t="shared" si="8"/>
        <v>0</v>
      </c>
      <c r="L77" s="767"/>
      <c r="M77" s="79"/>
      <c r="N77" s="168"/>
      <c r="O77" s="168"/>
      <c r="P77" s="168"/>
      <c r="Q77" s="168"/>
      <c r="R77" s="168"/>
      <c r="S77" s="168"/>
      <c r="T77" s="168"/>
      <c r="U77" s="168"/>
      <c r="V77" s="168"/>
      <c r="W77" s="168"/>
    </row>
    <row r="78" spans="2:23" x14ac:dyDescent="0.2">
      <c r="B78" s="1228"/>
      <c r="C78" s="767"/>
      <c r="D78" s="112" t="s">
        <v>423</v>
      </c>
      <c r="E78" s="767"/>
      <c r="F78" s="1493">
        <v>0</v>
      </c>
      <c r="G78" s="766"/>
      <c r="H78" s="1494">
        <f>+tab!M90</f>
        <v>310.86050400000005</v>
      </c>
      <c r="I78" s="1504">
        <f t="shared" si="7"/>
        <v>0</v>
      </c>
      <c r="J78" s="1495"/>
      <c r="K78" s="1131">
        <f t="shared" si="8"/>
        <v>0</v>
      </c>
      <c r="L78" s="767"/>
      <c r="M78" s="79"/>
    </row>
    <row r="79" spans="2:23" x14ac:dyDescent="0.2">
      <c r="B79" s="1228"/>
      <c r="C79" s="767"/>
      <c r="D79" s="112" t="s">
        <v>76</v>
      </c>
      <c r="E79" s="767"/>
      <c r="F79" s="1493">
        <v>0</v>
      </c>
      <c r="G79" s="766"/>
      <c r="H79" s="1494">
        <f>+tab!M91</f>
        <v>0</v>
      </c>
      <c r="I79" s="1504">
        <f t="shared" si="7"/>
        <v>0</v>
      </c>
      <c r="J79" s="1495"/>
      <c r="K79" s="1131">
        <f t="shared" si="8"/>
        <v>0</v>
      </c>
      <c r="L79" s="767"/>
      <c r="M79" s="79"/>
      <c r="N79" s="175"/>
      <c r="O79" s="175"/>
      <c r="P79" s="175"/>
      <c r="Q79" s="175"/>
      <c r="R79" s="175"/>
      <c r="S79" s="175"/>
      <c r="T79" s="175"/>
      <c r="U79" s="175"/>
      <c r="V79" s="175"/>
      <c r="W79" s="175"/>
    </row>
    <row r="80" spans="2:23" x14ac:dyDescent="0.2">
      <c r="B80" s="1228"/>
      <c r="C80" s="767"/>
      <c r="D80" s="115" t="s">
        <v>418</v>
      </c>
      <c r="E80" s="767"/>
      <c r="F80" s="1496">
        <f>SUM(F75:F79)</f>
        <v>0</v>
      </c>
      <c r="G80" s="766"/>
      <c r="H80" s="766"/>
      <c r="I80" s="1505">
        <f>SUM(I75:I79)</f>
        <v>0</v>
      </c>
      <c r="J80" s="1495"/>
      <c r="K80" s="1506">
        <f>SUM(K75:K79)</f>
        <v>0</v>
      </c>
      <c r="L80" s="767"/>
      <c r="M80" s="79"/>
    </row>
    <row r="81" spans="2:23" x14ac:dyDescent="0.2">
      <c r="B81" s="1228"/>
      <c r="C81" s="767"/>
      <c r="D81" s="115"/>
      <c r="E81" s="767"/>
      <c r="F81" s="1497"/>
      <c r="G81" s="1498"/>
      <c r="H81" s="1498"/>
      <c r="I81" s="1491"/>
      <c r="J81" s="1492"/>
      <c r="K81" s="1492"/>
      <c r="L81" s="767"/>
      <c r="M81" s="79"/>
    </row>
    <row r="82" spans="2:23" x14ac:dyDescent="0.2">
      <c r="B82" s="1228"/>
      <c r="C82" s="767"/>
      <c r="D82" s="868"/>
      <c r="E82" s="767"/>
      <c r="F82" s="1499" t="s">
        <v>986</v>
      </c>
      <c r="G82" s="766"/>
      <c r="H82" s="766"/>
      <c r="I82" s="766"/>
      <c r="J82" s="766"/>
      <c r="K82" s="766"/>
      <c r="L82" s="767"/>
      <c r="M82" s="79"/>
    </row>
    <row r="83" spans="2:23" s="175" customFormat="1" x14ac:dyDescent="0.2">
      <c r="B83" s="1228"/>
      <c r="C83" s="767"/>
      <c r="D83" s="1091" t="s">
        <v>987</v>
      </c>
      <c r="E83" s="767"/>
      <c r="F83" s="1500">
        <f>+F72</f>
        <v>0</v>
      </c>
      <c r="G83" s="1501">
        <f>+tab!E89</f>
        <v>172.87</v>
      </c>
      <c r="H83" s="766"/>
      <c r="I83" s="1056">
        <f>+F83*G83</f>
        <v>0</v>
      </c>
      <c r="J83" s="766"/>
      <c r="K83" s="1056">
        <f>SUM(I83:J83)</f>
        <v>0</v>
      </c>
      <c r="L83" s="767"/>
      <c r="M83" s="79"/>
      <c r="N83" s="168"/>
      <c r="O83" s="168"/>
      <c r="P83" s="168"/>
      <c r="Q83" s="168"/>
      <c r="R83" s="168"/>
      <c r="S83" s="168"/>
      <c r="T83" s="168"/>
      <c r="U83" s="168"/>
      <c r="V83" s="168"/>
      <c r="W83" s="168"/>
    </row>
    <row r="84" spans="2:23" x14ac:dyDescent="0.2">
      <c r="B84" s="1228"/>
      <c r="C84" s="767"/>
      <c r="D84" s="767"/>
      <c r="E84" s="767"/>
      <c r="F84" s="766"/>
      <c r="G84" s="766"/>
      <c r="H84" s="766"/>
      <c r="I84" s="766"/>
      <c r="J84" s="766"/>
      <c r="K84" s="766"/>
      <c r="L84" s="767"/>
      <c r="M84" s="79"/>
    </row>
    <row r="85" spans="2:23" x14ac:dyDescent="0.2">
      <c r="B85" s="1228"/>
      <c r="C85" s="767"/>
      <c r="D85" s="1091" t="s">
        <v>988</v>
      </c>
      <c r="E85" s="767"/>
      <c r="F85" s="766"/>
      <c r="G85" s="766"/>
      <c r="H85" s="766"/>
      <c r="I85" s="1056">
        <f>+I72+I80+I83</f>
        <v>0</v>
      </c>
      <c r="J85" s="1056">
        <f>+J72</f>
        <v>0</v>
      </c>
      <c r="K85" s="1056">
        <f>+K72+K80+K83</f>
        <v>0</v>
      </c>
      <c r="L85" s="767"/>
      <c r="M85" s="79"/>
      <c r="N85" s="175"/>
      <c r="O85" s="175"/>
      <c r="P85" s="175"/>
      <c r="Q85" s="175"/>
      <c r="R85" s="175"/>
      <c r="S85" s="175"/>
      <c r="T85" s="175"/>
      <c r="U85" s="175"/>
      <c r="V85" s="175"/>
      <c r="W85" s="175"/>
    </row>
    <row r="86" spans="2:23" x14ac:dyDescent="0.2">
      <c r="B86" s="1228"/>
      <c r="C86" s="767"/>
      <c r="D86" s="767"/>
      <c r="E86" s="767"/>
      <c r="F86" s="766"/>
      <c r="G86" s="766"/>
      <c r="H86" s="766"/>
      <c r="I86" s="766"/>
      <c r="J86" s="766"/>
      <c r="K86" s="766"/>
      <c r="L86" s="767"/>
      <c r="M86" s="79"/>
    </row>
    <row r="87" spans="2:23" x14ac:dyDescent="0.2">
      <c r="B87" s="1228"/>
      <c r="C87" s="767"/>
      <c r="D87" s="767"/>
      <c r="E87" s="767"/>
      <c r="F87" s="766"/>
      <c r="G87" s="766"/>
      <c r="H87" s="766"/>
      <c r="I87" s="766"/>
      <c r="J87" s="766"/>
      <c r="K87" s="766"/>
      <c r="L87" s="767"/>
      <c r="M87" s="79"/>
    </row>
    <row r="88" spans="2:23" x14ac:dyDescent="0.2">
      <c r="B88" s="1228"/>
      <c r="C88" s="1502"/>
      <c r="D88" s="1502"/>
      <c r="E88" s="1502"/>
      <c r="F88" s="1503"/>
      <c r="G88" s="1503"/>
      <c r="H88" s="1503"/>
      <c r="I88" s="1503"/>
      <c r="J88" s="1503"/>
      <c r="K88" s="1503"/>
      <c r="L88" s="1502"/>
      <c r="M88" s="79"/>
    </row>
    <row r="89" spans="2:23" s="175" customFormat="1" ht="15" x14ac:dyDescent="0.25">
      <c r="B89" s="625"/>
      <c r="C89" s="626"/>
      <c r="D89" s="627"/>
      <c r="E89" s="626"/>
      <c r="F89" s="628"/>
      <c r="G89" s="628"/>
      <c r="H89" s="628"/>
      <c r="I89" s="628"/>
      <c r="J89" s="628"/>
      <c r="K89" s="628"/>
      <c r="L89" s="765" t="s">
        <v>479</v>
      </c>
      <c r="M89" s="86"/>
      <c r="N89" s="168"/>
      <c r="O89" s="168"/>
      <c r="P89" s="168"/>
      <c r="Q89" s="168"/>
      <c r="R89" s="168"/>
      <c r="S89" s="168"/>
      <c r="T89" s="168"/>
      <c r="U89" s="168"/>
      <c r="V89" s="168"/>
      <c r="W89" s="168"/>
    </row>
    <row r="90" spans="2:23" x14ac:dyDescent="0.2">
      <c r="J90" s="197"/>
    </row>
    <row r="91" spans="2:23" x14ac:dyDescent="0.2">
      <c r="J91" s="197"/>
      <c r="L91" s="175"/>
      <c r="M91" s="175"/>
      <c r="N91" s="175"/>
      <c r="O91" s="175"/>
      <c r="P91" s="175"/>
      <c r="Q91" s="175"/>
      <c r="R91" s="175"/>
      <c r="S91" s="175"/>
      <c r="T91" s="175"/>
      <c r="U91" s="175"/>
      <c r="V91" s="175"/>
      <c r="W91" s="175"/>
    </row>
    <row r="92" spans="2:23" x14ac:dyDescent="0.2">
      <c r="E92" s="175"/>
      <c r="F92" s="175"/>
      <c r="G92" s="175"/>
      <c r="H92" s="175"/>
      <c r="I92" s="175"/>
      <c r="J92" s="199"/>
    </row>
    <row r="95" spans="2:23" s="175" customFormat="1" x14ac:dyDescent="0.2">
      <c r="E95" s="168"/>
      <c r="F95" s="176"/>
      <c r="G95" s="176"/>
      <c r="H95" s="176"/>
      <c r="I95" s="168"/>
      <c r="J95" s="168"/>
      <c r="L95" s="168"/>
      <c r="M95" s="168"/>
      <c r="N95" s="168"/>
      <c r="O95" s="168"/>
      <c r="P95" s="168"/>
      <c r="Q95" s="168"/>
      <c r="R95" s="168"/>
      <c r="S95" s="168"/>
      <c r="T95" s="168"/>
      <c r="U95" s="168"/>
      <c r="V95" s="168"/>
      <c r="W95" s="168"/>
    </row>
    <row r="97" spans="6:23" x14ac:dyDescent="0.2">
      <c r="L97" s="175"/>
      <c r="M97" s="175"/>
      <c r="N97" s="175"/>
      <c r="O97" s="175"/>
      <c r="P97" s="175"/>
      <c r="Q97" s="175"/>
      <c r="R97" s="175"/>
      <c r="S97" s="175"/>
      <c r="T97" s="175"/>
      <c r="U97" s="175"/>
      <c r="V97" s="175"/>
      <c r="W97" s="175"/>
    </row>
    <row r="103" spans="6:23" x14ac:dyDescent="0.2">
      <c r="L103" s="175"/>
      <c r="M103" s="175"/>
      <c r="N103" s="175"/>
      <c r="O103" s="175"/>
      <c r="P103" s="175"/>
      <c r="Q103" s="175"/>
      <c r="R103" s="175"/>
      <c r="S103" s="175"/>
      <c r="T103" s="175"/>
      <c r="U103" s="175"/>
      <c r="V103" s="175"/>
      <c r="W103" s="175"/>
    </row>
    <row r="104" spans="6:23" x14ac:dyDescent="0.2">
      <c r="F104" s="168"/>
      <c r="G104" s="168"/>
      <c r="H104" s="168"/>
    </row>
    <row r="105" spans="6:23" x14ac:dyDescent="0.2">
      <c r="F105" s="168"/>
      <c r="G105" s="168"/>
      <c r="H105" s="168"/>
    </row>
    <row r="106" spans="6:23" x14ac:dyDescent="0.2">
      <c r="F106" s="168"/>
      <c r="G106" s="168"/>
      <c r="H106" s="168"/>
    </row>
    <row r="107" spans="6:23" x14ac:dyDescent="0.2">
      <c r="F107" s="168"/>
      <c r="G107" s="168"/>
      <c r="H107" s="168"/>
    </row>
    <row r="108" spans="6:23" x14ac:dyDescent="0.2">
      <c r="F108" s="168"/>
      <c r="G108" s="168"/>
      <c r="H108" s="168"/>
    </row>
    <row r="109" spans="6:23" x14ac:dyDescent="0.2">
      <c r="F109" s="168"/>
      <c r="G109" s="168"/>
      <c r="H109" s="168"/>
    </row>
    <row r="110" spans="6:23" x14ac:dyDescent="0.2">
      <c r="F110" s="168"/>
      <c r="G110" s="168"/>
      <c r="H110" s="168"/>
    </row>
    <row r="113" spans="6:23" x14ac:dyDescent="0.2">
      <c r="F113" s="168"/>
      <c r="G113" s="168"/>
      <c r="H113" s="168"/>
    </row>
    <row r="116" spans="6:23" x14ac:dyDescent="0.2">
      <c r="F116" s="168"/>
      <c r="G116" s="168"/>
      <c r="H116" s="168"/>
      <c r="L116" s="175"/>
      <c r="M116" s="175"/>
      <c r="N116" s="175"/>
      <c r="O116" s="175"/>
      <c r="P116" s="175"/>
      <c r="Q116" s="175"/>
      <c r="R116" s="175"/>
      <c r="S116" s="175"/>
      <c r="T116" s="175"/>
      <c r="U116" s="175"/>
      <c r="V116" s="175"/>
      <c r="W116" s="175"/>
    </row>
    <row r="117" spans="6:23" x14ac:dyDescent="0.2">
      <c r="F117" s="168"/>
      <c r="G117" s="168"/>
      <c r="H117" s="168"/>
    </row>
    <row r="118" spans="6:23" x14ac:dyDescent="0.2">
      <c r="F118" s="168"/>
      <c r="G118" s="168"/>
      <c r="H118" s="168"/>
    </row>
    <row r="119" spans="6:23" x14ac:dyDescent="0.2">
      <c r="F119" s="168"/>
      <c r="G119" s="168"/>
      <c r="H119" s="168"/>
    </row>
    <row r="120" spans="6:23" x14ac:dyDescent="0.2">
      <c r="F120" s="168"/>
      <c r="G120" s="168"/>
      <c r="H120" s="168"/>
    </row>
    <row r="121" spans="6:23" x14ac:dyDescent="0.2">
      <c r="F121" s="168"/>
      <c r="G121" s="168"/>
      <c r="H121" s="168"/>
    </row>
    <row r="122" spans="6:23" x14ac:dyDescent="0.2">
      <c r="F122" s="168"/>
      <c r="G122" s="168"/>
      <c r="H122" s="168"/>
      <c r="L122" s="175"/>
      <c r="M122" s="175"/>
      <c r="N122" s="175"/>
      <c r="O122" s="175"/>
      <c r="P122" s="175"/>
      <c r="Q122" s="175"/>
      <c r="R122" s="175"/>
      <c r="S122" s="175"/>
      <c r="T122" s="175"/>
      <c r="U122" s="175"/>
      <c r="V122" s="175"/>
      <c r="W122" s="175"/>
    </row>
    <row r="125" spans="6:23" x14ac:dyDescent="0.2">
      <c r="F125" s="168"/>
      <c r="G125" s="168"/>
      <c r="H125" s="168"/>
    </row>
    <row r="128" spans="6:23" x14ac:dyDescent="0.2">
      <c r="F128" s="168"/>
      <c r="G128" s="168"/>
      <c r="H128" s="168"/>
      <c r="L128" s="175"/>
      <c r="M128" s="175"/>
      <c r="N128" s="175"/>
      <c r="O128" s="175"/>
      <c r="P128" s="175"/>
      <c r="Q128" s="175"/>
      <c r="R128" s="175"/>
      <c r="S128" s="175"/>
      <c r="T128" s="175"/>
      <c r="U128" s="175"/>
      <c r="V128" s="175"/>
      <c r="W128" s="175"/>
    </row>
    <row r="134" spans="6:23" x14ac:dyDescent="0.2">
      <c r="F134" s="168"/>
      <c r="G134" s="168"/>
      <c r="H134" s="168"/>
      <c r="L134" s="175"/>
      <c r="M134" s="175"/>
      <c r="N134" s="175"/>
      <c r="O134" s="175"/>
      <c r="P134" s="175"/>
      <c r="Q134" s="175"/>
      <c r="R134" s="175"/>
      <c r="S134" s="175"/>
      <c r="T134" s="175"/>
      <c r="U134" s="175"/>
      <c r="V134" s="175"/>
      <c r="W134" s="175"/>
    </row>
    <row r="140" spans="6:23" x14ac:dyDescent="0.2">
      <c r="F140" s="168"/>
      <c r="G140" s="168"/>
      <c r="H140" s="168"/>
      <c r="L140" s="175"/>
      <c r="M140" s="175"/>
      <c r="N140" s="175"/>
      <c r="O140" s="175"/>
      <c r="P140" s="175"/>
      <c r="Q140" s="175"/>
      <c r="R140" s="175"/>
      <c r="S140" s="175"/>
      <c r="T140" s="175"/>
      <c r="U140" s="175"/>
      <c r="V140" s="175"/>
      <c r="W140" s="175"/>
    </row>
    <row r="146" spans="6:23" x14ac:dyDescent="0.2">
      <c r="F146" s="168"/>
      <c r="G146" s="168"/>
      <c r="H146" s="168"/>
      <c r="L146" s="175"/>
      <c r="M146" s="175"/>
      <c r="N146" s="175"/>
      <c r="O146" s="175"/>
      <c r="P146" s="175"/>
      <c r="Q146" s="175"/>
      <c r="R146" s="175"/>
      <c r="S146" s="175"/>
      <c r="T146" s="175"/>
      <c r="U146" s="175"/>
      <c r="V146" s="175"/>
      <c r="W146" s="175"/>
    </row>
  </sheetData>
  <sheetProtection password="DFBD" sheet="1" objects="1" scenarios="1"/>
  <phoneticPr fontId="87" type="noConversion"/>
  <hyperlinks>
    <hyperlink ref="I56" r:id="rId1"/>
    <hyperlink ref="L89"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V321"/>
  <sheetViews>
    <sheetView showGridLines="0" zoomScale="85" zoomScaleNormal="85" zoomScaleSheetLayoutView="85" zoomScalePageLayoutView="80" workbookViewId="0">
      <selection activeCell="B2" sqref="B2"/>
    </sheetView>
  </sheetViews>
  <sheetFormatPr defaultRowHeight="12.75" x14ac:dyDescent="0.2"/>
  <cols>
    <col min="1" max="1" width="3.7109375" style="168" customWidth="1"/>
    <col min="2" max="3" width="2.7109375" style="168" customWidth="1"/>
    <col min="4" max="4" width="35.7109375" style="168" customWidth="1"/>
    <col min="5" max="5" width="1.7109375" style="168" customWidth="1"/>
    <col min="6" max="6" width="10.7109375" style="168" customWidth="1"/>
    <col min="7" max="7" width="2.42578125" style="168" customWidth="1"/>
    <col min="8" max="8" width="2.7109375" style="168" customWidth="1"/>
    <col min="9" max="10" width="14.85546875" style="168" customWidth="1"/>
    <col min="11" max="17" width="14.85546875" style="449" customWidth="1"/>
    <col min="18" max="19" width="2.7109375" style="168" customWidth="1"/>
    <col min="20" max="20" width="9.140625" style="168"/>
    <col min="21" max="21" width="10" style="168" bestFit="1" customWidth="1"/>
    <col min="22" max="16384" width="9.140625" style="168"/>
  </cols>
  <sheetData>
    <row r="2" spans="2:19" x14ac:dyDescent="0.2">
      <c r="B2" s="18"/>
      <c r="C2" s="19"/>
      <c r="D2" s="19"/>
      <c r="E2" s="19"/>
      <c r="F2" s="19"/>
      <c r="G2" s="19"/>
      <c r="H2" s="19"/>
      <c r="I2" s="165"/>
      <c r="J2" s="165"/>
      <c r="K2" s="165"/>
      <c r="L2" s="165"/>
      <c r="M2" s="165"/>
      <c r="N2" s="165"/>
      <c r="O2" s="165"/>
      <c r="P2" s="165"/>
      <c r="Q2" s="165"/>
      <c r="R2" s="19"/>
      <c r="S2" s="20"/>
    </row>
    <row r="3" spans="2:19" x14ac:dyDescent="0.2">
      <c r="B3" s="21"/>
      <c r="C3" s="22"/>
      <c r="D3" s="23"/>
      <c r="E3" s="22"/>
      <c r="F3" s="23"/>
      <c r="G3" s="23"/>
      <c r="H3" s="22"/>
      <c r="I3" s="163"/>
      <c r="J3" s="163"/>
      <c r="K3" s="163"/>
      <c r="L3" s="163"/>
      <c r="M3" s="163"/>
      <c r="N3" s="163"/>
      <c r="O3" s="163"/>
      <c r="P3" s="163"/>
      <c r="Q3" s="163"/>
      <c r="R3" s="22"/>
      <c r="S3" s="25"/>
    </row>
    <row r="4" spans="2:19" s="171" customFormat="1" ht="18.75" x14ac:dyDescent="0.3">
      <c r="B4" s="178"/>
      <c r="C4" s="738" t="s">
        <v>453</v>
      </c>
      <c r="D4" s="180"/>
      <c r="E4" s="180"/>
      <c r="F4" s="180"/>
      <c r="G4" s="180"/>
      <c r="H4" s="180"/>
      <c r="I4" s="439"/>
      <c r="J4" s="439"/>
      <c r="K4" s="439"/>
      <c r="L4" s="439"/>
      <c r="M4" s="439"/>
      <c r="N4" s="439"/>
      <c r="O4" s="439"/>
      <c r="P4" s="439"/>
      <c r="Q4" s="439"/>
      <c r="R4" s="180"/>
      <c r="S4" s="182"/>
    </row>
    <row r="5" spans="2:19" s="172" customFormat="1" ht="18.75" x14ac:dyDescent="0.3">
      <c r="B5" s="26"/>
      <c r="C5" s="450" t="str">
        <f>'geg LO'!C5</f>
        <v>SWV VO Passend Onderwijs</v>
      </c>
      <c r="D5" s="27"/>
      <c r="E5" s="27"/>
      <c r="F5" s="27"/>
      <c r="G5" s="27"/>
      <c r="H5" s="27"/>
      <c r="I5" s="440"/>
      <c r="J5" s="440"/>
      <c r="K5" s="440"/>
      <c r="L5" s="440"/>
      <c r="M5" s="440"/>
      <c r="N5" s="440"/>
      <c r="O5" s="440"/>
      <c r="P5" s="440"/>
      <c r="Q5" s="440"/>
      <c r="R5" s="27"/>
      <c r="S5" s="28"/>
    </row>
    <row r="6" spans="2:19" x14ac:dyDescent="0.2">
      <c r="B6" s="21"/>
      <c r="C6" s="22"/>
      <c r="D6" s="23"/>
      <c r="E6" s="78"/>
      <c r="F6" s="58"/>
      <c r="G6" s="58"/>
      <c r="H6" s="78"/>
      <c r="I6" s="163"/>
      <c r="J6" s="163"/>
      <c r="K6" s="163"/>
      <c r="L6" s="163"/>
      <c r="M6" s="163"/>
      <c r="N6" s="163"/>
      <c r="O6" s="163"/>
      <c r="P6" s="163"/>
      <c r="Q6" s="163"/>
      <c r="R6" s="22"/>
      <c r="S6" s="25"/>
    </row>
    <row r="7" spans="2:19" ht="15" x14ac:dyDescent="0.25">
      <c r="B7" s="21"/>
      <c r="C7" s="1178" t="s">
        <v>722</v>
      </c>
      <c r="D7" s="23"/>
      <c r="E7" s="78"/>
      <c r="F7" s="58"/>
      <c r="G7" s="58"/>
      <c r="H7" s="78"/>
      <c r="I7" s="163"/>
      <c r="J7" s="163"/>
      <c r="K7" s="163"/>
      <c r="L7" s="163"/>
      <c r="M7" s="163"/>
      <c r="N7" s="163"/>
      <c r="O7" s="163"/>
      <c r="P7" s="163"/>
      <c r="Q7" s="163"/>
      <c r="R7" s="22"/>
      <c r="S7" s="25"/>
    </row>
    <row r="8" spans="2:19" x14ac:dyDescent="0.2">
      <c r="B8" s="21"/>
      <c r="C8" s="22"/>
      <c r="D8" s="23"/>
      <c r="E8" s="78"/>
      <c r="F8" s="58"/>
      <c r="G8" s="58"/>
      <c r="H8" s="78"/>
      <c r="I8" s="619"/>
      <c r="J8" s="619"/>
      <c r="K8" s="619"/>
      <c r="L8" s="619"/>
      <c r="M8" s="619"/>
      <c r="N8" s="619"/>
      <c r="O8" s="619"/>
      <c r="P8" s="619"/>
      <c r="Q8" s="619"/>
      <c r="R8" s="22"/>
      <c r="S8" s="25"/>
    </row>
    <row r="9" spans="2:19" x14ac:dyDescent="0.2">
      <c r="B9" s="21"/>
      <c r="C9" s="22"/>
      <c r="D9" s="22"/>
      <c r="E9" s="648"/>
      <c r="F9" s="647"/>
      <c r="G9" s="663"/>
      <c r="H9" s="648" t="s">
        <v>165</v>
      </c>
      <c r="I9" s="649" t="str">
        <f>tab!C2</f>
        <v>2012/13</v>
      </c>
      <c r="J9" s="649" t="str">
        <f>tab!D2</f>
        <v>2013/14</v>
      </c>
      <c r="K9" s="649" t="str">
        <f>tab!E2</f>
        <v>2014/15</v>
      </c>
      <c r="L9" s="649" t="str">
        <f>tab!F2</f>
        <v>2015/16</v>
      </c>
      <c r="M9" s="649" t="str">
        <f>tab!G2</f>
        <v>2016/17</v>
      </c>
      <c r="N9" s="649" t="str">
        <f>tab!H2</f>
        <v>2017/18</v>
      </c>
      <c r="O9" s="649" t="str">
        <f>tab!I2</f>
        <v>2018/19</v>
      </c>
      <c r="P9" s="649" t="str">
        <f>tab!J2</f>
        <v>2019/20</v>
      </c>
      <c r="Q9" s="649" t="str">
        <f>tab!K2</f>
        <v>2020/21</v>
      </c>
      <c r="R9" s="22"/>
      <c r="S9" s="25"/>
    </row>
    <row r="10" spans="2:19" x14ac:dyDescent="0.2">
      <c r="B10" s="21"/>
      <c r="C10" s="22"/>
      <c r="D10" s="60"/>
      <c r="E10" s="78"/>
      <c r="F10" s="58"/>
      <c r="G10" s="58"/>
      <c r="H10" s="78"/>
      <c r="I10" s="619"/>
      <c r="J10" s="619"/>
      <c r="K10" s="619"/>
      <c r="L10" s="619"/>
      <c r="M10" s="619"/>
      <c r="N10" s="619"/>
      <c r="O10" s="619"/>
      <c r="P10" s="619"/>
      <c r="Q10" s="619"/>
      <c r="R10" s="22"/>
      <c r="S10" s="25"/>
    </row>
    <row r="11" spans="2:19" x14ac:dyDescent="0.2">
      <c r="B11" s="21"/>
      <c r="C11" s="36"/>
      <c r="D11" s="38"/>
      <c r="E11" s="36"/>
      <c r="F11" s="38"/>
      <c r="G11" s="38"/>
      <c r="H11" s="36"/>
      <c r="I11" s="451"/>
      <c r="J11" s="451"/>
      <c r="K11" s="451"/>
      <c r="L11" s="451"/>
      <c r="M11" s="442"/>
      <c r="N11" s="451"/>
      <c r="O11" s="451"/>
      <c r="P11" s="451"/>
      <c r="Q11" s="451"/>
      <c r="R11" s="36"/>
      <c r="S11" s="25"/>
    </row>
    <row r="12" spans="2:19" x14ac:dyDescent="0.2">
      <c r="B12" s="21"/>
      <c r="C12" s="36"/>
      <c r="D12" s="658" t="s">
        <v>426</v>
      </c>
      <c r="E12" s="36"/>
      <c r="F12" s="38"/>
      <c r="G12" s="38"/>
      <c r="H12" s="36"/>
      <c r="I12" s="451"/>
      <c r="J12" s="451"/>
      <c r="K12" s="451"/>
      <c r="L12" s="451"/>
      <c r="M12" s="442"/>
      <c r="N12" s="451"/>
      <c r="O12" s="451"/>
      <c r="P12" s="451"/>
      <c r="Q12" s="451"/>
      <c r="R12" s="36"/>
      <c r="S12" s="25"/>
    </row>
    <row r="13" spans="2:19" x14ac:dyDescent="0.2">
      <c r="B13" s="21"/>
      <c r="C13" s="36"/>
      <c r="D13" s="38"/>
      <c r="E13" s="36"/>
      <c r="F13" s="38"/>
      <c r="G13" s="38"/>
      <c r="H13" s="36"/>
      <c r="I13" s="451"/>
      <c r="J13" s="451"/>
      <c r="K13" s="451"/>
      <c r="L13" s="451"/>
      <c r="M13" s="442"/>
      <c r="N13" s="451"/>
      <c r="O13" s="451"/>
      <c r="P13" s="451"/>
      <c r="Q13" s="451"/>
      <c r="R13" s="36"/>
      <c r="S13" s="25"/>
    </row>
    <row r="14" spans="2:19" x14ac:dyDescent="0.2">
      <c r="B14" s="21"/>
      <c r="C14" s="36"/>
      <c r="D14" s="38"/>
      <c r="E14" s="36"/>
      <c r="F14" s="38"/>
      <c r="G14" s="38"/>
      <c r="H14" s="36"/>
      <c r="I14" s="661" t="str">
        <f>+tab!C2</f>
        <v>2012/13</v>
      </c>
      <c r="J14" s="661" t="str">
        <f>+tab!D2</f>
        <v>2013/14</v>
      </c>
      <c r="K14" s="661" t="str">
        <f>+tab!E2</f>
        <v>2014/15</v>
      </c>
      <c r="L14" s="661" t="str">
        <f>+tab!F2</f>
        <v>2015/16</v>
      </c>
      <c r="M14" s="661" t="str">
        <f>+tab!G2</f>
        <v>2016/17</v>
      </c>
      <c r="N14" s="661" t="str">
        <f>+tab!H2</f>
        <v>2017/18</v>
      </c>
      <c r="O14" s="661" t="str">
        <f>+tab!I2</f>
        <v>2018/19</v>
      </c>
      <c r="P14" s="661" t="str">
        <f>+tab!J2</f>
        <v>2019/20</v>
      </c>
      <c r="Q14" s="661" t="str">
        <f>+tab!K2</f>
        <v>2020/21</v>
      </c>
      <c r="R14" s="36"/>
      <c r="S14" s="25"/>
    </row>
    <row r="15" spans="2:19" x14ac:dyDescent="0.2">
      <c r="B15" s="21"/>
      <c r="C15" s="36"/>
      <c r="D15" s="194" t="s">
        <v>454</v>
      </c>
      <c r="E15" s="36"/>
      <c r="F15" s="36"/>
      <c r="G15" s="36"/>
      <c r="H15" s="36"/>
      <c r="I15" s="596">
        <f t="shared" ref="I15:Q15" si="0">+I150</f>
        <v>0</v>
      </c>
      <c r="J15" s="596">
        <f t="shared" si="0"/>
        <v>0</v>
      </c>
      <c r="K15" s="596">
        <f t="shared" si="0"/>
        <v>0</v>
      </c>
      <c r="L15" s="596">
        <f t="shared" si="0"/>
        <v>0</v>
      </c>
      <c r="M15" s="596">
        <f t="shared" si="0"/>
        <v>0</v>
      </c>
      <c r="N15" s="596">
        <f t="shared" si="0"/>
        <v>0</v>
      </c>
      <c r="O15" s="596">
        <f t="shared" si="0"/>
        <v>0</v>
      </c>
      <c r="P15" s="596">
        <f t="shared" si="0"/>
        <v>0</v>
      </c>
      <c r="Q15" s="596">
        <f t="shared" si="0"/>
        <v>0</v>
      </c>
      <c r="R15" s="36"/>
      <c r="S15" s="25"/>
    </row>
    <row r="16" spans="2:19" x14ac:dyDescent="0.2">
      <c r="B16" s="21"/>
      <c r="C16" s="36"/>
      <c r="D16" s="36" t="s">
        <v>50</v>
      </c>
      <c r="E16" s="36"/>
      <c r="F16" s="36"/>
      <c r="G16" s="36"/>
      <c r="H16" s="36"/>
      <c r="I16" s="665">
        <f>+pers!H53</f>
        <v>0</v>
      </c>
      <c r="J16" s="665">
        <f>+pers!I53</f>
        <v>0</v>
      </c>
      <c r="K16" s="665">
        <f>+pers!J67+pers!J68</f>
        <v>0</v>
      </c>
      <c r="L16" s="665">
        <f>+pers!K64+pers!K71</f>
        <v>0</v>
      </c>
      <c r="M16" s="665">
        <f>+pers!L64+pers!L71</f>
        <v>0</v>
      </c>
      <c r="N16" s="665">
        <f>+pers!M64+pers!M71</f>
        <v>0</v>
      </c>
      <c r="O16" s="665">
        <f>+pers!N64+pers!N71</f>
        <v>0</v>
      </c>
      <c r="P16" s="665">
        <f>+pers!O64+pers!O71</f>
        <v>0</v>
      </c>
      <c r="Q16" s="665">
        <f>+pers!P64+pers!P71</f>
        <v>0</v>
      </c>
      <c r="R16" s="36"/>
      <c r="S16" s="25"/>
    </row>
    <row r="17" spans="2:19" x14ac:dyDescent="0.2">
      <c r="B17" s="21"/>
      <c r="C17" s="36"/>
      <c r="D17" s="202" t="s">
        <v>22</v>
      </c>
      <c r="E17" s="36"/>
      <c r="F17" s="36"/>
      <c r="G17" s="36"/>
      <c r="H17" s="36"/>
      <c r="I17" s="599">
        <f>IF(I15&gt;I16,(I15-I16),0)</f>
        <v>0</v>
      </c>
      <c r="J17" s="599">
        <f>IF(J15&gt;J16,(J15-J16),0)</f>
        <v>0</v>
      </c>
      <c r="K17" s="599">
        <f>IF(K15&gt;K16,(K15-K16),0)</f>
        <v>0</v>
      </c>
      <c r="L17" s="599">
        <f t="shared" ref="L17:Q17" si="1">IF(L15&gt;L16,L15-L16,0)</f>
        <v>0</v>
      </c>
      <c r="M17" s="599">
        <f t="shared" si="1"/>
        <v>0</v>
      </c>
      <c r="N17" s="599">
        <f t="shared" si="1"/>
        <v>0</v>
      </c>
      <c r="O17" s="599">
        <f t="shared" si="1"/>
        <v>0</v>
      </c>
      <c r="P17" s="599">
        <f t="shared" si="1"/>
        <v>0</v>
      </c>
      <c r="Q17" s="599">
        <f t="shared" si="1"/>
        <v>0</v>
      </c>
      <c r="R17" s="36"/>
      <c r="S17" s="25"/>
    </row>
    <row r="18" spans="2:19" x14ac:dyDescent="0.2">
      <c r="B18" s="81"/>
      <c r="C18" s="202"/>
      <c r="D18" s="202" t="s">
        <v>455</v>
      </c>
      <c r="E18" s="202"/>
      <c r="F18" s="202"/>
      <c r="G18" s="202"/>
      <c r="H18" s="202"/>
      <c r="I18" s="600" t="e">
        <f>ROUND(I17/'geg ZO'!J37,2)</f>
        <v>#DIV/0!</v>
      </c>
      <c r="J18" s="600" t="e">
        <f>ROUND(J17/'geg ZO'!K37,2)</f>
        <v>#DIV/0!</v>
      </c>
      <c r="K18" s="600" t="e">
        <f>ROUND(K17/'geg ZO'!L37,2)</f>
        <v>#DIV/0!</v>
      </c>
      <c r="L18" s="600" t="e">
        <f>ROUND(L17/'geg ZO'!M37,2)</f>
        <v>#DIV/0!</v>
      </c>
      <c r="M18" s="600" t="e">
        <f>ROUND(M17/'geg ZO'!N37,2)</f>
        <v>#DIV/0!</v>
      </c>
      <c r="N18" s="600" t="e">
        <f>ROUND(N17/'geg ZO'!O37,2)</f>
        <v>#DIV/0!</v>
      </c>
      <c r="O18" s="600" t="e">
        <f>ROUND(O17/'geg ZO'!P37,2)</f>
        <v>#DIV/0!</v>
      </c>
      <c r="P18" s="600" t="e">
        <f>ROUND(P17/'geg ZO'!Q37,2)</f>
        <v>#DIV/0!</v>
      </c>
      <c r="Q18" s="600" t="e">
        <f>ROUND(Q17/'geg ZO'!R37,2)</f>
        <v>#DIV/0!</v>
      </c>
      <c r="R18" s="202"/>
      <c r="S18" s="92"/>
    </row>
    <row r="19" spans="2:19" x14ac:dyDescent="0.2">
      <c r="B19" s="21"/>
      <c r="C19" s="36"/>
      <c r="D19" s="36"/>
      <c r="E19" s="36"/>
      <c r="F19" s="36"/>
      <c r="G19" s="36"/>
      <c r="H19" s="36"/>
      <c r="I19" s="451"/>
      <c r="J19" s="451"/>
      <c r="K19" s="451"/>
      <c r="L19" s="451"/>
      <c r="M19" s="451"/>
      <c r="N19" s="451"/>
      <c r="O19" s="451"/>
      <c r="P19" s="451"/>
      <c r="Q19" s="451"/>
      <c r="R19" s="36"/>
      <c r="S19" s="25"/>
    </row>
    <row r="20" spans="2:19" x14ac:dyDescent="0.2">
      <c r="B20" s="21"/>
      <c r="C20" s="36"/>
      <c r="D20" s="36"/>
      <c r="E20" s="36"/>
      <c r="F20" s="36"/>
      <c r="G20" s="36"/>
      <c r="H20" s="36"/>
      <c r="I20" s="723">
        <f>I155</f>
        <v>2012</v>
      </c>
      <c r="J20" s="723">
        <f>J155</f>
        <v>2013</v>
      </c>
      <c r="K20" s="723">
        <f>K155</f>
        <v>2014</v>
      </c>
      <c r="L20" s="661">
        <f t="shared" ref="L20:Q20" si="2">+K20+1</f>
        <v>2015</v>
      </c>
      <c r="M20" s="661">
        <f t="shared" si="2"/>
        <v>2016</v>
      </c>
      <c r="N20" s="661">
        <f t="shared" si="2"/>
        <v>2017</v>
      </c>
      <c r="O20" s="661">
        <f t="shared" si="2"/>
        <v>2018</v>
      </c>
      <c r="P20" s="661">
        <f t="shared" si="2"/>
        <v>2019</v>
      </c>
      <c r="Q20" s="661">
        <f t="shared" si="2"/>
        <v>2020</v>
      </c>
      <c r="R20" s="36"/>
      <c r="S20" s="25"/>
    </row>
    <row r="21" spans="2:19" s="174" customFormat="1" x14ac:dyDescent="0.2">
      <c r="B21" s="21"/>
      <c r="C21" s="36"/>
      <c r="D21" s="194" t="s">
        <v>456</v>
      </c>
      <c r="E21" s="36"/>
      <c r="F21" s="36"/>
      <c r="G21" s="36"/>
      <c r="H21" s="36"/>
      <c r="I21" s="596">
        <f t="shared" ref="I21:Q21" si="3">I266</f>
        <v>0</v>
      </c>
      <c r="J21" s="596">
        <f t="shared" si="3"/>
        <v>0</v>
      </c>
      <c r="K21" s="596">
        <f t="shared" si="3"/>
        <v>0</v>
      </c>
      <c r="L21" s="596">
        <f t="shared" si="3"/>
        <v>0</v>
      </c>
      <c r="M21" s="596">
        <f t="shared" si="3"/>
        <v>0</v>
      </c>
      <c r="N21" s="596">
        <f t="shared" si="3"/>
        <v>0</v>
      </c>
      <c r="O21" s="596">
        <f t="shared" si="3"/>
        <v>0</v>
      </c>
      <c r="P21" s="596">
        <f t="shared" si="3"/>
        <v>0</v>
      </c>
      <c r="Q21" s="596">
        <f t="shared" si="3"/>
        <v>0</v>
      </c>
      <c r="R21" s="36"/>
      <c r="S21" s="25"/>
    </row>
    <row r="22" spans="2:19" s="174" customFormat="1" x14ac:dyDescent="0.2">
      <c r="B22" s="21"/>
      <c r="C22" s="36"/>
      <c r="D22" s="36" t="s">
        <v>23</v>
      </c>
      <c r="E22" s="36"/>
      <c r="F22" s="36"/>
      <c r="G22" s="36"/>
      <c r="H22" s="36"/>
      <c r="I22" s="596">
        <f>+mat!F50</f>
        <v>0</v>
      </c>
      <c r="J22" s="596">
        <f>+mat!G50</f>
        <v>0</v>
      </c>
      <c r="K22" s="596">
        <f>+mat!J50</f>
        <v>0</v>
      </c>
      <c r="L22" s="596">
        <f>+mat!K38+mat!K45</f>
        <v>0</v>
      </c>
      <c r="M22" s="596">
        <f>+mat!L38+mat!L45</f>
        <v>0</v>
      </c>
      <c r="N22" s="596">
        <f>+mat!M38+mat!M45</f>
        <v>0</v>
      </c>
      <c r="O22" s="596">
        <f>+mat!N38+mat!N45</f>
        <v>0</v>
      </c>
      <c r="P22" s="596">
        <f>+mat!O38+mat!O45</f>
        <v>0</v>
      </c>
      <c r="Q22" s="596">
        <f>+mat!P38+mat!P45</f>
        <v>0</v>
      </c>
      <c r="R22" s="36"/>
      <c r="S22" s="25"/>
    </row>
    <row r="23" spans="2:19" s="174" customFormat="1" x14ac:dyDescent="0.2">
      <c r="B23" s="21"/>
      <c r="C23" s="36"/>
      <c r="D23" s="202" t="s">
        <v>24</v>
      </c>
      <c r="E23" s="193"/>
      <c r="F23" s="38"/>
      <c r="G23" s="38"/>
      <c r="H23" s="193"/>
      <c r="I23" s="599">
        <f t="shared" ref="I23:Q23" si="4">IF(I21&gt;I22,I21-I22,0)</f>
        <v>0</v>
      </c>
      <c r="J23" s="599">
        <f t="shared" si="4"/>
        <v>0</v>
      </c>
      <c r="K23" s="599">
        <f t="shared" si="4"/>
        <v>0</v>
      </c>
      <c r="L23" s="599">
        <f t="shared" si="4"/>
        <v>0</v>
      </c>
      <c r="M23" s="599">
        <f t="shared" si="4"/>
        <v>0</v>
      </c>
      <c r="N23" s="599">
        <f t="shared" si="4"/>
        <v>0</v>
      </c>
      <c r="O23" s="599">
        <f t="shared" si="4"/>
        <v>0</v>
      </c>
      <c r="P23" s="599">
        <f t="shared" si="4"/>
        <v>0</v>
      </c>
      <c r="Q23" s="599">
        <f t="shared" si="4"/>
        <v>0</v>
      </c>
      <c r="R23" s="193"/>
      <c r="S23" s="25"/>
    </row>
    <row r="24" spans="2:19" s="174" customFormat="1" x14ac:dyDescent="0.2">
      <c r="B24" s="21"/>
      <c r="C24" s="36"/>
      <c r="D24" s="202" t="s">
        <v>455</v>
      </c>
      <c r="E24" s="36"/>
      <c r="F24" s="36"/>
      <c r="G24" s="36"/>
      <c r="H24" s="36"/>
      <c r="I24" s="600" t="e">
        <f>ROUND(I23/'geg ZO'!J37,2)</f>
        <v>#DIV/0!</v>
      </c>
      <c r="J24" s="600" t="e">
        <f>ROUND(J23/'geg ZO'!K37,2)</f>
        <v>#DIV/0!</v>
      </c>
      <c r="K24" s="600" t="e">
        <f>ROUND(K23/'geg ZO'!L37,2)</f>
        <v>#DIV/0!</v>
      </c>
      <c r="L24" s="600" t="e">
        <f>ROUND(L23/'geg ZO'!M37,2)</f>
        <v>#DIV/0!</v>
      </c>
      <c r="M24" s="600" t="e">
        <f>ROUND(M23/'geg ZO'!N37,2)</f>
        <v>#DIV/0!</v>
      </c>
      <c r="N24" s="600" t="e">
        <f>ROUND(N23/'geg ZO'!O37,2)</f>
        <v>#DIV/0!</v>
      </c>
      <c r="O24" s="600" t="e">
        <f>ROUND(O23/'geg ZO'!P37,2)</f>
        <v>#DIV/0!</v>
      </c>
      <c r="P24" s="600" t="e">
        <f>ROUND(P23/'geg ZO'!Q37,2)</f>
        <v>#DIV/0!</v>
      </c>
      <c r="Q24" s="600" t="e">
        <f>ROUND(Q23/'geg ZO'!R37,2)</f>
        <v>#DIV/0!</v>
      </c>
      <c r="R24" s="36"/>
      <c r="S24" s="25"/>
    </row>
    <row r="25" spans="2:19" s="174" customFormat="1" x14ac:dyDescent="0.2">
      <c r="B25" s="21"/>
      <c r="C25" s="36"/>
      <c r="D25" s="585"/>
      <c r="E25" s="585"/>
      <c r="F25" s="585"/>
      <c r="G25" s="585"/>
      <c r="H25" s="585"/>
      <c r="I25" s="666"/>
      <c r="J25" s="666"/>
      <c r="K25" s="666"/>
      <c r="L25" s="666"/>
      <c r="M25" s="666"/>
      <c r="N25" s="666"/>
      <c r="O25" s="666"/>
      <c r="P25" s="666"/>
      <c r="Q25" s="666"/>
      <c r="R25" s="36"/>
      <c r="S25" s="25"/>
    </row>
    <row r="26" spans="2:19" s="174" customFormat="1" x14ac:dyDescent="0.2">
      <c r="B26" s="21"/>
      <c r="C26" s="36"/>
      <c r="D26" s="33"/>
      <c r="E26" s="33"/>
      <c r="F26" s="33"/>
      <c r="G26" s="33"/>
      <c r="H26" s="33"/>
      <c r="I26" s="618"/>
      <c r="J26" s="618"/>
      <c r="K26" s="618"/>
      <c r="L26" s="618"/>
      <c r="M26" s="618"/>
      <c r="N26" s="618"/>
      <c r="O26" s="618"/>
      <c r="P26" s="618"/>
      <c r="Q26" s="618"/>
      <c r="R26" s="36"/>
      <c r="S26" s="25"/>
    </row>
    <row r="27" spans="2:19" s="174" customFormat="1" x14ac:dyDescent="0.2">
      <c r="B27" s="21"/>
      <c r="C27" s="36"/>
      <c r="D27" s="36"/>
      <c r="E27" s="36"/>
      <c r="F27" s="36"/>
      <c r="G27" s="36"/>
      <c r="H27" s="36"/>
      <c r="I27" s="661" t="str">
        <f>+tab!C2</f>
        <v>2012/13</v>
      </c>
      <c r="J27" s="661" t="str">
        <f>+tab!D2</f>
        <v>2013/14</v>
      </c>
      <c r="K27" s="661" t="str">
        <f>+tab!E2</f>
        <v>2014/15</v>
      </c>
      <c r="L27" s="661" t="str">
        <f>+tab!F2</f>
        <v>2015/16</v>
      </c>
      <c r="M27" s="661" t="str">
        <f>+tab!G2</f>
        <v>2016/17</v>
      </c>
      <c r="N27" s="661" t="str">
        <f>+tab!H2</f>
        <v>2017/18</v>
      </c>
      <c r="O27" s="661" t="str">
        <f>+tab!I2</f>
        <v>2018/19</v>
      </c>
      <c r="P27" s="661" t="str">
        <f>+tab!J2</f>
        <v>2019/20</v>
      </c>
      <c r="Q27" s="661" t="str">
        <f>+tab!K2</f>
        <v>2020/21</v>
      </c>
      <c r="R27" s="36"/>
      <c r="S27" s="25"/>
    </row>
    <row r="28" spans="2:19" s="174" customFormat="1" x14ac:dyDescent="0.2">
      <c r="B28" s="21"/>
      <c r="C28" s="36"/>
      <c r="D28" s="194" t="s">
        <v>90</v>
      </c>
      <c r="E28" s="36"/>
      <c r="F28" s="36"/>
      <c r="G28" s="36"/>
      <c r="H28" s="36"/>
      <c r="I28" s="599">
        <f t="shared" ref="I28:N28" si="5">+I17+5/12*I23+7/12*J23</f>
        <v>0</v>
      </c>
      <c r="J28" s="599">
        <f t="shared" si="5"/>
        <v>0</v>
      </c>
      <c r="K28" s="599">
        <f t="shared" si="5"/>
        <v>0</v>
      </c>
      <c r="L28" s="599">
        <f t="shared" si="5"/>
        <v>0</v>
      </c>
      <c r="M28" s="599">
        <f t="shared" si="5"/>
        <v>0</v>
      </c>
      <c r="N28" s="599">
        <f t="shared" si="5"/>
        <v>0</v>
      </c>
      <c r="O28" s="599">
        <f>+O17+O23</f>
        <v>0</v>
      </c>
      <c r="P28" s="599">
        <f>+P17+P23</f>
        <v>0</v>
      </c>
      <c r="Q28" s="599">
        <f>+Q17+Q23</f>
        <v>0</v>
      </c>
      <c r="R28" s="36"/>
      <c r="S28" s="25"/>
    </row>
    <row r="29" spans="2:19" s="174" customFormat="1" x14ac:dyDescent="0.2">
      <c r="B29" s="21"/>
      <c r="C29" s="36"/>
      <c r="D29" s="194" t="s">
        <v>455</v>
      </c>
      <c r="E29" s="36"/>
      <c r="F29" s="36"/>
      <c r="G29" s="36"/>
      <c r="H29" s="36"/>
      <c r="I29" s="601" t="e">
        <f>ROUND(I28/'geg ZO'!J37,2)</f>
        <v>#DIV/0!</v>
      </c>
      <c r="J29" s="601" t="e">
        <f>ROUND(J28/'geg ZO'!K37,2)</f>
        <v>#DIV/0!</v>
      </c>
      <c r="K29" s="601" t="e">
        <f>ROUND(K28/'geg ZO'!L37,2)</f>
        <v>#DIV/0!</v>
      </c>
      <c r="L29" s="601" t="e">
        <f>ROUND(L28/'geg ZO'!M37,2)</f>
        <v>#DIV/0!</v>
      </c>
      <c r="M29" s="601" t="e">
        <f>ROUND(M28/'geg ZO'!N37,2)</f>
        <v>#DIV/0!</v>
      </c>
      <c r="N29" s="601" t="e">
        <f>ROUND(N28/'geg ZO'!O37,2)</f>
        <v>#DIV/0!</v>
      </c>
      <c r="O29" s="601" t="e">
        <f>ROUND(O28/'geg ZO'!P37,2)</f>
        <v>#DIV/0!</v>
      </c>
      <c r="P29" s="601" t="e">
        <f>ROUND(P28/'geg ZO'!Q37,2)</f>
        <v>#DIV/0!</v>
      </c>
      <c r="Q29" s="601" t="e">
        <f>ROUND(Q28/'geg ZO'!R37,2)</f>
        <v>#DIV/0!</v>
      </c>
      <c r="R29" s="36"/>
      <c r="S29" s="25"/>
    </row>
    <row r="30" spans="2:19" s="174" customFormat="1" x14ac:dyDescent="0.2">
      <c r="B30" s="21"/>
      <c r="C30" s="36"/>
      <c r="D30" s="36"/>
      <c r="E30" s="36"/>
      <c r="F30" s="36"/>
      <c r="G30" s="36"/>
      <c r="H30" s="36"/>
      <c r="I30" s="451"/>
      <c r="J30" s="451"/>
      <c r="K30" s="451"/>
      <c r="L30" s="451"/>
      <c r="M30" s="451"/>
      <c r="N30" s="451"/>
      <c r="O30" s="451"/>
      <c r="P30" s="451"/>
      <c r="Q30" s="451"/>
      <c r="R30" s="36"/>
      <c r="S30" s="25"/>
    </row>
    <row r="31" spans="2:19" x14ac:dyDescent="0.2">
      <c r="B31" s="21"/>
      <c r="C31" s="36"/>
      <c r="D31" s="36"/>
      <c r="E31" s="36"/>
      <c r="F31" s="36"/>
      <c r="G31" s="36"/>
      <c r="H31" s="36"/>
      <c r="I31" s="723">
        <f t="shared" ref="I31:Q31" si="6">I155</f>
        <v>2012</v>
      </c>
      <c r="J31" s="723">
        <f t="shared" si="6"/>
        <v>2013</v>
      </c>
      <c r="K31" s="723">
        <f t="shared" si="6"/>
        <v>2014</v>
      </c>
      <c r="L31" s="723">
        <f t="shared" si="6"/>
        <v>2015</v>
      </c>
      <c r="M31" s="723">
        <f t="shared" si="6"/>
        <v>2016</v>
      </c>
      <c r="N31" s="723">
        <f t="shared" si="6"/>
        <v>2017</v>
      </c>
      <c r="O31" s="723">
        <f t="shared" si="6"/>
        <v>2018</v>
      </c>
      <c r="P31" s="723">
        <f t="shared" si="6"/>
        <v>2019</v>
      </c>
      <c r="Q31" s="723">
        <f t="shared" si="6"/>
        <v>2020</v>
      </c>
      <c r="R31" s="36"/>
      <c r="S31" s="25"/>
    </row>
    <row r="32" spans="2:19" x14ac:dyDescent="0.2">
      <c r="B32" s="21"/>
      <c r="C32" s="36"/>
      <c r="D32" s="194" t="s">
        <v>91</v>
      </c>
      <c r="E32" s="36"/>
      <c r="F32" s="36"/>
      <c r="G32" s="36"/>
      <c r="H32" s="36"/>
      <c r="I32" s="599">
        <f>7/12*I17+I23</f>
        <v>0</v>
      </c>
      <c r="J32" s="599">
        <f>7/12*J17+J23</f>
        <v>0</v>
      </c>
      <c r="K32" s="599">
        <f>7/12*K17+K23</f>
        <v>0</v>
      </c>
      <c r="L32" s="599">
        <f>5/12*L17+L23</f>
        <v>0</v>
      </c>
      <c r="M32" s="599">
        <f>7/12*L17+5/12*M17+M23</f>
        <v>0</v>
      </c>
      <c r="N32" s="599">
        <f>7/12*M17+5/12*N17+N23</f>
        <v>0</v>
      </c>
      <c r="O32" s="599">
        <f>7/12*N17+5/12*O17+O23</f>
        <v>0</v>
      </c>
      <c r="P32" s="599">
        <f>7/12*O17+5/12*P17+P23</f>
        <v>0</v>
      </c>
      <c r="Q32" s="599">
        <f>7/12*P17+5/12*Q17+Q23</f>
        <v>0</v>
      </c>
      <c r="R32" s="36"/>
      <c r="S32" s="25"/>
    </row>
    <row r="33" spans="2:34" x14ac:dyDescent="0.2">
      <c r="B33" s="21"/>
      <c r="C33" s="36"/>
      <c r="D33" s="194" t="s">
        <v>455</v>
      </c>
      <c r="E33" s="36"/>
      <c r="F33" s="36"/>
      <c r="G33" s="36"/>
      <c r="H33" s="36"/>
      <c r="I33" s="601" t="e">
        <f>ROUND(I32/'geg ZO'!J37,2)</f>
        <v>#DIV/0!</v>
      </c>
      <c r="J33" s="601" t="e">
        <f>ROUND(J32/'geg ZO'!K37,2)</f>
        <v>#DIV/0!</v>
      </c>
      <c r="K33" s="601" t="e">
        <f>ROUND(K32/'geg ZO'!L37,2)</f>
        <v>#DIV/0!</v>
      </c>
      <c r="L33" s="601" t="e">
        <f>ROUND(L32/'geg ZO'!M37,2)</f>
        <v>#DIV/0!</v>
      </c>
      <c r="M33" s="601" t="e">
        <f>ROUND(M32/'geg ZO'!N37,2)</f>
        <v>#DIV/0!</v>
      </c>
      <c r="N33" s="601" t="e">
        <f>ROUND(N32/'geg ZO'!O37,2)</f>
        <v>#DIV/0!</v>
      </c>
      <c r="O33" s="601" t="e">
        <f>ROUND(O32/'geg ZO'!P37,2)</f>
        <v>#DIV/0!</v>
      </c>
      <c r="P33" s="601" t="e">
        <f>ROUND(P32/'geg ZO'!Q37,2)</f>
        <v>#DIV/0!</v>
      </c>
      <c r="Q33" s="601" t="e">
        <f>ROUND(Q32/'geg ZO'!R37,2)</f>
        <v>#DIV/0!</v>
      </c>
      <c r="R33" s="36"/>
      <c r="S33" s="25"/>
    </row>
    <row r="34" spans="2:34" x14ac:dyDescent="0.2">
      <c r="B34" s="21"/>
      <c r="C34" s="36"/>
      <c r="D34" s="36"/>
      <c r="E34" s="36"/>
      <c r="F34" s="36"/>
      <c r="G34" s="36"/>
      <c r="H34" s="36"/>
      <c r="I34" s="451"/>
      <c r="J34" s="451"/>
      <c r="K34" s="451"/>
      <c r="L34" s="451"/>
      <c r="M34" s="451"/>
      <c r="N34" s="451"/>
      <c r="O34" s="451"/>
      <c r="P34" s="451"/>
      <c r="Q34" s="451"/>
      <c r="R34" s="36"/>
      <c r="S34" s="25"/>
    </row>
    <row r="35" spans="2:34" x14ac:dyDescent="0.2">
      <c r="B35" s="21"/>
      <c r="C35" s="163"/>
      <c r="D35" s="163"/>
      <c r="E35" s="163"/>
      <c r="F35" s="163"/>
      <c r="G35" s="163"/>
      <c r="H35" s="163"/>
      <c r="I35" s="163"/>
      <c r="J35" s="163"/>
      <c r="K35" s="163"/>
      <c r="L35" s="163"/>
      <c r="M35" s="163"/>
      <c r="N35" s="163"/>
      <c r="O35" s="163"/>
      <c r="P35" s="163"/>
      <c r="Q35" s="163"/>
      <c r="R35" s="163"/>
      <c r="S35" s="25"/>
    </row>
    <row r="36" spans="2:34" x14ac:dyDescent="0.2">
      <c r="B36" s="186"/>
      <c r="C36" s="167"/>
      <c r="D36" s="167"/>
      <c r="E36" s="167"/>
      <c r="F36" s="167"/>
      <c r="G36" s="167"/>
      <c r="H36" s="167"/>
      <c r="I36" s="167"/>
      <c r="J36" s="167"/>
      <c r="K36" s="167"/>
      <c r="L36" s="167"/>
      <c r="M36" s="167"/>
      <c r="N36" s="167"/>
      <c r="O36" s="167"/>
      <c r="P36" s="167"/>
      <c r="Q36" s="167"/>
      <c r="R36" s="167"/>
      <c r="S36" s="188"/>
    </row>
    <row r="37" spans="2:34" x14ac:dyDescent="0.2">
      <c r="B37" s="18"/>
      <c r="C37" s="165"/>
      <c r="D37" s="165"/>
      <c r="E37" s="165"/>
      <c r="F37" s="165"/>
      <c r="G37" s="165"/>
      <c r="H37" s="165"/>
      <c r="I37" s="165"/>
      <c r="J37" s="165"/>
      <c r="K37" s="165"/>
      <c r="L37" s="165"/>
      <c r="M37" s="165"/>
      <c r="N37" s="165"/>
      <c r="O37" s="165"/>
      <c r="P37" s="165"/>
      <c r="Q37" s="165"/>
      <c r="R37" s="165"/>
      <c r="S37" s="20"/>
    </row>
    <row r="38" spans="2:34" x14ac:dyDescent="0.2">
      <c r="B38" s="21"/>
      <c r="C38" s="163"/>
      <c r="D38" s="163"/>
      <c r="E38" s="163"/>
      <c r="F38" s="163"/>
      <c r="G38" s="163"/>
      <c r="H38" s="163"/>
      <c r="I38" s="163"/>
      <c r="J38" s="163"/>
      <c r="K38" s="163"/>
      <c r="L38" s="163"/>
      <c r="M38" s="163"/>
      <c r="N38" s="163"/>
      <c r="O38" s="163"/>
      <c r="P38" s="163"/>
      <c r="Q38" s="163"/>
      <c r="R38" s="163"/>
      <c r="S38" s="25"/>
    </row>
    <row r="39" spans="2:34" x14ac:dyDescent="0.2">
      <c r="B39" s="21"/>
      <c r="C39" s="163"/>
      <c r="D39" s="669"/>
      <c r="E39" s="669"/>
      <c r="F39" s="669"/>
      <c r="G39" s="669"/>
      <c r="H39" s="669"/>
      <c r="I39" s="649" t="str">
        <f t="shared" ref="I39:Q39" si="7">+I9</f>
        <v>2012/13</v>
      </c>
      <c r="J39" s="649" t="str">
        <f t="shared" si="7"/>
        <v>2013/14</v>
      </c>
      <c r="K39" s="649" t="str">
        <f t="shared" si="7"/>
        <v>2014/15</v>
      </c>
      <c r="L39" s="649" t="str">
        <f t="shared" si="7"/>
        <v>2015/16</v>
      </c>
      <c r="M39" s="649" t="str">
        <f t="shared" si="7"/>
        <v>2016/17</v>
      </c>
      <c r="N39" s="649" t="str">
        <f t="shared" si="7"/>
        <v>2017/18</v>
      </c>
      <c r="O39" s="649" t="str">
        <f t="shared" si="7"/>
        <v>2018/19</v>
      </c>
      <c r="P39" s="649" t="str">
        <f t="shared" si="7"/>
        <v>2019/20</v>
      </c>
      <c r="Q39" s="649" t="str">
        <f t="shared" si="7"/>
        <v>2020/21</v>
      </c>
      <c r="R39" s="163"/>
      <c r="S39" s="25"/>
    </row>
    <row r="40" spans="2:34" x14ac:dyDescent="0.2">
      <c r="B40" s="21"/>
      <c r="C40" s="163"/>
      <c r="D40" s="669"/>
      <c r="E40" s="669"/>
      <c r="F40" s="669"/>
      <c r="G40" s="669"/>
      <c r="H40" s="669"/>
      <c r="I40" s="669"/>
      <c r="J40" s="669"/>
      <c r="K40" s="669"/>
      <c r="L40" s="669"/>
      <c r="M40" s="669"/>
      <c r="N40" s="669"/>
      <c r="O40" s="669"/>
      <c r="P40" s="669"/>
      <c r="Q40" s="669"/>
      <c r="R40" s="163"/>
      <c r="S40" s="25"/>
    </row>
    <row r="41" spans="2:34" x14ac:dyDescent="0.2">
      <c r="B41" s="21"/>
      <c r="C41" s="33"/>
      <c r="D41" s="705"/>
      <c r="E41" s="706"/>
      <c r="F41" s="705"/>
      <c r="G41" s="705"/>
      <c r="H41" s="706"/>
      <c r="I41" s="707"/>
      <c r="J41" s="707"/>
      <c r="K41" s="707"/>
      <c r="L41" s="707"/>
      <c r="M41" s="707"/>
      <c r="N41" s="707"/>
      <c r="O41" s="707"/>
      <c r="P41" s="707"/>
      <c r="Q41" s="707"/>
      <c r="R41" s="33"/>
      <c r="S41" s="25"/>
    </row>
    <row r="42" spans="2:34" x14ac:dyDescent="0.2">
      <c r="B42" s="21"/>
      <c r="C42" s="36"/>
      <c r="D42" s="658" t="s">
        <v>36</v>
      </c>
      <c r="E42" s="667"/>
      <c r="F42" s="658"/>
      <c r="G42" s="658"/>
      <c r="H42" s="667"/>
      <c r="I42" s="708"/>
      <c r="J42" s="708"/>
      <c r="K42" s="708"/>
      <c r="L42" s="708"/>
      <c r="M42" s="708"/>
      <c r="N42" s="708"/>
      <c r="O42" s="708"/>
      <c r="P42" s="708"/>
      <c r="Q42" s="708"/>
      <c r="R42" s="36"/>
      <c r="S42" s="25"/>
    </row>
    <row r="43" spans="2:34" x14ac:dyDescent="0.2">
      <c r="B43" s="21"/>
      <c r="C43" s="36"/>
      <c r="D43" s="452"/>
      <c r="E43" s="36"/>
      <c r="F43" s="452"/>
      <c r="G43" s="452"/>
      <c r="H43" s="36"/>
      <c r="I43" s="451"/>
      <c r="J43" s="451"/>
      <c r="K43" s="451"/>
      <c r="L43" s="451"/>
      <c r="M43" s="451"/>
      <c r="N43" s="451"/>
      <c r="O43" s="451"/>
      <c r="P43" s="451"/>
      <c r="Q43" s="451"/>
      <c r="R43" s="36"/>
      <c r="S43" s="25"/>
      <c r="AF43" s="199"/>
      <c r="AG43" s="199"/>
      <c r="AH43" s="199"/>
    </row>
    <row r="44" spans="2:34" x14ac:dyDescent="0.2">
      <c r="B44" s="21"/>
      <c r="C44" s="36"/>
      <c r="D44" s="656" t="str">
        <f>'geg ZO'!D79</f>
        <v>School 1</v>
      </c>
      <c r="E44" s="36"/>
      <c r="F44" s="442" t="s">
        <v>420</v>
      </c>
      <c r="G44" s="72"/>
      <c r="H44" s="36"/>
      <c r="I44" s="598">
        <v>0</v>
      </c>
      <c r="J44" s="598">
        <v>0</v>
      </c>
      <c r="K44" s="598">
        <v>0</v>
      </c>
      <c r="L44" s="598">
        <f>ROUND('geg ZO'!M79*VLOOKUP($F44,categoriePersVSO,6,FALSE),0)</f>
        <v>0</v>
      </c>
      <c r="M44" s="598">
        <f>ROUND('geg ZO'!N79*VLOOKUP($F44,categoriePersVSO,6,FALSE),0)</f>
        <v>0</v>
      </c>
      <c r="N44" s="598">
        <f>ROUND('geg ZO'!O79*VLOOKUP($F44,categoriePersVSO,6,FALSE),0)</f>
        <v>0</v>
      </c>
      <c r="O44" s="598">
        <f>ROUND('geg ZO'!P79*VLOOKUP($F44,categoriePersVSO,6,FALSE),0)</f>
        <v>0</v>
      </c>
      <c r="P44" s="598">
        <f>ROUND('geg ZO'!Q79*VLOOKUP($F44,categoriePersVSO,6,FALSE),0)</f>
        <v>0</v>
      </c>
      <c r="Q44" s="598">
        <f>ROUND('geg ZO'!R79*VLOOKUP($F44,categoriePersVSO,6,FALSE),0)</f>
        <v>0</v>
      </c>
      <c r="R44" s="36"/>
      <c r="S44" s="25"/>
    </row>
    <row r="45" spans="2:34" x14ac:dyDescent="0.2">
      <c r="B45" s="21"/>
      <c r="C45" s="36"/>
      <c r="D45" s="194" t="s">
        <v>31</v>
      </c>
      <c r="E45" s="36"/>
      <c r="F45" s="442" t="s">
        <v>421</v>
      </c>
      <c r="G45" s="72"/>
      <c r="H45" s="36"/>
      <c r="I45" s="598">
        <v>0</v>
      </c>
      <c r="J45" s="598">
        <v>0</v>
      </c>
      <c r="K45" s="598">
        <v>0</v>
      </c>
      <c r="L45" s="598">
        <f>ROUND('geg ZO'!M80*VLOOKUP($F45,categoriePersVSO,6,FALSE),0)</f>
        <v>0</v>
      </c>
      <c r="M45" s="598">
        <f>ROUND('geg ZO'!N80*VLOOKUP($F45,categoriePersVSO,6,FALSE),0)</f>
        <v>0</v>
      </c>
      <c r="N45" s="598">
        <f>ROUND('geg ZO'!O80*VLOOKUP($F45,categoriePersVSO,6,FALSE),0)</f>
        <v>0</v>
      </c>
      <c r="O45" s="598">
        <f>ROUND('geg ZO'!P80*VLOOKUP($F45,categoriePersVSO,6,FALSE),0)</f>
        <v>0</v>
      </c>
      <c r="P45" s="598">
        <f>ROUND('geg ZO'!Q80*VLOOKUP($F45,categoriePersVSO,6,FALSE),0)</f>
        <v>0</v>
      </c>
      <c r="Q45" s="598">
        <f>ROUND('geg ZO'!R80*VLOOKUP($F45,categoriePersVSO,6,FALSE),0)</f>
        <v>0</v>
      </c>
      <c r="R45" s="36"/>
      <c r="S45" s="25"/>
    </row>
    <row r="46" spans="2:34" x14ac:dyDescent="0.2">
      <c r="B46" s="21"/>
      <c r="C46" s="36"/>
      <c r="D46" s="194"/>
      <c r="E46" s="36"/>
      <c r="F46" s="442" t="s">
        <v>422</v>
      </c>
      <c r="G46" s="72"/>
      <c r="H46" s="36"/>
      <c r="I46" s="598">
        <v>0</v>
      </c>
      <c r="J46" s="598">
        <v>0</v>
      </c>
      <c r="K46" s="598">
        <v>0</v>
      </c>
      <c r="L46" s="598">
        <f>ROUND('geg ZO'!M81*VLOOKUP($F46,categoriePersVSO,6,FALSE),0)</f>
        <v>0</v>
      </c>
      <c r="M46" s="598">
        <f>ROUND('geg ZO'!N81*VLOOKUP($F46,categoriePersVSO,6,FALSE),0)</f>
        <v>0</v>
      </c>
      <c r="N46" s="598">
        <f>ROUND('geg ZO'!O81*VLOOKUP($F46,categoriePersVSO,6,FALSE),0)</f>
        <v>0</v>
      </c>
      <c r="O46" s="598">
        <f>ROUND('geg ZO'!P81*VLOOKUP($F46,categoriePersVSO,6,FALSE),0)</f>
        <v>0</v>
      </c>
      <c r="P46" s="598">
        <f>ROUND('geg ZO'!Q81*VLOOKUP($F46,categoriePersVSO,6,FALSE),0)</f>
        <v>0</v>
      </c>
      <c r="Q46" s="598">
        <f>ROUND('geg ZO'!R81*VLOOKUP($F46,categoriePersVSO,6,FALSE),0)</f>
        <v>0</v>
      </c>
      <c r="R46" s="36"/>
      <c r="S46" s="25"/>
    </row>
    <row r="47" spans="2:34" x14ac:dyDescent="0.2">
      <c r="B47" s="21"/>
      <c r="C47" s="36"/>
      <c r="D47" s="656" t="str">
        <f>'geg ZO'!D84</f>
        <v>School 2</v>
      </c>
      <c r="E47" s="36"/>
      <c r="F47" s="36" t="str">
        <f>IF('geg ZO'!F84=1,"categorie 1",IF('geg ZO'!F84=2,"categorie 2","categorie 3"))</f>
        <v>categorie 1</v>
      </c>
      <c r="G47" s="72"/>
      <c r="H47" s="36"/>
      <c r="I47" s="598">
        <v>0</v>
      </c>
      <c r="J47" s="598">
        <v>0</v>
      </c>
      <c r="K47" s="598">
        <v>0</v>
      </c>
      <c r="L47" s="598">
        <f>ROUND('geg ZO'!M84*VLOOKUP($F47,categoriePersVSO,6,FALSE),0)</f>
        <v>0</v>
      </c>
      <c r="M47" s="598">
        <f>ROUND('geg ZO'!N84*VLOOKUP($F47,categoriePersVSO,6,FALSE),0)</f>
        <v>0</v>
      </c>
      <c r="N47" s="598">
        <f>ROUND('geg ZO'!O84*VLOOKUP($F47,categoriePersVSO,6,FALSE),0)</f>
        <v>0</v>
      </c>
      <c r="O47" s="598">
        <f>ROUND('geg ZO'!P84*VLOOKUP($F47,categoriePersVSO,6,FALSE),0)</f>
        <v>0</v>
      </c>
      <c r="P47" s="598">
        <f>ROUND('geg ZO'!Q84*VLOOKUP($F47,categoriePersVSO,6,FALSE),0)</f>
        <v>0</v>
      </c>
      <c r="Q47" s="598">
        <f>ROUND('geg ZO'!R84*VLOOKUP($F47,categoriePersVSO,6,FALSE),0)</f>
        <v>0</v>
      </c>
      <c r="R47" s="36"/>
      <c r="S47" s="25"/>
    </row>
    <row r="48" spans="2:34" x14ac:dyDescent="0.2">
      <c r="B48" s="29"/>
      <c r="C48" s="193"/>
      <c r="D48" s="194" t="s">
        <v>31</v>
      </c>
      <c r="E48" s="36"/>
      <c r="F48" s="36" t="str">
        <f>IF('geg ZO'!F85=1,"categorie 1",IF('geg ZO'!F85=2,"categorie 2","categorie 3"))</f>
        <v>categorie 2</v>
      </c>
      <c r="G48" s="72"/>
      <c r="H48" s="36"/>
      <c r="I48" s="598">
        <v>0</v>
      </c>
      <c r="J48" s="598">
        <v>0</v>
      </c>
      <c r="K48" s="598">
        <v>0</v>
      </c>
      <c r="L48" s="598">
        <f>ROUND('geg ZO'!M85*VLOOKUP($F48,categoriePersVSO,6,FALSE),0)</f>
        <v>0</v>
      </c>
      <c r="M48" s="598">
        <f>ROUND('geg ZO'!N85*VLOOKUP($F48,categoriePersVSO,6,FALSE),0)</f>
        <v>0</v>
      </c>
      <c r="N48" s="598">
        <f>ROUND('geg ZO'!O85*VLOOKUP($F48,categoriePersVSO,6,FALSE),0)</f>
        <v>0</v>
      </c>
      <c r="O48" s="598">
        <f>ROUND('geg ZO'!P85*VLOOKUP($F48,categoriePersVSO,6,FALSE),0)</f>
        <v>0</v>
      </c>
      <c r="P48" s="598">
        <f>ROUND('geg ZO'!Q85*VLOOKUP($F48,categoriePersVSO,6,FALSE),0)</f>
        <v>0</v>
      </c>
      <c r="Q48" s="598">
        <f>ROUND('geg ZO'!R85*VLOOKUP($F48,categoriePersVSO,6,FALSE),0)</f>
        <v>0</v>
      </c>
      <c r="R48" s="193"/>
      <c r="S48" s="30"/>
    </row>
    <row r="49" spans="2:19" x14ac:dyDescent="0.2">
      <c r="B49" s="29"/>
      <c r="C49" s="193"/>
      <c r="D49" s="194"/>
      <c r="E49" s="36"/>
      <c r="F49" s="36" t="str">
        <f>IF('geg ZO'!F86=1,"categorie 1",IF('geg ZO'!F86=2,"categorie 2","categorie 3"))</f>
        <v>categorie 3</v>
      </c>
      <c r="G49" s="72"/>
      <c r="H49" s="36"/>
      <c r="I49" s="598">
        <v>0</v>
      </c>
      <c r="J49" s="598">
        <v>0</v>
      </c>
      <c r="K49" s="598">
        <v>0</v>
      </c>
      <c r="L49" s="598">
        <f>ROUND('geg ZO'!M86*VLOOKUP($F49,categoriePersVSO,6,FALSE),0)</f>
        <v>0</v>
      </c>
      <c r="M49" s="598">
        <f>ROUND('geg ZO'!N86*VLOOKUP($F49,categoriePersVSO,6,FALSE),0)</f>
        <v>0</v>
      </c>
      <c r="N49" s="598">
        <f>ROUND('geg ZO'!O86*VLOOKUP($F49,categoriePersVSO,6,FALSE),0)</f>
        <v>0</v>
      </c>
      <c r="O49" s="598">
        <f>ROUND('geg ZO'!P86*VLOOKUP($F49,categoriePersVSO,6,FALSE),0)</f>
        <v>0</v>
      </c>
      <c r="P49" s="598">
        <f>ROUND('geg ZO'!Q86*VLOOKUP($F49,categoriePersVSO,6,FALSE),0)</f>
        <v>0</v>
      </c>
      <c r="Q49" s="598">
        <f>ROUND('geg ZO'!R86*VLOOKUP($F49,categoriePersVSO,6,FALSE),0)</f>
        <v>0</v>
      </c>
      <c r="R49" s="193"/>
      <c r="S49" s="30"/>
    </row>
    <row r="50" spans="2:19" x14ac:dyDescent="0.2">
      <c r="B50" s="29"/>
      <c r="C50" s="193"/>
      <c r="D50" s="656" t="str">
        <f>'geg ZO'!D89</f>
        <v>School 3</v>
      </c>
      <c r="E50" s="36"/>
      <c r="F50" s="36" t="str">
        <f>IF('geg ZO'!F89=1,"categorie 1",IF('geg ZO'!F89=2,"categorie 2","categorie 3"))</f>
        <v>categorie 1</v>
      </c>
      <c r="G50" s="72"/>
      <c r="H50" s="36"/>
      <c r="I50" s="598">
        <v>0</v>
      </c>
      <c r="J50" s="598">
        <v>0</v>
      </c>
      <c r="K50" s="598">
        <v>0</v>
      </c>
      <c r="L50" s="598">
        <f>ROUND('geg ZO'!M89*VLOOKUP($F50,categoriePersVSO,6,FALSE),0)</f>
        <v>0</v>
      </c>
      <c r="M50" s="598">
        <f>ROUND('geg ZO'!N89*VLOOKUP($F50,categoriePersVSO,6,FALSE),0)</f>
        <v>0</v>
      </c>
      <c r="N50" s="598">
        <f>ROUND('geg ZO'!O89*VLOOKUP($F50,categoriePersVSO,6,FALSE),0)</f>
        <v>0</v>
      </c>
      <c r="O50" s="598">
        <f>ROUND('geg ZO'!P89*VLOOKUP($F50,categoriePersVSO,6,FALSE),0)</f>
        <v>0</v>
      </c>
      <c r="P50" s="598">
        <f>ROUND('geg ZO'!Q89*VLOOKUP($F50,categoriePersVSO,6,FALSE),0)</f>
        <v>0</v>
      </c>
      <c r="Q50" s="598">
        <f>ROUND('geg ZO'!R89*VLOOKUP($F50,categoriePersVSO,6,FALSE),0)</f>
        <v>0</v>
      </c>
      <c r="R50" s="193"/>
      <c r="S50" s="30"/>
    </row>
    <row r="51" spans="2:19" x14ac:dyDescent="0.2">
      <c r="B51" s="29"/>
      <c r="C51" s="193"/>
      <c r="D51" s="194" t="s">
        <v>31</v>
      </c>
      <c r="E51" s="36"/>
      <c r="F51" s="36" t="str">
        <f>IF('geg ZO'!F90=1,"categorie 1",IF('geg ZO'!F90=2,"categorie 2","categorie 3"))</f>
        <v>categorie 2</v>
      </c>
      <c r="G51" s="72"/>
      <c r="H51" s="36"/>
      <c r="I51" s="598">
        <v>0</v>
      </c>
      <c r="J51" s="598">
        <v>0</v>
      </c>
      <c r="K51" s="598">
        <v>0</v>
      </c>
      <c r="L51" s="598">
        <f>ROUND('geg ZO'!M90*VLOOKUP($F51,categoriePersVSO,6,FALSE),0)</f>
        <v>0</v>
      </c>
      <c r="M51" s="598">
        <f>ROUND('geg ZO'!N90*VLOOKUP($F51,categoriePersVSO,6,FALSE),0)</f>
        <v>0</v>
      </c>
      <c r="N51" s="598">
        <f>ROUND('geg ZO'!O90*VLOOKUP($F51,categoriePersVSO,6,FALSE),0)</f>
        <v>0</v>
      </c>
      <c r="O51" s="598">
        <f>ROUND('geg ZO'!P90*VLOOKUP($F51,categoriePersVSO,6,FALSE),0)</f>
        <v>0</v>
      </c>
      <c r="P51" s="598">
        <f>ROUND('geg ZO'!Q90*VLOOKUP($F51,categoriePersVSO,6,FALSE),0)</f>
        <v>0</v>
      </c>
      <c r="Q51" s="598">
        <f>ROUND('geg ZO'!R90*VLOOKUP($F51,categoriePersVSO,6,FALSE),0)</f>
        <v>0</v>
      </c>
      <c r="R51" s="193"/>
      <c r="S51" s="30"/>
    </row>
    <row r="52" spans="2:19" x14ac:dyDescent="0.2">
      <c r="B52" s="29"/>
      <c r="C52" s="193"/>
      <c r="D52" s="194"/>
      <c r="E52" s="36"/>
      <c r="F52" s="36" t="str">
        <f>IF('geg ZO'!F91=1,"categorie 1",IF('geg ZO'!F91=2,"categorie 2","categorie 3"))</f>
        <v>categorie 3</v>
      </c>
      <c r="G52" s="72"/>
      <c r="H52" s="36"/>
      <c r="I52" s="598">
        <v>0</v>
      </c>
      <c r="J52" s="598">
        <v>0</v>
      </c>
      <c r="K52" s="598">
        <v>0</v>
      </c>
      <c r="L52" s="598">
        <f>ROUND('geg ZO'!M91*VLOOKUP($F52,categoriePersVSO,6,FALSE),0)</f>
        <v>0</v>
      </c>
      <c r="M52" s="598">
        <f>ROUND('geg ZO'!N91*VLOOKUP($F52,categoriePersVSO,6,FALSE),0)</f>
        <v>0</v>
      </c>
      <c r="N52" s="598">
        <f>ROUND('geg ZO'!O91*VLOOKUP($F52,categoriePersVSO,6,FALSE),0)</f>
        <v>0</v>
      </c>
      <c r="O52" s="598">
        <f>ROUND('geg ZO'!P91*VLOOKUP($F52,categoriePersVSO,6,FALSE),0)</f>
        <v>0</v>
      </c>
      <c r="P52" s="598">
        <f>ROUND('geg ZO'!Q91*VLOOKUP($F52,categoriePersVSO,6,FALSE),0)</f>
        <v>0</v>
      </c>
      <c r="Q52" s="598">
        <f>ROUND('geg ZO'!R91*VLOOKUP($F52,categoriePersVSO,6,FALSE),0)</f>
        <v>0</v>
      </c>
      <c r="R52" s="193"/>
      <c r="S52" s="30"/>
    </row>
    <row r="53" spans="2:19" x14ac:dyDescent="0.2">
      <c r="B53" s="21"/>
      <c r="C53" s="36"/>
      <c r="D53" s="656" t="str">
        <f>'geg ZO'!D94</f>
        <v>School 4</v>
      </c>
      <c r="E53" s="36"/>
      <c r="F53" s="36" t="str">
        <f>IF('geg ZO'!F94=1,"categorie 1",IF('geg ZO'!F94=2,"categorie 2","categorie 3"))</f>
        <v>categorie 1</v>
      </c>
      <c r="G53" s="72"/>
      <c r="H53" s="36"/>
      <c r="I53" s="598">
        <v>0</v>
      </c>
      <c r="J53" s="598">
        <v>0</v>
      </c>
      <c r="K53" s="598">
        <v>0</v>
      </c>
      <c r="L53" s="598">
        <f>ROUND('geg ZO'!M94*VLOOKUP($F53,categoriePersVSO,6,FALSE),0)</f>
        <v>0</v>
      </c>
      <c r="M53" s="598">
        <f>ROUND('geg ZO'!N94*VLOOKUP($F53,categoriePersVSO,6,FALSE),0)</f>
        <v>0</v>
      </c>
      <c r="N53" s="598">
        <f>ROUND('geg ZO'!O94*VLOOKUP($F53,categoriePersVSO,6,FALSE),0)</f>
        <v>0</v>
      </c>
      <c r="O53" s="598">
        <f>ROUND('geg ZO'!P94*VLOOKUP($F53,categoriePersVSO,6,FALSE),0)</f>
        <v>0</v>
      </c>
      <c r="P53" s="598">
        <f>ROUND('geg ZO'!Q94*VLOOKUP($F53,categoriePersVSO,6,FALSE),0)</f>
        <v>0</v>
      </c>
      <c r="Q53" s="598">
        <f>ROUND('geg ZO'!R94*VLOOKUP($F53,categoriePersVSO,6,FALSE),0)</f>
        <v>0</v>
      </c>
      <c r="R53" s="36"/>
      <c r="S53" s="25"/>
    </row>
    <row r="54" spans="2:19" x14ac:dyDescent="0.2">
      <c r="B54" s="21"/>
      <c r="C54" s="36"/>
      <c r="D54" s="194" t="s">
        <v>31</v>
      </c>
      <c r="E54" s="36"/>
      <c r="F54" s="36" t="str">
        <f>IF('geg ZO'!F95=1,"categorie 1",IF('geg ZO'!F95=2,"categorie 2","categorie 3"))</f>
        <v>categorie 2</v>
      </c>
      <c r="G54" s="72"/>
      <c r="H54" s="36"/>
      <c r="I54" s="598">
        <v>0</v>
      </c>
      <c r="J54" s="598">
        <v>0</v>
      </c>
      <c r="K54" s="598">
        <v>0</v>
      </c>
      <c r="L54" s="598">
        <f>ROUND('geg ZO'!M95*VLOOKUP($F54,categoriePersVSO,6,FALSE),0)</f>
        <v>0</v>
      </c>
      <c r="M54" s="598">
        <f>ROUND('geg ZO'!N95*VLOOKUP($F54,categoriePersVSO,6,FALSE),0)</f>
        <v>0</v>
      </c>
      <c r="N54" s="598">
        <f>ROUND('geg ZO'!O95*VLOOKUP($F54,categoriePersVSO,6,FALSE),0)</f>
        <v>0</v>
      </c>
      <c r="O54" s="598">
        <f>ROUND('geg ZO'!P95*VLOOKUP($F54,categoriePersVSO,6,FALSE),0)</f>
        <v>0</v>
      </c>
      <c r="P54" s="598">
        <f>ROUND('geg ZO'!Q95*VLOOKUP($F54,categoriePersVSO,6,FALSE),0)</f>
        <v>0</v>
      </c>
      <c r="Q54" s="598">
        <f>ROUND('geg ZO'!R95*VLOOKUP($F54,categoriePersVSO,6,FALSE),0)</f>
        <v>0</v>
      </c>
      <c r="R54" s="36"/>
      <c r="S54" s="25"/>
    </row>
    <row r="55" spans="2:19" x14ac:dyDescent="0.2">
      <c r="B55" s="21"/>
      <c r="C55" s="36"/>
      <c r="D55" s="194"/>
      <c r="E55" s="36"/>
      <c r="F55" s="36" t="str">
        <f>IF('geg ZO'!F96=1,"categorie 1",IF('geg ZO'!F96=2,"categorie 2","categorie 3"))</f>
        <v>categorie 3</v>
      </c>
      <c r="G55" s="72"/>
      <c r="H55" s="36"/>
      <c r="I55" s="598">
        <v>0</v>
      </c>
      <c r="J55" s="598">
        <v>0</v>
      </c>
      <c r="K55" s="598">
        <v>0</v>
      </c>
      <c r="L55" s="598">
        <f>ROUND('geg ZO'!M96*VLOOKUP($F55,categoriePersVSO,6,FALSE),0)</f>
        <v>0</v>
      </c>
      <c r="M55" s="598">
        <f>ROUND('geg ZO'!N96*VLOOKUP($F55,categoriePersVSO,6,FALSE),0)</f>
        <v>0</v>
      </c>
      <c r="N55" s="598">
        <f>ROUND('geg ZO'!O96*VLOOKUP($F55,categoriePersVSO,6,FALSE),0)</f>
        <v>0</v>
      </c>
      <c r="O55" s="598">
        <f>ROUND('geg ZO'!P96*VLOOKUP($F55,categoriePersVSO,6,FALSE),0)</f>
        <v>0</v>
      </c>
      <c r="P55" s="598">
        <f>ROUND('geg ZO'!Q96*VLOOKUP($F55,categoriePersVSO,6,FALSE),0)</f>
        <v>0</v>
      </c>
      <c r="Q55" s="598">
        <f>ROUND('geg ZO'!R96*VLOOKUP($F55,categoriePersVSO,6,FALSE),0)</f>
        <v>0</v>
      </c>
      <c r="R55" s="36"/>
      <c r="S55" s="25"/>
    </row>
    <row r="56" spans="2:19" x14ac:dyDescent="0.2">
      <c r="B56" s="21"/>
      <c r="C56" s="36"/>
      <c r="D56" s="656" t="str">
        <f>'geg ZO'!D99</f>
        <v>School 5</v>
      </c>
      <c r="E56" s="36"/>
      <c r="F56" s="36" t="str">
        <f>IF('geg ZO'!F99=1,"categorie 1",IF('geg ZO'!F99=2,"categorie 2","categorie 3"))</f>
        <v>categorie 1</v>
      </c>
      <c r="G56" s="72"/>
      <c r="H56" s="36"/>
      <c r="I56" s="598">
        <v>0</v>
      </c>
      <c r="J56" s="598">
        <v>0</v>
      </c>
      <c r="K56" s="598">
        <v>0</v>
      </c>
      <c r="L56" s="598">
        <f>ROUND('geg ZO'!M99*VLOOKUP($F56,categoriePersVSO,6,FALSE),0)</f>
        <v>0</v>
      </c>
      <c r="M56" s="598">
        <f>ROUND('geg ZO'!N99*VLOOKUP($F56,categoriePersVSO,6,FALSE),0)</f>
        <v>0</v>
      </c>
      <c r="N56" s="598">
        <f>ROUND('geg ZO'!O99*VLOOKUP($F56,categoriePersVSO,6,FALSE),0)</f>
        <v>0</v>
      </c>
      <c r="O56" s="598">
        <f>ROUND('geg ZO'!P99*VLOOKUP($F56,categoriePersVSO,6,FALSE),0)</f>
        <v>0</v>
      </c>
      <c r="P56" s="598">
        <f>ROUND('geg ZO'!Q99*VLOOKUP($F56,categoriePersVSO,6,FALSE),0)</f>
        <v>0</v>
      </c>
      <c r="Q56" s="598">
        <f>ROUND('geg ZO'!R99*VLOOKUP($F56,categoriePersVSO,6,FALSE),0)</f>
        <v>0</v>
      </c>
      <c r="R56" s="36"/>
      <c r="S56" s="25"/>
    </row>
    <row r="57" spans="2:19" x14ac:dyDescent="0.2">
      <c r="B57" s="21"/>
      <c r="C57" s="36"/>
      <c r="D57" s="194" t="s">
        <v>31</v>
      </c>
      <c r="E57" s="36"/>
      <c r="F57" s="36" t="str">
        <f>IF('geg ZO'!F100=1,"categorie 1",IF('geg ZO'!F100=2,"categorie 2","categorie 3"))</f>
        <v>categorie 2</v>
      </c>
      <c r="G57" s="72"/>
      <c r="H57" s="36"/>
      <c r="I57" s="598">
        <v>0</v>
      </c>
      <c r="J57" s="598">
        <v>0</v>
      </c>
      <c r="K57" s="598">
        <v>0</v>
      </c>
      <c r="L57" s="598">
        <f>ROUND('geg ZO'!M100*VLOOKUP($F57,categoriePersVSO,6,FALSE),0)</f>
        <v>0</v>
      </c>
      <c r="M57" s="598">
        <f>ROUND('geg ZO'!N100*VLOOKUP($F57,categoriePersVSO,6,FALSE),0)</f>
        <v>0</v>
      </c>
      <c r="N57" s="598">
        <f>ROUND('geg ZO'!O100*VLOOKUP($F57,categoriePersVSO,6,FALSE),0)</f>
        <v>0</v>
      </c>
      <c r="O57" s="598">
        <f>ROUND('geg ZO'!P100*VLOOKUP($F57,categoriePersVSO,6,FALSE),0)</f>
        <v>0</v>
      </c>
      <c r="P57" s="598">
        <f>ROUND('geg ZO'!Q100*VLOOKUP($F57,categoriePersVSO,6,FALSE),0)</f>
        <v>0</v>
      </c>
      <c r="Q57" s="598">
        <f>ROUND('geg ZO'!R100*VLOOKUP($F57,categoriePersVSO,6,FALSE),0)</f>
        <v>0</v>
      </c>
      <c r="R57" s="36"/>
      <c r="S57" s="25"/>
    </row>
    <row r="58" spans="2:19" x14ac:dyDescent="0.2">
      <c r="B58" s="21"/>
      <c r="C58" s="36"/>
      <c r="D58" s="194"/>
      <c r="E58" s="36"/>
      <c r="F58" s="36" t="str">
        <f>IF('geg ZO'!F101=1,"categorie 1",IF('geg ZO'!F101=2,"categorie 2","categorie 3"))</f>
        <v>categorie 3</v>
      </c>
      <c r="G58" s="72"/>
      <c r="H58" s="36"/>
      <c r="I58" s="598">
        <v>0</v>
      </c>
      <c r="J58" s="598">
        <v>0</v>
      </c>
      <c r="K58" s="598">
        <v>0</v>
      </c>
      <c r="L58" s="598">
        <f>ROUND('geg ZO'!M101*VLOOKUP($F58,categoriePersVSO,6,FALSE),0)</f>
        <v>0</v>
      </c>
      <c r="M58" s="598">
        <f>ROUND('geg ZO'!N101*VLOOKUP($F58,categoriePersVSO,6,FALSE),0)</f>
        <v>0</v>
      </c>
      <c r="N58" s="598">
        <f>ROUND('geg ZO'!O101*VLOOKUP($F58,categoriePersVSO,6,FALSE),0)</f>
        <v>0</v>
      </c>
      <c r="O58" s="598">
        <f>ROUND('geg ZO'!P101*VLOOKUP($F58,categoriePersVSO,6,FALSE),0)</f>
        <v>0</v>
      </c>
      <c r="P58" s="598">
        <f>ROUND('geg ZO'!Q101*VLOOKUP($F58,categoriePersVSO,6,FALSE),0)</f>
        <v>0</v>
      </c>
      <c r="Q58" s="598">
        <f>ROUND('geg ZO'!R101*VLOOKUP($F58,categoriePersVSO,6,FALSE),0)</f>
        <v>0</v>
      </c>
      <c r="R58" s="36"/>
      <c r="S58" s="25"/>
    </row>
    <row r="59" spans="2:19" x14ac:dyDescent="0.2">
      <c r="B59" s="21"/>
      <c r="C59" s="36"/>
      <c r="D59" s="656" t="str">
        <f>'geg ZO'!D104</f>
        <v>School 6</v>
      </c>
      <c r="E59" s="36"/>
      <c r="F59" s="36" t="str">
        <f>IF('geg ZO'!F104=1,"categorie 1",IF('geg ZO'!F104=2,"categorie 2","categorie 3"))</f>
        <v>categorie 1</v>
      </c>
      <c r="G59" s="72"/>
      <c r="H59" s="36"/>
      <c r="I59" s="598">
        <v>0</v>
      </c>
      <c r="J59" s="598">
        <v>0</v>
      </c>
      <c r="K59" s="598">
        <v>0</v>
      </c>
      <c r="L59" s="598">
        <f>ROUND('geg ZO'!M104*VLOOKUP($F59,categoriePersVSO,6,FALSE),0)</f>
        <v>0</v>
      </c>
      <c r="M59" s="598">
        <f>ROUND('geg ZO'!N104*VLOOKUP($F59,categoriePersVSO,6,FALSE),0)</f>
        <v>0</v>
      </c>
      <c r="N59" s="598">
        <f>ROUND('geg ZO'!O104*VLOOKUP($F59,categoriePersVSO,6,FALSE),0)</f>
        <v>0</v>
      </c>
      <c r="O59" s="598">
        <f>ROUND('geg ZO'!P104*VLOOKUP($F59,categoriePersVSO,6,FALSE),0)</f>
        <v>0</v>
      </c>
      <c r="P59" s="598">
        <f>ROUND('geg ZO'!Q104*VLOOKUP($F59,categoriePersVSO,6,FALSE),0)</f>
        <v>0</v>
      </c>
      <c r="Q59" s="598">
        <f>ROUND('geg ZO'!R104*VLOOKUP($F59,categoriePersVSO,6,FALSE),0)</f>
        <v>0</v>
      </c>
      <c r="R59" s="36"/>
      <c r="S59" s="25"/>
    </row>
    <row r="60" spans="2:19" x14ac:dyDescent="0.2">
      <c r="B60" s="21"/>
      <c r="C60" s="36"/>
      <c r="D60" s="194" t="s">
        <v>31</v>
      </c>
      <c r="E60" s="36"/>
      <c r="F60" s="36" t="str">
        <f>IF('geg ZO'!F105=1,"categorie 1",IF('geg ZO'!F105=2,"categorie 2","categorie 3"))</f>
        <v>categorie 2</v>
      </c>
      <c r="G60" s="72"/>
      <c r="H60" s="36"/>
      <c r="I60" s="598">
        <v>0</v>
      </c>
      <c r="J60" s="598">
        <v>0</v>
      </c>
      <c r="K60" s="598">
        <v>0</v>
      </c>
      <c r="L60" s="598">
        <f>ROUND('geg ZO'!M105*VLOOKUP($F60,categoriePersVSO,6,FALSE),0)</f>
        <v>0</v>
      </c>
      <c r="M60" s="598">
        <f>ROUND('geg ZO'!N105*VLOOKUP($F60,categoriePersVSO,6,FALSE),0)</f>
        <v>0</v>
      </c>
      <c r="N60" s="598">
        <f>ROUND('geg ZO'!O105*VLOOKUP($F60,categoriePersVSO,6,FALSE),0)</f>
        <v>0</v>
      </c>
      <c r="O60" s="598">
        <f>ROUND('geg ZO'!P105*VLOOKUP($F60,categoriePersVSO,6,FALSE),0)</f>
        <v>0</v>
      </c>
      <c r="P60" s="598">
        <f>ROUND('geg ZO'!Q105*VLOOKUP($F60,categoriePersVSO,6,FALSE),0)</f>
        <v>0</v>
      </c>
      <c r="Q60" s="598">
        <f>ROUND('geg ZO'!R105*VLOOKUP($F60,categoriePersVSO,6,FALSE),0)</f>
        <v>0</v>
      </c>
      <c r="R60" s="36"/>
      <c r="S60" s="25"/>
    </row>
    <row r="61" spans="2:19" x14ac:dyDescent="0.2">
      <c r="B61" s="21"/>
      <c r="C61" s="36"/>
      <c r="D61" s="194"/>
      <c r="E61" s="36"/>
      <c r="F61" s="36" t="str">
        <f>IF('geg ZO'!F106=1,"categorie 1",IF('geg ZO'!F106=2,"categorie 2","categorie 3"))</f>
        <v>categorie 3</v>
      </c>
      <c r="G61" s="72"/>
      <c r="H61" s="36"/>
      <c r="I61" s="598">
        <v>0</v>
      </c>
      <c r="J61" s="598">
        <v>0</v>
      </c>
      <c r="K61" s="598">
        <v>0</v>
      </c>
      <c r="L61" s="598">
        <f>ROUND('geg ZO'!M106*VLOOKUP($F61,categoriePersVSO,6,FALSE),0)</f>
        <v>0</v>
      </c>
      <c r="M61" s="598">
        <f>ROUND('geg ZO'!N106*VLOOKUP($F61,categoriePersVSO,6,FALSE),0)</f>
        <v>0</v>
      </c>
      <c r="N61" s="598">
        <f>ROUND('geg ZO'!O106*VLOOKUP($F61,categoriePersVSO,6,FALSE),0)</f>
        <v>0</v>
      </c>
      <c r="O61" s="598">
        <f>ROUND('geg ZO'!P106*VLOOKUP($F61,categoriePersVSO,6,FALSE),0)</f>
        <v>0</v>
      </c>
      <c r="P61" s="598">
        <f>ROUND('geg ZO'!Q106*VLOOKUP($F61,categoriePersVSO,6,FALSE),0)</f>
        <v>0</v>
      </c>
      <c r="Q61" s="598">
        <f>ROUND('geg ZO'!R106*VLOOKUP($F61,categoriePersVSO,6,FALSE),0)</f>
        <v>0</v>
      </c>
      <c r="R61" s="36"/>
      <c r="S61" s="25"/>
    </row>
    <row r="62" spans="2:19" x14ac:dyDescent="0.2">
      <c r="B62" s="21"/>
      <c r="C62" s="36"/>
      <c r="D62" s="656" t="str">
        <f>'geg ZO'!D109</f>
        <v>School 7</v>
      </c>
      <c r="E62" s="36"/>
      <c r="F62" s="36" t="str">
        <f>IF('geg ZO'!F109=1,"categorie 1",IF('geg ZO'!F109=2,"categorie 2","categorie 3"))</f>
        <v>categorie 1</v>
      </c>
      <c r="G62" s="72"/>
      <c r="H62" s="36"/>
      <c r="I62" s="598">
        <v>0</v>
      </c>
      <c r="J62" s="598">
        <v>0</v>
      </c>
      <c r="K62" s="598">
        <v>0</v>
      </c>
      <c r="L62" s="598">
        <f>ROUND('geg ZO'!M109*VLOOKUP($F62,categoriePersVSO,6,FALSE),0)</f>
        <v>0</v>
      </c>
      <c r="M62" s="598">
        <f>ROUND('geg ZO'!N109*VLOOKUP($F62,categoriePersVSO,6,FALSE),0)</f>
        <v>0</v>
      </c>
      <c r="N62" s="598">
        <f>ROUND('geg ZO'!O109*VLOOKUP($F62,categoriePersVSO,6,FALSE),0)</f>
        <v>0</v>
      </c>
      <c r="O62" s="598">
        <f>ROUND('geg ZO'!P109*VLOOKUP($F62,categoriePersVSO,6,FALSE),0)</f>
        <v>0</v>
      </c>
      <c r="P62" s="598">
        <f>ROUND('geg ZO'!Q109*VLOOKUP($F62,categoriePersVSO,6,FALSE),0)</f>
        <v>0</v>
      </c>
      <c r="Q62" s="598">
        <f>ROUND('geg ZO'!R109*VLOOKUP($F62,categoriePersVSO,6,FALSE),0)</f>
        <v>0</v>
      </c>
      <c r="R62" s="36"/>
      <c r="S62" s="25"/>
    </row>
    <row r="63" spans="2:19" x14ac:dyDescent="0.2">
      <c r="B63" s="21"/>
      <c r="C63" s="36"/>
      <c r="D63" s="194" t="s">
        <v>31</v>
      </c>
      <c r="E63" s="36"/>
      <c r="F63" s="36" t="str">
        <f>IF('geg ZO'!F110=1,"categorie 1",IF('geg ZO'!F110=2,"categorie 2","categorie 3"))</f>
        <v>categorie 2</v>
      </c>
      <c r="G63" s="72"/>
      <c r="H63" s="36"/>
      <c r="I63" s="598">
        <v>0</v>
      </c>
      <c r="J63" s="598">
        <v>0</v>
      </c>
      <c r="K63" s="598">
        <v>0</v>
      </c>
      <c r="L63" s="598">
        <f>ROUND('geg ZO'!M110*VLOOKUP($F63,categoriePersVSO,6,FALSE),0)</f>
        <v>0</v>
      </c>
      <c r="M63" s="598">
        <f>ROUND('geg ZO'!N110*VLOOKUP($F63,categoriePersVSO,6,FALSE),0)</f>
        <v>0</v>
      </c>
      <c r="N63" s="598">
        <f>ROUND('geg ZO'!O110*VLOOKUP($F63,categoriePersVSO,6,FALSE),0)</f>
        <v>0</v>
      </c>
      <c r="O63" s="598">
        <f>ROUND('geg ZO'!P110*VLOOKUP($F63,categoriePersVSO,6,FALSE),0)</f>
        <v>0</v>
      </c>
      <c r="P63" s="598">
        <f>ROUND('geg ZO'!Q110*VLOOKUP($F63,categoriePersVSO,6,FALSE),0)</f>
        <v>0</v>
      </c>
      <c r="Q63" s="598">
        <f>ROUND('geg ZO'!R110*VLOOKUP($F63,categoriePersVSO,6,FALSE),0)</f>
        <v>0</v>
      </c>
      <c r="R63" s="36"/>
      <c r="S63" s="25"/>
    </row>
    <row r="64" spans="2:19" x14ac:dyDescent="0.2">
      <c r="B64" s="21"/>
      <c r="C64" s="36"/>
      <c r="D64" s="194"/>
      <c r="E64" s="36"/>
      <c r="F64" s="36" t="str">
        <f>IF('geg ZO'!F111=1,"categorie 1",IF('geg ZO'!F111=2,"categorie 2","categorie 3"))</f>
        <v>categorie 3</v>
      </c>
      <c r="G64" s="72"/>
      <c r="H64" s="36"/>
      <c r="I64" s="598">
        <v>0</v>
      </c>
      <c r="J64" s="598">
        <v>0</v>
      </c>
      <c r="K64" s="598">
        <v>0</v>
      </c>
      <c r="L64" s="598">
        <f>ROUND('geg ZO'!M111*VLOOKUP($F64,categoriePersVSO,6,FALSE),0)</f>
        <v>0</v>
      </c>
      <c r="M64" s="598">
        <f>ROUND('geg ZO'!N111*VLOOKUP($F64,categoriePersVSO,6,FALSE),0)</f>
        <v>0</v>
      </c>
      <c r="N64" s="598">
        <f>ROUND('geg ZO'!O111*VLOOKUP($F64,categoriePersVSO,6,FALSE),0)</f>
        <v>0</v>
      </c>
      <c r="O64" s="598">
        <f>ROUND('geg ZO'!P111*VLOOKUP($F64,categoriePersVSO,6,FALSE),0)</f>
        <v>0</v>
      </c>
      <c r="P64" s="598">
        <f>ROUND('geg ZO'!Q111*VLOOKUP($F64,categoriePersVSO,6,FALSE),0)</f>
        <v>0</v>
      </c>
      <c r="Q64" s="598">
        <f>ROUND('geg ZO'!R111*VLOOKUP($F64,categoriePersVSO,6,FALSE),0)</f>
        <v>0</v>
      </c>
      <c r="R64" s="36"/>
      <c r="S64" s="25"/>
    </row>
    <row r="65" spans="2:19" x14ac:dyDescent="0.2">
      <c r="B65" s="21"/>
      <c r="C65" s="36"/>
      <c r="D65" s="656" t="str">
        <f>'geg ZO'!D114</f>
        <v>School 8</v>
      </c>
      <c r="E65" s="36"/>
      <c r="F65" s="36" t="str">
        <f>IF('geg ZO'!F114=1,"categorie 1",IF('geg ZO'!F114=2,"categorie 2","categorie 3"))</f>
        <v>categorie 1</v>
      </c>
      <c r="G65" s="72"/>
      <c r="H65" s="36"/>
      <c r="I65" s="598">
        <v>0</v>
      </c>
      <c r="J65" s="598">
        <v>0</v>
      </c>
      <c r="K65" s="598">
        <v>0</v>
      </c>
      <c r="L65" s="598">
        <f>ROUND('geg ZO'!M114*VLOOKUP($F65,categoriePersVSO,6,FALSE),0)</f>
        <v>0</v>
      </c>
      <c r="M65" s="598">
        <f>ROUND('geg ZO'!N114*VLOOKUP($F65,categoriePersVSO,6,FALSE),0)</f>
        <v>0</v>
      </c>
      <c r="N65" s="598">
        <f>ROUND('geg ZO'!O114*VLOOKUP($F65,categoriePersVSO,6,FALSE),0)</f>
        <v>0</v>
      </c>
      <c r="O65" s="598">
        <f>ROUND('geg ZO'!P114*VLOOKUP($F65,categoriePersVSO,6,FALSE),0)</f>
        <v>0</v>
      </c>
      <c r="P65" s="598">
        <f>ROUND('geg ZO'!Q114*VLOOKUP($F65,categoriePersVSO,6,FALSE),0)</f>
        <v>0</v>
      </c>
      <c r="Q65" s="598">
        <f>ROUND('geg ZO'!R114*VLOOKUP($F65,categoriePersVSO,6,FALSE),0)</f>
        <v>0</v>
      </c>
      <c r="R65" s="36"/>
      <c r="S65" s="25"/>
    </row>
    <row r="66" spans="2:19" x14ac:dyDescent="0.2">
      <c r="B66" s="21"/>
      <c r="C66" s="36"/>
      <c r="D66" s="194" t="s">
        <v>31</v>
      </c>
      <c r="E66" s="36"/>
      <c r="F66" s="36" t="str">
        <f>IF('geg ZO'!F115=1,"categorie 1",IF('geg ZO'!F115=2,"categorie 2","categorie 3"))</f>
        <v>categorie 2</v>
      </c>
      <c r="G66" s="72"/>
      <c r="H66" s="36"/>
      <c r="I66" s="598">
        <v>0</v>
      </c>
      <c r="J66" s="598">
        <v>0</v>
      </c>
      <c r="K66" s="598">
        <v>0</v>
      </c>
      <c r="L66" s="598">
        <f>ROUND('geg ZO'!M115*VLOOKUP($F66,categoriePersVSO,6,FALSE),0)</f>
        <v>0</v>
      </c>
      <c r="M66" s="598">
        <f>ROUND('geg ZO'!N115*VLOOKUP($F66,categoriePersVSO,6,FALSE),0)</f>
        <v>0</v>
      </c>
      <c r="N66" s="598">
        <f>ROUND('geg ZO'!O115*VLOOKUP($F66,categoriePersVSO,6,FALSE),0)</f>
        <v>0</v>
      </c>
      <c r="O66" s="598">
        <f>ROUND('geg ZO'!P115*VLOOKUP($F66,categoriePersVSO,6,FALSE),0)</f>
        <v>0</v>
      </c>
      <c r="P66" s="598">
        <f>ROUND('geg ZO'!Q115*VLOOKUP($F66,categoriePersVSO,6,FALSE),0)</f>
        <v>0</v>
      </c>
      <c r="Q66" s="598">
        <f>ROUND('geg ZO'!R115*VLOOKUP($F66,categoriePersVSO,6,FALSE),0)</f>
        <v>0</v>
      </c>
      <c r="R66" s="36"/>
      <c r="S66" s="25"/>
    </row>
    <row r="67" spans="2:19" x14ac:dyDescent="0.2">
      <c r="B67" s="21"/>
      <c r="C67" s="36"/>
      <c r="D67" s="194"/>
      <c r="E67" s="36"/>
      <c r="F67" s="36" t="str">
        <f>IF('geg ZO'!F116=1,"categorie 1",IF('geg ZO'!F116=2,"categorie 2","categorie 3"))</f>
        <v>categorie 3</v>
      </c>
      <c r="G67" s="72"/>
      <c r="H67" s="36"/>
      <c r="I67" s="598">
        <v>0</v>
      </c>
      <c r="J67" s="598">
        <v>0</v>
      </c>
      <c r="K67" s="598">
        <v>0</v>
      </c>
      <c r="L67" s="598">
        <f>ROUND('geg ZO'!M116*VLOOKUP($F67,categoriePersVSO,6,FALSE),0)</f>
        <v>0</v>
      </c>
      <c r="M67" s="598">
        <f>ROUND('geg ZO'!N116*VLOOKUP($F67,categoriePersVSO,6,FALSE),0)</f>
        <v>0</v>
      </c>
      <c r="N67" s="598">
        <f>ROUND('geg ZO'!O116*VLOOKUP($F67,categoriePersVSO,6,FALSE),0)</f>
        <v>0</v>
      </c>
      <c r="O67" s="598">
        <f>ROUND('geg ZO'!P116*VLOOKUP($F67,categoriePersVSO,6,FALSE),0)</f>
        <v>0</v>
      </c>
      <c r="P67" s="598">
        <f>ROUND('geg ZO'!Q116*VLOOKUP($F67,categoriePersVSO,6,FALSE),0)</f>
        <v>0</v>
      </c>
      <c r="Q67" s="598">
        <f>ROUND('geg ZO'!R116*VLOOKUP($F67,categoriePersVSO,6,FALSE),0)</f>
        <v>0</v>
      </c>
      <c r="R67" s="36"/>
      <c r="S67" s="25"/>
    </row>
    <row r="68" spans="2:19" x14ac:dyDescent="0.2">
      <c r="B68" s="21"/>
      <c r="C68" s="36"/>
      <c r="D68" s="656" t="str">
        <f>'geg ZO'!D119</f>
        <v>School 9</v>
      </c>
      <c r="E68" s="36"/>
      <c r="F68" s="36" t="str">
        <f>IF('geg ZO'!F119=1,"categorie 1",IF('geg ZO'!F119=2,"categorie 2","categorie 3"))</f>
        <v>categorie 1</v>
      </c>
      <c r="G68" s="72"/>
      <c r="H68" s="36"/>
      <c r="I68" s="598">
        <v>0</v>
      </c>
      <c r="J68" s="598">
        <v>0</v>
      </c>
      <c r="K68" s="598">
        <v>0</v>
      </c>
      <c r="L68" s="598">
        <f>ROUND('geg ZO'!M119*VLOOKUP($F68,categoriePersVSO,6,FALSE),0)</f>
        <v>0</v>
      </c>
      <c r="M68" s="598">
        <f>ROUND('geg ZO'!N119*VLOOKUP($F68,categoriePersVSO,6,FALSE),0)</f>
        <v>0</v>
      </c>
      <c r="N68" s="598">
        <f>ROUND('geg ZO'!O119*VLOOKUP($F68,categoriePersVSO,6,FALSE),0)</f>
        <v>0</v>
      </c>
      <c r="O68" s="598">
        <f>ROUND('geg ZO'!P119*VLOOKUP($F68,categoriePersVSO,6,FALSE),0)</f>
        <v>0</v>
      </c>
      <c r="P68" s="598">
        <f>ROUND('geg ZO'!Q119*VLOOKUP($F68,categoriePersVSO,6,FALSE),0)</f>
        <v>0</v>
      </c>
      <c r="Q68" s="598">
        <f>ROUND('geg ZO'!R119*VLOOKUP($F68,categoriePersVSO,6,FALSE),0)</f>
        <v>0</v>
      </c>
      <c r="R68" s="36"/>
      <c r="S68" s="25"/>
    </row>
    <row r="69" spans="2:19" x14ac:dyDescent="0.2">
      <c r="B69" s="21"/>
      <c r="C69" s="36"/>
      <c r="D69" s="194" t="s">
        <v>31</v>
      </c>
      <c r="E69" s="36"/>
      <c r="F69" s="36" t="str">
        <f>IF('geg ZO'!F120=1,"categorie 1",IF('geg ZO'!F120=2,"categorie 2","categorie 3"))</f>
        <v>categorie 2</v>
      </c>
      <c r="G69" s="72"/>
      <c r="H69" s="36"/>
      <c r="I69" s="598">
        <v>0</v>
      </c>
      <c r="J69" s="598">
        <v>0</v>
      </c>
      <c r="K69" s="598">
        <v>0</v>
      </c>
      <c r="L69" s="598">
        <f>ROUND('geg ZO'!M120*VLOOKUP($F69,categoriePersVSO,6,FALSE),0)</f>
        <v>0</v>
      </c>
      <c r="M69" s="598">
        <f>ROUND('geg ZO'!N120*VLOOKUP($F69,categoriePersVSO,6,FALSE),0)</f>
        <v>0</v>
      </c>
      <c r="N69" s="598">
        <f>ROUND('geg ZO'!O120*VLOOKUP($F69,categoriePersVSO,6,FALSE),0)</f>
        <v>0</v>
      </c>
      <c r="O69" s="598">
        <f>ROUND('geg ZO'!P120*VLOOKUP($F69,categoriePersVSO,6,FALSE),0)</f>
        <v>0</v>
      </c>
      <c r="P69" s="598">
        <f>ROUND('geg ZO'!Q120*VLOOKUP($F69,categoriePersVSO,6,FALSE),0)</f>
        <v>0</v>
      </c>
      <c r="Q69" s="598">
        <f>ROUND('geg ZO'!R120*VLOOKUP($F69,categoriePersVSO,6,FALSE),0)</f>
        <v>0</v>
      </c>
      <c r="R69" s="36"/>
      <c r="S69" s="25"/>
    </row>
    <row r="70" spans="2:19" x14ac:dyDescent="0.2">
      <c r="B70" s="21"/>
      <c r="C70" s="36"/>
      <c r="D70" s="194"/>
      <c r="E70" s="36"/>
      <c r="F70" s="36" t="str">
        <f>IF('geg ZO'!F121=1,"categorie 1",IF('geg ZO'!F121=2,"categorie 2","categorie 3"))</f>
        <v>categorie 3</v>
      </c>
      <c r="G70" s="72"/>
      <c r="H70" s="36"/>
      <c r="I70" s="598">
        <v>0</v>
      </c>
      <c r="J70" s="598">
        <v>0</v>
      </c>
      <c r="K70" s="598">
        <v>0</v>
      </c>
      <c r="L70" s="598">
        <f>ROUND('geg ZO'!M121*VLOOKUP($F70,categoriePersVSO,6,FALSE),0)</f>
        <v>0</v>
      </c>
      <c r="M70" s="598">
        <f>ROUND('geg ZO'!N121*VLOOKUP($F70,categoriePersVSO,6,FALSE),0)</f>
        <v>0</v>
      </c>
      <c r="N70" s="598">
        <f>ROUND('geg ZO'!O121*VLOOKUP($F70,categoriePersVSO,6,FALSE),0)</f>
        <v>0</v>
      </c>
      <c r="O70" s="598">
        <f>ROUND('geg ZO'!P121*VLOOKUP($F70,categoriePersVSO,6,FALSE),0)</f>
        <v>0</v>
      </c>
      <c r="P70" s="598">
        <f>ROUND('geg ZO'!Q121*VLOOKUP($F70,categoriePersVSO,6,FALSE),0)</f>
        <v>0</v>
      </c>
      <c r="Q70" s="598">
        <f>ROUND('geg ZO'!R121*VLOOKUP($F70,categoriePersVSO,6,FALSE),0)</f>
        <v>0</v>
      </c>
      <c r="R70" s="36"/>
      <c r="S70" s="25"/>
    </row>
    <row r="71" spans="2:19" x14ac:dyDescent="0.2">
      <c r="B71" s="21"/>
      <c r="C71" s="36"/>
      <c r="D71" s="656" t="str">
        <f>'geg ZO'!D124</f>
        <v>School 10</v>
      </c>
      <c r="E71" s="36"/>
      <c r="F71" s="36" t="str">
        <f>IF('geg ZO'!F124=1,"categorie 1",IF('geg ZO'!F124=2,"categorie 2","categorie 3"))</f>
        <v>categorie 1</v>
      </c>
      <c r="G71" s="72"/>
      <c r="H71" s="36"/>
      <c r="I71" s="598">
        <v>0</v>
      </c>
      <c r="J71" s="598">
        <v>0</v>
      </c>
      <c r="K71" s="598">
        <v>0</v>
      </c>
      <c r="L71" s="598">
        <f>ROUND('geg ZO'!M124*VLOOKUP($F71,categoriePersVSO,6,FALSE),0)</f>
        <v>0</v>
      </c>
      <c r="M71" s="598">
        <f>ROUND('geg ZO'!N124*VLOOKUP($F71,categoriePersVSO,6,FALSE),0)</f>
        <v>0</v>
      </c>
      <c r="N71" s="598">
        <f>ROUND('geg ZO'!O124*VLOOKUP($F71,categoriePersVSO,6,FALSE),0)</f>
        <v>0</v>
      </c>
      <c r="O71" s="598">
        <f>ROUND('geg ZO'!P124*VLOOKUP($F71,categoriePersVSO,6,FALSE),0)</f>
        <v>0</v>
      </c>
      <c r="P71" s="598">
        <f>ROUND('geg ZO'!Q124*VLOOKUP($F71,categoriePersVSO,6,FALSE),0)</f>
        <v>0</v>
      </c>
      <c r="Q71" s="598">
        <f>ROUND('geg ZO'!R124*VLOOKUP($F71,categoriePersVSO,6,FALSE),0)</f>
        <v>0</v>
      </c>
      <c r="R71" s="36"/>
      <c r="S71" s="25"/>
    </row>
    <row r="72" spans="2:19" x14ac:dyDescent="0.2">
      <c r="B72" s="21"/>
      <c r="C72" s="36"/>
      <c r="D72" s="194" t="s">
        <v>31</v>
      </c>
      <c r="E72" s="36"/>
      <c r="F72" s="36" t="str">
        <f>IF('geg ZO'!F125=1,"categorie 1",IF('geg ZO'!F125=2,"categorie 2","categorie 3"))</f>
        <v>categorie 2</v>
      </c>
      <c r="G72" s="72"/>
      <c r="H72" s="36"/>
      <c r="I72" s="598">
        <v>0</v>
      </c>
      <c r="J72" s="598">
        <v>0</v>
      </c>
      <c r="K72" s="598">
        <v>0</v>
      </c>
      <c r="L72" s="598">
        <f>ROUND('geg ZO'!M125*VLOOKUP($F72,categoriePersVSO,6,FALSE),0)</f>
        <v>0</v>
      </c>
      <c r="M72" s="598">
        <f>ROUND('geg ZO'!N125*VLOOKUP($F72,categoriePersVSO,6,FALSE),0)</f>
        <v>0</v>
      </c>
      <c r="N72" s="598">
        <f>ROUND('geg ZO'!O125*VLOOKUP($F72,categoriePersVSO,6,FALSE),0)</f>
        <v>0</v>
      </c>
      <c r="O72" s="598">
        <f>ROUND('geg ZO'!P125*VLOOKUP($F72,categoriePersVSO,6,FALSE),0)</f>
        <v>0</v>
      </c>
      <c r="P72" s="598">
        <f>ROUND('geg ZO'!Q125*VLOOKUP($F72,categoriePersVSO,6,FALSE),0)</f>
        <v>0</v>
      </c>
      <c r="Q72" s="598">
        <f>ROUND('geg ZO'!R125*VLOOKUP($F72,categoriePersVSO,6,FALSE),0)</f>
        <v>0</v>
      </c>
      <c r="R72" s="36"/>
      <c r="S72" s="25"/>
    </row>
    <row r="73" spans="2:19" x14ac:dyDescent="0.2">
      <c r="B73" s="21"/>
      <c r="C73" s="36"/>
      <c r="D73" s="194"/>
      <c r="E73" s="36"/>
      <c r="F73" s="36" t="str">
        <f>IF('geg ZO'!F126=1,"categorie 1",IF('geg ZO'!F126=2,"categorie 2","categorie 3"))</f>
        <v>categorie 3</v>
      </c>
      <c r="G73" s="72"/>
      <c r="H73" s="36"/>
      <c r="I73" s="598">
        <v>0</v>
      </c>
      <c r="J73" s="598">
        <v>0</v>
      </c>
      <c r="K73" s="598">
        <v>0</v>
      </c>
      <c r="L73" s="598">
        <f>ROUND('geg ZO'!M126*VLOOKUP($F73,categoriePersVSO,6,FALSE),0)</f>
        <v>0</v>
      </c>
      <c r="M73" s="598">
        <f>ROUND('geg ZO'!N126*VLOOKUP($F73,categoriePersVSO,6,FALSE),0)</f>
        <v>0</v>
      </c>
      <c r="N73" s="598">
        <f>ROUND('geg ZO'!O126*VLOOKUP($F73,categoriePersVSO,6,FALSE),0)</f>
        <v>0</v>
      </c>
      <c r="O73" s="598">
        <f>ROUND('geg ZO'!P126*VLOOKUP($F73,categoriePersVSO,6,FALSE),0)</f>
        <v>0</v>
      </c>
      <c r="P73" s="598">
        <f>ROUND('geg ZO'!Q126*VLOOKUP($F73,categoriePersVSO,6,FALSE),0)</f>
        <v>0</v>
      </c>
      <c r="Q73" s="598">
        <f>ROUND('geg ZO'!R126*VLOOKUP($F73,categoriePersVSO,6,FALSE),0)</f>
        <v>0</v>
      </c>
      <c r="R73" s="36"/>
      <c r="S73" s="25"/>
    </row>
    <row r="74" spans="2:19" x14ac:dyDescent="0.2">
      <c r="B74" s="21"/>
      <c r="C74" s="36"/>
      <c r="D74" s="656" t="str">
        <f>'geg ZO'!D129</f>
        <v>School 11</v>
      </c>
      <c r="E74" s="36"/>
      <c r="F74" s="36" t="str">
        <f>IF('geg ZO'!F129=1,"categorie 1",IF('geg ZO'!F129=2,"categorie 2","categorie 3"))</f>
        <v>categorie 1</v>
      </c>
      <c r="G74" s="72"/>
      <c r="H74" s="36"/>
      <c r="I74" s="598">
        <v>0</v>
      </c>
      <c r="J74" s="598">
        <v>0</v>
      </c>
      <c r="K74" s="598">
        <v>0</v>
      </c>
      <c r="L74" s="598">
        <f>ROUND('geg ZO'!M129*VLOOKUP($F74,categoriePersVSO,6,FALSE),0)</f>
        <v>0</v>
      </c>
      <c r="M74" s="598">
        <f>ROUND('geg ZO'!N129*VLOOKUP($F74,categoriePersVSO,6,FALSE),0)</f>
        <v>0</v>
      </c>
      <c r="N74" s="598">
        <f>ROUND('geg ZO'!O129*VLOOKUP($F74,categoriePersVSO,6,FALSE),0)</f>
        <v>0</v>
      </c>
      <c r="O74" s="598">
        <f>ROUND('geg ZO'!P129*VLOOKUP($F74,categoriePersVSO,6,FALSE),0)</f>
        <v>0</v>
      </c>
      <c r="P74" s="598">
        <f>ROUND('geg ZO'!Q129*VLOOKUP($F74,categoriePersVSO,6,FALSE),0)</f>
        <v>0</v>
      </c>
      <c r="Q74" s="598">
        <f>ROUND('geg ZO'!R129*VLOOKUP($F74,categoriePersVSO,6,FALSE),0)</f>
        <v>0</v>
      </c>
      <c r="R74" s="36"/>
      <c r="S74" s="25"/>
    </row>
    <row r="75" spans="2:19" x14ac:dyDescent="0.2">
      <c r="B75" s="21"/>
      <c r="C75" s="36"/>
      <c r="D75" s="194" t="s">
        <v>31</v>
      </c>
      <c r="E75" s="36"/>
      <c r="F75" s="36" t="str">
        <f>IF('geg ZO'!F130=1,"categorie 1",IF('geg ZO'!F130=2,"categorie 2","categorie 3"))</f>
        <v>categorie 2</v>
      </c>
      <c r="G75" s="72"/>
      <c r="H75" s="36"/>
      <c r="I75" s="598">
        <v>0</v>
      </c>
      <c r="J75" s="598">
        <v>0</v>
      </c>
      <c r="K75" s="598">
        <v>0</v>
      </c>
      <c r="L75" s="598">
        <f>ROUND('geg ZO'!M130*VLOOKUP($F75,categoriePersVSO,6,FALSE),0)</f>
        <v>0</v>
      </c>
      <c r="M75" s="598">
        <f>ROUND('geg ZO'!N130*VLOOKUP($F75,categoriePersVSO,6,FALSE),0)</f>
        <v>0</v>
      </c>
      <c r="N75" s="598">
        <f>ROUND('geg ZO'!O130*VLOOKUP($F75,categoriePersVSO,6,FALSE),0)</f>
        <v>0</v>
      </c>
      <c r="O75" s="598">
        <f>ROUND('geg ZO'!P130*VLOOKUP($F75,categoriePersVSO,6,FALSE),0)</f>
        <v>0</v>
      </c>
      <c r="P75" s="598">
        <f>ROUND('geg ZO'!Q130*VLOOKUP($F75,categoriePersVSO,6,FALSE),0)</f>
        <v>0</v>
      </c>
      <c r="Q75" s="598">
        <f>ROUND('geg ZO'!R130*VLOOKUP($F75,categoriePersVSO,6,FALSE),0)</f>
        <v>0</v>
      </c>
      <c r="R75" s="36"/>
      <c r="S75" s="25"/>
    </row>
    <row r="76" spans="2:19" x14ac:dyDescent="0.2">
      <c r="B76" s="21"/>
      <c r="C76" s="36"/>
      <c r="D76" s="194"/>
      <c r="E76" s="36"/>
      <c r="F76" s="36" t="str">
        <f>IF('geg ZO'!F131=1,"categorie 1",IF('geg ZO'!F131=2,"categorie 2","categorie 3"))</f>
        <v>categorie 3</v>
      </c>
      <c r="G76" s="72"/>
      <c r="H76" s="36"/>
      <c r="I76" s="598">
        <v>0</v>
      </c>
      <c r="J76" s="598">
        <v>0</v>
      </c>
      <c r="K76" s="598">
        <v>0</v>
      </c>
      <c r="L76" s="598">
        <f>ROUND('geg ZO'!M131*VLOOKUP($F76,categoriePersVSO,6,FALSE),0)</f>
        <v>0</v>
      </c>
      <c r="M76" s="598">
        <f>ROUND('geg ZO'!N131*VLOOKUP($F76,categoriePersVSO,6,FALSE),0)</f>
        <v>0</v>
      </c>
      <c r="N76" s="598">
        <f>ROUND('geg ZO'!O131*VLOOKUP($F76,categoriePersVSO,6,FALSE),0)</f>
        <v>0</v>
      </c>
      <c r="O76" s="598">
        <f>ROUND('geg ZO'!P131*VLOOKUP($F76,categoriePersVSO,6,FALSE),0)</f>
        <v>0</v>
      </c>
      <c r="P76" s="598">
        <f>ROUND('geg ZO'!Q131*VLOOKUP($F76,categoriePersVSO,6,FALSE),0)</f>
        <v>0</v>
      </c>
      <c r="Q76" s="598">
        <f>ROUND('geg ZO'!R131*VLOOKUP($F76,categoriePersVSO,6,FALSE),0)</f>
        <v>0</v>
      </c>
      <c r="R76" s="36"/>
      <c r="S76" s="25"/>
    </row>
    <row r="77" spans="2:19" x14ac:dyDescent="0.2">
      <c r="B77" s="21"/>
      <c r="C77" s="36"/>
      <c r="D77" s="656" t="str">
        <f>'geg ZO'!D134</f>
        <v>School 12</v>
      </c>
      <c r="E77" s="36"/>
      <c r="F77" s="36" t="str">
        <f>IF('geg ZO'!F134=1,"categorie 1",IF('geg ZO'!F134=2,"categorie 2","categorie 3"))</f>
        <v>categorie 1</v>
      </c>
      <c r="G77" s="72"/>
      <c r="H77" s="36"/>
      <c r="I77" s="598">
        <v>0</v>
      </c>
      <c r="J77" s="598">
        <v>0</v>
      </c>
      <c r="K77" s="598">
        <v>0</v>
      </c>
      <c r="L77" s="598">
        <f>ROUND('geg ZO'!M134*VLOOKUP($F77,categoriePersVSO,6,FALSE),0)</f>
        <v>0</v>
      </c>
      <c r="M77" s="598">
        <f>ROUND('geg ZO'!N134*VLOOKUP($F77,categoriePersVSO,6,FALSE),0)</f>
        <v>0</v>
      </c>
      <c r="N77" s="598">
        <f>ROUND('geg ZO'!O134*VLOOKUP($F77,categoriePersVSO,6,FALSE),0)</f>
        <v>0</v>
      </c>
      <c r="O77" s="598">
        <f>ROUND('geg ZO'!P134*VLOOKUP($F77,categoriePersVSO,6,FALSE),0)</f>
        <v>0</v>
      </c>
      <c r="P77" s="598">
        <f>ROUND('geg ZO'!Q134*VLOOKUP($F77,categoriePersVSO,6,FALSE),0)</f>
        <v>0</v>
      </c>
      <c r="Q77" s="598">
        <f>ROUND('geg ZO'!R134*VLOOKUP($F77,categoriePersVSO,6,FALSE),0)</f>
        <v>0</v>
      </c>
      <c r="R77" s="36"/>
      <c r="S77" s="25"/>
    </row>
    <row r="78" spans="2:19" x14ac:dyDescent="0.2">
      <c r="B78" s="21"/>
      <c r="C78" s="36"/>
      <c r="D78" s="194" t="s">
        <v>31</v>
      </c>
      <c r="E78" s="36"/>
      <c r="F78" s="36" t="str">
        <f>IF('geg ZO'!F135=1,"categorie 1",IF('geg ZO'!F135=2,"categorie 2","categorie 3"))</f>
        <v>categorie 2</v>
      </c>
      <c r="G78" s="72"/>
      <c r="H78" s="36"/>
      <c r="I78" s="598">
        <v>0</v>
      </c>
      <c r="J78" s="598">
        <v>0</v>
      </c>
      <c r="K78" s="598">
        <v>0</v>
      </c>
      <c r="L78" s="598">
        <f>ROUND('geg ZO'!M135*VLOOKUP($F78,categoriePersVSO,6,FALSE),0)</f>
        <v>0</v>
      </c>
      <c r="M78" s="598">
        <f>ROUND('geg ZO'!N135*VLOOKUP($F78,categoriePersVSO,6,FALSE),0)</f>
        <v>0</v>
      </c>
      <c r="N78" s="598">
        <f>ROUND('geg ZO'!O135*VLOOKUP($F78,categoriePersVSO,6,FALSE),0)</f>
        <v>0</v>
      </c>
      <c r="O78" s="598">
        <f>ROUND('geg ZO'!P135*VLOOKUP($F78,categoriePersVSO,6,FALSE),0)</f>
        <v>0</v>
      </c>
      <c r="P78" s="598">
        <f>ROUND('geg ZO'!Q135*VLOOKUP($F78,categoriePersVSO,6,FALSE),0)</f>
        <v>0</v>
      </c>
      <c r="Q78" s="598">
        <f>ROUND('geg ZO'!R135*VLOOKUP($F78,categoriePersVSO,6,FALSE),0)</f>
        <v>0</v>
      </c>
      <c r="R78" s="36"/>
      <c r="S78" s="25"/>
    </row>
    <row r="79" spans="2:19" x14ac:dyDescent="0.2">
      <c r="B79" s="21"/>
      <c r="C79" s="36"/>
      <c r="D79" s="194"/>
      <c r="E79" s="36"/>
      <c r="F79" s="36" t="str">
        <f>IF('geg ZO'!F136=1,"categorie 1",IF('geg ZO'!F136=2,"categorie 2","categorie 3"))</f>
        <v>categorie 3</v>
      </c>
      <c r="G79" s="72"/>
      <c r="H79" s="36"/>
      <c r="I79" s="598">
        <v>0</v>
      </c>
      <c r="J79" s="598">
        <v>0</v>
      </c>
      <c r="K79" s="598">
        <v>0</v>
      </c>
      <c r="L79" s="598">
        <f>ROUND('geg ZO'!M136*VLOOKUP($F79,categoriePersVSO,6,FALSE),0)</f>
        <v>0</v>
      </c>
      <c r="M79" s="598">
        <f>ROUND('geg ZO'!N136*VLOOKUP($F79,categoriePersVSO,6,FALSE),0)</f>
        <v>0</v>
      </c>
      <c r="N79" s="598">
        <f>ROUND('geg ZO'!O136*VLOOKUP($F79,categoriePersVSO,6,FALSE),0)</f>
        <v>0</v>
      </c>
      <c r="O79" s="598">
        <f>ROUND('geg ZO'!P136*VLOOKUP($F79,categoriePersVSO,6,FALSE),0)</f>
        <v>0</v>
      </c>
      <c r="P79" s="598">
        <f>ROUND('geg ZO'!Q136*VLOOKUP($F79,categoriePersVSO,6,FALSE),0)</f>
        <v>0</v>
      </c>
      <c r="Q79" s="598">
        <f>ROUND('geg ZO'!R136*VLOOKUP($F79,categoriePersVSO,6,FALSE),0)</f>
        <v>0</v>
      </c>
      <c r="R79" s="36"/>
      <c r="S79" s="25"/>
    </row>
    <row r="80" spans="2:19" x14ac:dyDescent="0.2">
      <c r="B80" s="21"/>
      <c r="C80" s="36"/>
      <c r="D80" s="656" t="str">
        <f>'geg ZO'!D139</f>
        <v>School 13</v>
      </c>
      <c r="E80" s="36"/>
      <c r="F80" s="36" t="str">
        <f>IF('geg ZO'!F139=1,"categorie 1",IF('geg ZO'!F139=2,"categorie 2","categorie 3"))</f>
        <v>categorie 1</v>
      </c>
      <c r="G80" s="72"/>
      <c r="H80" s="36"/>
      <c r="I80" s="598">
        <v>0</v>
      </c>
      <c r="J80" s="598">
        <v>0</v>
      </c>
      <c r="K80" s="598">
        <v>0</v>
      </c>
      <c r="L80" s="598">
        <f>ROUND('geg ZO'!M139*VLOOKUP($F80,categoriePersVSO,6,FALSE),0)</f>
        <v>0</v>
      </c>
      <c r="M80" s="598">
        <f>ROUND('geg ZO'!N139*VLOOKUP($F80,categoriePersVSO,6,FALSE),0)</f>
        <v>0</v>
      </c>
      <c r="N80" s="598">
        <f>ROUND('geg ZO'!O139*VLOOKUP($F80,categoriePersVSO,6,FALSE),0)</f>
        <v>0</v>
      </c>
      <c r="O80" s="598">
        <f>ROUND('geg ZO'!P139*VLOOKUP($F80,categoriePersVSO,6,FALSE),0)</f>
        <v>0</v>
      </c>
      <c r="P80" s="598">
        <f>ROUND('geg ZO'!Q139*VLOOKUP($F80,categoriePersVSO,6,FALSE),0)</f>
        <v>0</v>
      </c>
      <c r="Q80" s="598">
        <f>ROUND('geg ZO'!R139*VLOOKUP($F80,categoriePersVSO,6,FALSE),0)</f>
        <v>0</v>
      </c>
      <c r="R80" s="36"/>
      <c r="S80" s="25"/>
    </row>
    <row r="81" spans="2:34" x14ac:dyDescent="0.2">
      <c r="B81" s="21"/>
      <c r="C81" s="36"/>
      <c r="D81" s="194" t="s">
        <v>31</v>
      </c>
      <c r="E81" s="36"/>
      <c r="F81" s="36" t="str">
        <f>IF('geg ZO'!F140=1,"categorie 1",IF('geg ZO'!F140=2,"categorie 2","categorie 3"))</f>
        <v>categorie 2</v>
      </c>
      <c r="G81" s="72"/>
      <c r="H81" s="36"/>
      <c r="I81" s="598">
        <v>0</v>
      </c>
      <c r="J81" s="598">
        <v>0</v>
      </c>
      <c r="K81" s="598">
        <v>0</v>
      </c>
      <c r="L81" s="598">
        <f>ROUND('geg ZO'!M140*VLOOKUP($F81,categoriePersVSO,6,FALSE),0)</f>
        <v>0</v>
      </c>
      <c r="M81" s="598">
        <f>ROUND('geg ZO'!N140*VLOOKUP($F81,categoriePersVSO,6,FALSE),0)</f>
        <v>0</v>
      </c>
      <c r="N81" s="598">
        <f>ROUND('geg ZO'!O140*VLOOKUP($F81,categoriePersVSO,6,FALSE),0)</f>
        <v>0</v>
      </c>
      <c r="O81" s="598">
        <f>ROUND('geg ZO'!P140*VLOOKUP($F81,categoriePersVSO,6,FALSE),0)</f>
        <v>0</v>
      </c>
      <c r="P81" s="598">
        <f>ROUND('geg ZO'!Q140*VLOOKUP($F81,categoriePersVSO,6,FALSE),0)</f>
        <v>0</v>
      </c>
      <c r="Q81" s="598">
        <f>ROUND('geg ZO'!R140*VLOOKUP($F81,categoriePersVSO,6,FALSE),0)</f>
        <v>0</v>
      </c>
      <c r="R81" s="36"/>
      <c r="S81" s="25"/>
    </row>
    <row r="82" spans="2:34" x14ac:dyDescent="0.2">
      <c r="B82" s="21"/>
      <c r="C82" s="36"/>
      <c r="D82" s="194"/>
      <c r="E82" s="36"/>
      <c r="F82" s="36" t="str">
        <f>IF('geg ZO'!F141=1,"categorie 1",IF('geg ZO'!F141=2,"categorie 2","categorie 3"))</f>
        <v>categorie 3</v>
      </c>
      <c r="G82" s="72"/>
      <c r="H82" s="36"/>
      <c r="I82" s="598">
        <v>0</v>
      </c>
      <c r="J82" s="598">
        <v>0</v>
      </c>
      <c r="K82" s="598">
        <v>0</v>
      </c>
      <c r="L82" s="598">
        <f>ROUND('geg ZO'!M141*VLOOKUP($F82,categoriePersVSO,6,FALSE),0)</f>
        <v>0</v>
      </c>
      <c r="M82" s="598">
        <f>ROUND('geg ZO'!N141*VLOOKUP($F82,categoriePersVSO,6,FALSE),0)</f>
        <v>0</v>
      </c>
      <c r="N82" s="598">
        <f>ROUND('geg ZO'!O141*VLOOKUP($F82,categoriePersVSO,6,FALSE),0)</f>
        <v>0</v>
      </c>
      <c r="O82" s="598">
        <f>ROUND('geg ZO'!P141*VLOOKUP($F82,categoriePersVSO,6,FALSE),0)</f>
        <v>0</v>
      </c>
      <c r="P82" s="598">
        <f>ROUND('geg ZO'!Q141*VLOOKUP($F82,categoriePersVSO,6,FALSE),0)</f>
        <v>0</v>
      </c>
      <c r="Q82" s="598">
        <f>ROUND('geg ZO'!R141*VLOOKUP($F82,categoriePersVSO,6,FALSE),0)</f>
        <v>0</v>
      </c>
      <c r="R82" s="36"/>
      <c r="S82" s="25"/>
    </row>
    <row r="83" spans="2:34" x14ac:dyDescent="0.2">
      <c r="B83" s="21"/>
      <c r="C83" s="36"/>
      <c r="D83" s="656" t="str">
        <f>'geg ZO'!D144</f>
        <v>School 14</v>
      </c>
      <c r="E83" s="36"/>
      <c r="F83" s="36" t="str">
        <f>IF('geg ZO'!F144=1,"categorie 1",IF('geg ZO'!F144=2,"categorie 2","categorie 3"))</f>
        <v>categorie 1</v>
      </c>
      <c r="G83" s="72"/>
      <c r="H83" s="36"/>
      <c r="I83" s="598">
        <v>0</v>
      </c>
      <c r="J83" s="598">
        <v>0</v>
      </c>
      <c r="K83" s="598">
        <v>0</v>
      </c>
      <c r="L83" s="598">
        <f>ROUND('geg ZO'!M144*VLOOKUP($F83,categoriePersVSO,6,FALSE),0)</f>
        <v>0</v>
      </c>
      <c r="M83" s="598">
        <f>ROUND('geg ZO'!N144*VLOOKUP($F83,categoriePersVSO,6,FALSE),0)</f>
        <v>0</v>
      </c>
      <c r="N83" s="598">
        <f>ROUND('geg ZO'!O144*VLOOKUP($F83,categoriePersVSO,6,FALSE),0)</f>
        <v>0</v>
      </c>
      <c r="O83" s="598">
        <f>ROUND('geg ZO'!P144*VLOOKUP($F83,categoriePersVSO,6,FALSE),0)</f>
        <v>0</v>
      </c>
      <c r="P83" s="598">
        <f>ROUND('geg ZO'!Q144*VLOOKUP($F83,categoriePersVSO,6,FALSE),0)</f>
        <v>0</v>
      </c>
      <c r="Q83" s="598">
        <f>ROUND('geg ZO'!R144*VLOOKUP($F83,categoriePersVSO,6,FALSE),0)</f>
        <v>0</v>
      </c>
      <c r="R83" s="36"/>
      <c r="S83" s="25"/>
    </row>
    <row r="84" spans="2:34" x14ac:dyDescent="0.2">
      <c r="B84" s="21"/>
      <c r="C84" s="36"/>
      <c r="D84" s="194" t="s">
        <v>31</v>
      </c>
      <c r="E84" s="36"/>
      <c r="F84" s="36" t="str">
        <f>IF('geg ZO'!F145=1,"categorie 1",IF('geg ZO'!F145=2,"categorie 2","categorie 3"))</f>
        <v>categorie 2</v>
      </c>
      <c r="G84" s="72"/>
      <c r="H84" s="36"/>
      <c r="I84" s="598">
        <v>0</v>
      </c>
      <c r="J84" s="598">
        <v>0</v>
      </c>
      <c r="K84" s="598">
        <v>0</v>
      </c>
      <c r="L84" s="598">
        <f>ROUND('geg ZO'!M145*VLOOKUP($F84,categoriePersVSO,6,FALSE),0)</f>
        <v>0</v>
      </c>
      <c r="M84" s="598">
        <f>ROUND('geg ZO'!N145*VLOOKUP($F84,categoriePersVSO,6,FALSE),0)</f>
        <v>0</v>
      </c>
      <c r="N84" s="598">
        <f>ROUND('geg ZO'!O145*VLOOKUP($F84,categoriePersVSO,6,FALSE),0)</f>
        <v>0</v>
      </c>
      <c r="O84" s="598">
        <f>ROUND('geg ZO'!P145*VLOOKUP($F84,categoriePersVSO,6,FALSE),0)</f>
        <v>0</v>
      </c>
      <c r="P84" s="598">
        <f>ROUND('geg ZO'!Q145*VLOOKUP($F84,categoriePersVSO,6,FALSE),0)</f>
        <v>0</v>
      </c>
      <c r="Q84" s="598">
        <f>ROUND('geg ZO'!R145*VLOOKUP($F84,categoriePersVSO,6,FALSE),0)</f>
        <v>0</v>
      </c>
      <c r="R84" s="36"/>
      <c r="S84" s="25"/>
    </row>
    <row r="85" spans="2:34" x14ac:dyDescent="0.2">
      <c r="B85" s="21"/>
      <c r="C85" s="36"/>
      <c r="D85" s="194"/>
      <c r="E85" s="36"/>
      <c r="F85" s="36" t="str">
        <f>IF('geg ZO'!F146=1,"categorie 1",IF('geg ZO'!F146=2,"categorie 2","categorie 3"))</f>
        <v>categorie 3</v>
      </c>
      <c r="G85" s="72"/>
      <c r="H85" s="36"/>
      <c r="I85" s="598">
        <v>0</v>
      </c>
      <c r="J85" s="598">
        <v>0</v>
      </c>
      <c r="K85" s="598">
        <v>0</v>
      </c>
      <c r="L85" s="598">
        <f>ROUND('geg ZO'!M146*VLOOKUP($F85,categoriePersVSO,6,FALSE),0)</f>
        <v>0</v>
      </c>
      <c r="M85" s="598">
        <f>ROUND('geg ZO'!N146*VLOOKUP($F85,categoriePersVSO,6,FALSE),0)</f>
        <v>0</v>
      </c>
      <c r="N85" s="598">
        <f>ROUND('geg ZO'!O146*VLOOKUP($F85,categoriePersVSO,6,FALSE),0)</f>
        <v>0</v>
      </c>
      <c r="O85" s="598">
        <f>ROUND('geg ZO'!P146*VLOOKUP($F85,categoriePersVSO,6,FALSE),0)</f>
        <v>0</v>
      </c>
      <c r="P85" s="598">
        <f>ROUND('geg ZO'!Q146*VLOOKUP($F85,categoriePersVSO,6,FALSE),0)</f>
        <v>0</v>
      </c>
      <c r="Q85" s="598">
        <f>ROUND('geg ZO'!R146*VLOOKUP($F85,categoriePersVSO,6,FALSE),0)</f>
        <v>0</v>
      </c>
      <c r="R85" s="36"/>
      <c r="S85" s="25"/>
    </row>
    <row r="86" spans="2:34" x14ac:dyDescent="0.2">
      <c r="B86" s="21"/>
      <c r="C86" s="36"/>
      <c r="D86" s="656" t="str">
        <f>'geg ZO'!D149</f>
        <v>School 15</v>
      </c>
      <c r="E86" s="36"/>
      <c r="F86" s="36" t="str">
        <f>IF('geg ZO'!F149=1,"categorie 1",IF('geg ZO'!F149=2,"categorie 2","categorie 3"))</f>
        <v>categorie 1</v>
      </c>
      <c r="G86" s="72"/>
      <c r="H86" s="36"/>
      <c r="I86" s="598">
        <v>0</v>
      </c>
      <c r="J86" s="598">
        <v>0</v>
      </c>
      <c r="K86" s="598">
        <v>0</v>
      </c>
      <c r="L86" s="598">
        <f>ROUND('geg ZO'!M149*VLOOKUP($F86,categoriePersVSO,6,FALSE),0)</f>
        <v>0</v>
      </c>
      <c r="M86" s="598">
        <f>ROUND('geg ZO'!N149*VLOOKUP($F86,categoriePersVSO,6,FALSE),0)</f>
        <v>0</v>
      </c>
      <c r="N86" s="598">
        <f>ROUND('geg ZO'!O149*VLOOKUP($F86,categoriePersVSO,6,FALSE),0)</f>
        <v>0</v>
      </c>
      <c r="O86" s="598">
        <f>ROUND('geg ZO'!P149*VLOOKUP($F86,categoriePersVSO,6,FALSE),0)</f>
        <v>0</v>
      </c>
      <c r="P86" s="598">
        <f>ROUND('geg ZO'!Q149*VLOOKUP($F86,categoriePersVSO,6,FALSE),0)</f>
        <v>0</v>
      </c>
      <c r="Q86" s="598">
        <f>ROUND('geg ZO'!R149*VLOOKUP($F86,categoriePersVSO,6,FALSE),0)</f>
        <v>0</v>
      </c>
      <c r="R86" s="36"/>
      <c r="S86" s="25"/>
    </row>
    <row r="87" spans="2:34" x14ac:dyDescent="0.2">
      <c r="B87" s="21"/>
      <c r="C87" s="36"/>
      <c r="D87" s="194" t="s">
        <v>31</v>
      </c>
      <c r="E87" s="36"/>
      <c r="F87" s="36" t="str">
        <f>IF('geg ZO'!F150=1,"categorie 1",IF('geg ZO'!F150=2,"categorie 2","categorie 3"))</f>
        <v>categorie 2</v>
      </c>
      <c r="G87" s="72"/>
      <c r="H87" s="36"/>
      <c r="I87" s="598">
        <v>0</v>
      </c>
      <c r="J87" s="598">
        <v>0</v>
      </c>
      <c r="K87" s="598">
        <v>0</v>
      </c>
      <c r="L87" s="598">
        <f>ROUND('geg ZO'!M150*VLOOKUP($F87,categoriePersVSO,6,FALSE),0)</f>
        <v>0</v>
      </c>
      <c r="M87" s="598">
        <f>ROUND('geg ZO'!N150*VLOOKUP($F87,categoriePersVSO,6,FALSE),0)</f>
        <v>0</v>
      </c>
      <c r="N87" s="598">
        <f>ROUND('geg ZO'!O150*VLOOKUP($F87,categoriePersVSO,6,FALSE),0)</f>
        <v>0</v>
      </c>
      <c r="O87" s="598">
        <f>ROUND('geg ZO'!P150*VLOOKUP($F87,categoriePersVSO,6,FALSE),0)</f>
        <v>0</v>
      </c>
      <c r="P87" s="598">
        <f>ROUND('geg ZO'!Q150*VLOOKUP($F87,categoriePersVSO,6,FALSE),0)</f>
        <v>0</v>
      </c>
      <c r="Q87" s="598">
        <f>ROUND('geg ZO'!R150*VLOOKUP($F87,categoriePersVSO,6,FALSE),0)</f>
        <v>0</v>
      </c>
      <c r="R87" s="36"/>
      <c r="S87" s="25"/>
    </row>
    <row r="88" spans="2:34" x14ac:dyDescent="0.2">
      <c r="B88" s="21"/>
      <c r="C88" s="36"/>
      <c r="D88" s="194"/>
      <c r="E88" s="36"/>
      <c r="F88" s="36" t="str">
        <f>IF('geg ZO'!F151=1,"categorie 1",IF('geg ZO'!F151=2,"categorie 2","categorie 3"))</f>
        <v>categorie 3</v>
      </c>
      <c r="G88" s="72"/>
      <c r="H88" s="36"/>
      <c r="I88" s="598">
        <v>0</v>
      </c>
      <c r="J88" s="598">
        <v>0</v>
      </c>
      <c r="K88" s="598">
        <v>0</v>
      </c>
      <c r="L88" s="598">
        <f>ROUND('geg ZO'!M151*VLOOKUP($F88,categoriePersVSO,6,FALSE),0)</f>
        <v>0</v>
      </c>
      <c r="M88" s="598">
        <f>ROUND('geg ZO'!N151*VLOOKUP($F88,categoriePersVSO,6,FALSE),0)</f>
        <v>0</v>
      </c>
      <c r="N88" s="598">
        <f>ROUND('geg ZO'!O151*VLOOKUP($F88,categoriePersVSO,6,FALSE),0)</f>
        <v>0</v>
      </c>
      <c r="O88" s="598">
        <f>ROUND('geg ZO'!P151*VLOOKUP($F88,categoriePersVSO,6,FALSE),0)</f>
        <v>0</v>
      </c>
      <c r="P88" s="598">
        <f>ROUND('geg ZO'!Q151*VLOOKUP($F88,categoriePersVSO,6,FALSE),0)</f>
        <v>0</v>
      </c>
      <c r="Q88" s="598">
        <f>ROUND('geg ZO'!R151*VLOOKUP($F88,categoriePersVSO,6,FALSE),0)</f>
        <v>0</v>
      </c>
      <c r="R88" s="36"/>
      <c r="S88" s="25"/>
      <c r="U88" s="983"/>
      <c r="V88" s="983"/>
      <c r="W88" s="983"/>
      <c r="X88" s="983"/>
      <c r="Y88" s="983"/>
      <c r="Z88" s="983"/>
      <c r="AA88" s="983"/>
      <c r="AB88" s="983"/>
      <c r="AC88" s="983"/>
      <c r="AD88" s="983"/>
      <c r="AE88" s="983"/>
      <c r="AF88" s="983"/>
      <c r="AG88" s="983"/>
      <c r="AH88" s="983"/>
    </row>
    <row r="89" spans="2:34" x14ac:dyDescent="0.2">
      <c r="B89" s="21"/>
      <c r="C89" s="36"/>
      <c r="D89" s="656" t="str">
        <f>+'geg ZO'!D154</f>
        <v>School 16</v>
      </c>
      <c r="E89" s="36"/>
      <c r="F89" s="36" t="str">
        <f>IF('geg ZO'!F154=1,"categorie 1",IF('geg ZO'!F154=2,"categorie 2","categorie 3"))</f>
        <v>categorie 1</v>
      </c>
      <c r="G89" s="72"/>
      <c r="H89" s="36"/>
      <c r="I89" s="598">
        <v>0</v>
      </c>
      <c r="J89" s="598">
        <v>0</v>
      </c>
      <c r="K89" s="598">
        <v>0</v>
      </c>
      <c r="L89" s="598">
        <f>ROUND('geg ZO'!M154*VLOOKUP($F89,categoriePersVSO,6,FALSE),0)</f>
        <v>0</v>
      </c>
      <c r="M89" s="598">
        <f>ROUND('geg ZO'!N154*VLOOKUP($F89,categoriePersVSO,6,FALSE),0)</f>
        <v>0</v>
      </c>
      <c r="N89" s="598">
        <f>ROUND('geg ZO'!O154*VLOOKUP($F89,categoriePersVSO,6,FALSE),0)</f>
        <v>0</v>
      </c>
      <c r="O89" s="598">
        <f>ROUND('geg ZO'!P154*VLOOKUP($F89,categoriePersVSO,6,FALSE),0)</f>
        <v>0</v>
      </c>
      <c r="P89" s="598">
        <f>ROUND('geg ZO'!Q154*VLOOKUP($F89,categoriePersVSO,6,FALSE),0)</f>
        <v>0</v>
      </c>
      <c r="Q89" s="598">
        <f>ROUND('geg ZO'!R154*VLOOKUP($F89,categoriePersVSO,6,FALSE),0)</f>
        <v>0</v>
      </c>
      <c r="R89" s="36"/>
      <c r="S89" s="25"/>
      <c r="U89" s="983"/>
      <c r="V89" s="983"/>
      <c r="W89" s="983"/>
      <c r="X89" s="983"/>
      <c r="Y89" s="983"/>
      <c r="Z89" s="983"/>
      <c r="AA89" s="983"/>
      <c r="AB89" s="983"/>
      <c r="AC89" s="983"/>
      <c r="AD89" s="983"/>
      <c r="AE89" s="983"/>
      <c r="AF89" s="983"/>
      <c r="AG89" s="983"/>
      <c r="AH89" s="983"/>
    </row>
    <row r="90" spans="2:34" x14ac:dyDescent="0.2">
      <c r="B90" s="21"/>
      <c r="C90" s="36"/>
      <c r="D90" s="194"/>
      <c r="E90" s="36"/>
      <c r="F90" s="36" t="str">
        <f>IF('geg ZO'!F155=1,"categorie 1",IF('geg ZO'!F155=2,"categorie 2","categorie 3"))</f>
        <v>categorie 2</v>
      </c>
      <c r="G90" s="72"/>
      <c r="H90" s="36"/>
      <c r="I90" s="598">
        <v>0</v>
      </c>
      <c r="J90" s="598">
        <v>0</v>
      </c>
      <c r="K90" s="598">
        <v>0</v>
      </c>
      <c r="L90" s="598">
        <f>ROUND('geg ZO'!M155*VLOOKUP($F90,categoriePersVSO,6,FALSE),0)</f>
        <v>0</v>
      </c>
      <c r="M90" s="598">
        <f>ROUND('geg ZO'!N155*VLOOKUP($F90,categoriePersVSO,6,FALSE),0)</f>
        <v>0</v>
      </c>
      <c r="N90" s="598">
        <f>ROUND('geg ZO'!O155*VLOOKUP($F90,categoriePersVSO,6,FALSE),0)</f>
        <v>0</v>
      </c>
      <c r="O90" s="598">
        <f>ROUND('geg ZO'!P155*VLOOKUP($F90,categoriePersVSO,6,FALSE),0)</f>
        <v>0</v>
      </c>
      <c r="P90" s="598">
        <f>ROUND('geg ZO'!Q155*VLOOKUP($F90,categoriePersVSO,6,FALSE),0)</f>
        <v>0</v>
      </c>
      <c r="Q90" s="598">
        <f>ROUND('geg ZO'!R155*VLOOKUP($F90,categoriePersVSO,6,FALSE),0)</f>
        <v>0</v>
      </c>
      <c r="R90" s="36"/>
      <c r="S90" s="25"/>
      <c r="U90" s="983"/>
      <c r="V90" s="983"/>
      <c r="W90" s="983"/>
      <c r="X90" s="983"/>
      <c r="Y90" s="983"/>
      <c r="Z90" s="983"/>
      <c r="AA90" s="983"/>
      <c r="AB90" s="983"/>
      <c r="AC90" s="983"/>
      <c r="AD90" s="983"/>
      <c r="AE90" s="983"/>
      <c r="AF90" s="983"/>
      <c r="AG90" s="983"/>
      <c r="AH90" s="983"/>
    </row>
    <row r="91" spans="2:34" x14ac:dyDescent="0.2">
      <c r="B91" s="21"/>
      <c r="C91" s="36"/>
      <c r="D91" s="194"/>
      <c r="E91" s="36"/>
      <c r="F91" s="36" t="str">
        <f>IF('geg ZO'!F156=1,"categorie 1",IF('geg ZO'!F156=2,"categorie 2","categorie 3"))</f>
        <v>categorie 3</v>
      </c>
      <c r="G91" s="72"/>
      <c r="H91" s="36"/>
      <c r="I91" s="598">
        <v>0</v>
      </c>
      <c r="J91" s="598">
        <v>0</v>
      </c>
      <c r="K91" s="598">
        <v>0</v>
      </c>
      <c r="L91" s="598">
        <f>ROUND('geg ZO'!M156*VLOOKUP($F91,categoriePersVSO,6,FALSE),0)</f>
        <v>0</v>
      </c>
      <c r="M91" s="598">
        <f>ROUND('geg ZO'!N156*VLOOKUP($F91,categoriePersVSO,6,FALSE),0)</f>
        <v>0</v>
      </c>
      <c r="N91" s="598">
        <f>ROUND('geg ZO'!O156*VLOOKUP($F91,categoriePersVSO,6,FALSE),0)</f>
        <v>0</v>
      </c>
      <c r="O91" s="598">
        <f>ROUND('geg ZO'!P156*VLOOKUP($F91,categoriePersVSO,6,FALSE),0)</f>
        <v>0</v>
      </c>
      <c r="P91" s="598">
        <f>ROUND('geg ZO'!Q156*VLOOKUP($F91,categoriePersVSO,6,FALSE),0)</f>
        <v>0</v>
      </c>
      <c r="Q91" s="598">
        <f>ROUND('geg ZO'!R156*VLOOKUP($F91,categoriePersVSO,6,FALSE),0)</f>
        <v>0</v>
      </c>
      <c r="R91" s="36"/>
      <c r="S91" s="25"/>
      <c r="U91" s="983"/>
      <c r="V91" s="983"/>
      <c r="W91" s="983"/>
      <c r="X91" s="983"/>
      <c r="Y91" s="983"/>
      <c r="Z91" s="983"/>
      <c r="AA91" s="983"/>
      <c r="AB91" s="983"/>
      <c r="AC91" s="983"/>
      <c r="AD91" s="983"/>
      <c r="AE91" s="983"/>
      <c r="AF91" s="983"/>
      <c r="AG91" s="983"/>
      <c r="AH91" s="983"/>
    </row>
    <row r="92" spans="2:34" x14ac:dyDescent="0.2">
      <c r="B92" s="21"/>
      <c r="C92" s="36"/>
      <c r="D92" s="656" t="str">
        <f>+'geg ZO'!D159</f>
        <v>School 17</v>
      </c>
      <c r="E92" s="36"/>
      <c r="F92" s="36" t="str">
        <f>IF('geg ZO'!F159=1,"categorie 1",IF('geg ZO'!F159=2,"categorie 2","categorie 3"))</f>
        <v>categorie 1</v>
      </c>
      <c r="G92" s="72"/>
      <c r="H92" s="36"/>
      <c r="I92" s="598">
        <v>0</v>
      </c>
      <c r="J92" s="598">
        <v>0</v>
      </c>
      <c r="K92" s="598">
        <v>0</v>
      </c>
      <c r="L92" s="598">
        <f>ROUND('geg ZO'!M159*VLOOKUP($F92,categoriePersVSO,6,FALSE),0)</f>
        <v>0</v>
      </c>
      <c r="M92" s="598">
        <f>ROUND('geg ZO'!N159*VLOOKUP($F92,categoriePersVSO,6,FALSE),0)</f>
        <v>0</v>
      </c>
      <c r="N92" s="598">
        <f>ROUND('geg ZO'!O159*VLOOKUP($F92,categoriePersVSO,6,FALSE),0)</f>
        <v>0</v>
      </c>
      <c r="O92" s="598">
        <f>ROUND('geg ZO'!P159*VLOOKUP($F92,categoriePersVSO,6,FALSE),0)</f>
        <v>0</v>
      </c>
      <c r="P92" s="598">
        <f>ROUND('geg ZO'!Q159*VLOOKUP($F92,categoriePersVSO,6,FALSE),0)</f>
        <v>0</v>
      </c>
      <c r="Q92" s="598">
        <f>ROUND('geg ZO'!R159*VLOOKUP($F92,categoriePersVSO,6,FALSE),0)</f>
        <v>0</v>
      </c>
      <c r="R92" s="36"/>
      <c r="S92" s="25"/>
      <c r="U92" s="983"/>
      <c r="V92" s="983"/>
      <c r="W92" s="983"/>
      <c r="X92" s="983"/>
      <c r="Y92" s="983"/>
      <c r="Z92" s="983"/>
      <c r="AA92" s="983"/>
      <c r="AB92" s="983"/>
      <c r="AC92" s="983"/>
      <c r="AD92" s="983"/>
      <c r="AE92" s="983"/>
      <c r="AF92" s="983"/>
      <c r="AG92" s="983"/>
      <c r="AH92" s="983"/>
    </row>
    <row r="93" spans="2:34" x14ac:dyDescent="0.2">
      <c r="B93" s="21"/>
      <c r="C93" s="36"/>
      <c r="D93" s="194"/>
      <c r="E93" s="36"/>
      <c r="F93" s="36" t="str">
        <f>IF('geg ZO'!F160=1,"categorie 1",IF('geg ZO'!F160=2,"categorie 2","categorie 3"))</f>
        <v>categorie 2</v>
      </c>
      <c r="G93" s="72"/>
      <c r="H93" s="36"/>
      <c r="I93" s="598">
        <v>0</v>
      </c>
      <c r="J93" s="598">
        <v>0</v>
      </c>
      <c r="K93" s="598">
        <v>0</v>
      </c>
      <c r="L93" s="598">
        <f>ROUND('geg ZO'!M160*VLOOKUP($F93,categoriePersVSO,6,FALSE),0)</f>
        <v>0</v>
      </c>
      <c r="M93" s="598">
        <f>ROUND('geg ZO'!N160*VLOOKUP($F93,categoriePersVSO,6,FALSE),0)</f>
        <v>0</v>
      </c>
      <c r="N93" s="598">
        <f>ROUND('geg ZO'!O160*VLOOKUP($F93,categoriePersVSO,6,FALSE),0)</f>
        <v>0</v>
      </c>
      <c r="O93" s="598">
        <f>ROUND('geg ZO'!P160*VLOOKUP($F93,categoriePersVSO,6,FALSE),0)</f>
        <v>0</v>
      </c>
      <c r="P93" s="598">
        <f>ROUND('geg ZO'!Q160*VLOOKUP($F93,categoriePersVSO,6,FALSE),0)</f>
        <v>0</v>
      </c>
      <c r="Q93" s="598">
        <f>ROUND('geg ZO'!R160*VLOOKUP($F93,categoriePersVSO,6,FALSE),0)</f>
        <v>0</v>
      </c>
      <c r="R93" s="36"/>
      <c r="S93" s="25"/>
      <c r="U93" s="983"/>
      <c r="V93" s="983"/>
      <c r="W93" s="983"/>
      <c r="X93" s="983"/>
      <c r="Y93" s="983"/>
      <c r="Z93" s="983"/>
      <c r="AA93" s="983"/>
      <c r="AB93" s="983"/>
      <c r="AC93" s="983"/>
      <c r="AD93" s="983"/>
      <c r="AE93" s="983"/>
      <c r="AF93" s="983"/>
      <c r="AG93" s="983"/>
      <c r="AH93" s="983"/>
    </row>
    <row r="94" spans="2:34" x14ac:dyDescent="0.2">
      <c r="B94" s="21"/>
      <c r="C94" s="36"/>
      <c r="D94" s="194"/>
      <c r="E94" s="36"/>
      <c r="F94" s="36" t="str">
        <f>IF('geg ZO'!F161=1,"categorie 1",IF('geg ZO'!F161=2,"categorie 2","categorie 3"))</f>
        <v>categorie 3</v>
      </c>
      <c r="G94" s="72"/>
      <c r="H94" s="36"/>
      <c r="I94" s="598">
        <v>0</v>
      </c>
      <c r="J94" s="598">
        <v>0</v>
      </c>
      <c r="K94" s="598">
        <v>0</v>
      </c>
      <c r="L94" s="598">
        <f>ROUND('geg ZO'!M161*VLOOKUP($F94,categoriePersVSO,6,FALSE),0)</f>
        <v>0</v>
      </c>
      <c r="M94" s="598">
        <f>ROUND('geg ZO'!N161*VLOOKUP($F94,categoriePersVSO,6,FALSE),0)</f>
        <v>0</v>
      </c>
      <c r="N94" s="598">
        <f>ROUND('geg ZO'!O161*VLOOKUP($F94,categoriePersVSO,6,FALSE),0)</f>
        <v>0</v>
      </c>
      <c r="O94" s="598">
        <f>ROUND('geg ZO'!P161*VLOOKUP($F94,categoriePersVSO,6,FALSE),0)</f>
        <v>0</v>
      </c>
      <c r="P94" s="598">
        <f>ROUND('geg ZO'!Q161*VLOOKUP($F94,categoriePersVSO,6,FALSE),0)</f>
        <v>0</v>
      </c>
      <c r="Q94" s="598">
        <f>ROUND('geg ZO'!R161*VLOOKUP($F94,categoriePersVSO,6,FALSE),0)</f>
        <v>0</v>
      </c>
      <c r="R94" s="36"/>
      <c r="S94" s="25"/>
      <c r="U94" s="983"/>
      <c r="V94" s="983"/>
      <c r="W94" s="983"/>
      <c r="X94" s="983"/>
      <c r="Y94" s="983"/>
      <c r="Z94" s="983"/>
      <c r="AA94" s="983"/>
      <c r="AB94" s="983"/>
      <c r="AC94" s="983"/>
      <c r="AD94" s="983"/>
      <c r="AE94" s="983"/>
      <c r="AF94" s="983"/>
      <c r="AG94" s="983"/>
      <c r="AH94" s="983"/>
    </row>
    <row r="95" spans="2:34" x14ac:dyDescent="0.2">
      <c r="B95" s="21"/>
      <c r="C95" s="36"/>
      <c r="D95" s="656" t="str">
        <f>+'geg ZO'!D164</f>
        <v>School 18</v>
      </c>
      <c r="E95" s="36"/>
      <c r="F95" s="36" t="str">
        <f>IF('geg ZO'!F164=1,"categorie 1",IF('geg ZO'!F164=2,"categorie 2","categorie 3"))</f>
        <v>categorie 1</v>
      </c>
      <c r="G95" s="72"/>
      <c r="H95" s="36"/>
      <c r="I95" s="598">
        <v>0</v>
      </c>
      <c r="J95" s="598">
        <v>0</v>
      </c>
      <c r="K95" s="598">
        <v>0</v>
      </c>
      <c r="L95" s="598">
        <f>ROUND('geg ZO'!M164*VLOOKUP($F95,categoriePersVSO,6,FALSE),0)</f>
        <v>0</v>
      </c>
      <c r="M95" s="598">
        <f>ROUND('geg ZO'!N164*VLOOKUP($F95,categoriePersVSO,6,FALSE),0)</f>
        <v>0</v>
      </c>
      <c r="N95" s="598">
        <f>ROUND('geg ZO'!O164*VLOOKUP($F95,categoriePersVSO,6,FALSE),0)</f>
        <v>0</v>
      </c>
      <c r="O95" s="598">
        <f>ROUND('geg ZO'!P164*VLOOKUP($F95,categoriePersVSO,6,FALSE),0)</f>
        <v>0</v>
      </c>
      <c r="P95" s="598">
        <f>ROUND('geg ZO'!Q164*VLOOKUP($F95,categoriePersVSO,6,FALSE),0)</f>
        <v>0</v>
      </c>
      <c r="Q95" s="598">
        <f>ROUND('geg ZO'!R164*VLOOKUP($F95,categoriePersVSO,6,FALSE),0)</f>
        <v>0</v>
      </c>
      <c r="R95" s="36"/>
      <c r="S95" s="25"/>
      <c r="U95" s="983"/>
      <c r="V95" s="983"/>
      <c r="W95" s="983"/>
      <c r="X95" s="983"/>
      <c r="Y95" s="983"/>
      <c r="Z95" s="983"/>
      <c r="AA95" s="983"/>
      <c r="AB95" s="983"/>
      <c r="AC95" s="983"/>
      <c r="AD95" s="983"/>
      <c r="AE95" s="983"/>
      <c r="AF95" s="983"/>
      <c r="AG95" s="983"/>
      <c r="AH95" s="983"/>
    </row>
    <row r="96" spans="2:34" x14ac:dyDescent="0.2">
      <c r="B96" s="21"/>
      <c r="C96" s="36"/>
      <c r="D96" s="194"/>
      <c r="E96" s="36"/>
      <c r="F96" s="36" t="str">
        <f>IF('geg ZO'!F165=1,"categorie 1",IF('geg ZO'!F165=2,"categorie 2","categorie 3"))</f>
        <v>categorie 2</v>
      </c>
      <c r="G96" s="72"/>
      <c r="H96" s="36"/>
      <c r="I96" s="598">
        <v>0</v>
      </c>
      <c r="J96" s="598">
        <v>0</v>
      </c>
      <c r="K96" s="598">
        <v>0</v>
      </c>
      <c r="L96" s="598">
        <f>ROUND('geg ZO'!M165*VLOOKUP($F96,categoriePersVSO,6,FALSE),0)</f>
        <v>0</v>
      </c>
      <c r="M96" s="598">
        <f>ROUND('geg ZO'!N165*VLOOKUP($F96,categoriePersVSO,6,FALSE),0)</f>
        <v>0</v>
      </c>
      <c r="N96" s="598">
        <f>ROUND('geg ZO'!O165*VLOOKUP($F96,categoriePersVSO,6,FALSE),0)</f>
        <v>0</v>
      </c>
      <c r="O96" s="598">
        <f>ROUND('geg ZO'!P165*VLOOKUP($F96,categoriePersVSO,6,FALSE),0)</f>
        <v>0</v>
      </c>
      <c r="P96" s="598">
        <f>ROUND('geg ZO'!Q165*VLOOKUP($F96,categoriePersVSO,6,FALSE),0)</f>
        <v>0</v>
      </c>
      <c r="Q96" s="598">
        <f>ROUND('geg ZO'!R165*VLOOKUP($F96,categoriePersVSO,6,FALSE),0)</f>
        <v>0</v>
      </c>
      <c r="R96" s="36"/>
      <c r="S96" s="25"/>
      <c r="U96" s="983"/>
      <c r="V96" s="983"/>
      <c r="W96" s="983"/>
      <c r="X96" s="983"/>
      <c r="Y96" s="983"/>
      <c r="Z96" s="983"/>
      <c r="AA96" s="983"/>
      <c r="AB96" s="983"/>
      <c r="AC96" s="983"/>
      <c r="AD96" s="983"/>
      <c r="AE96" s="983"/>
      <c r="AF96" s="983"/>
      <c r="AG96" s="983"/>
      <c r="AH96" s="983"/>
    </row>
    <row r="97" spans="2:19" x14ac:dyDescent="0.2">
      <c r="B97" s="21"/>
      <c r="C97" s="36"/>
      <c r="D97" s="194"/>
      <c r="E97" s="36"/>
      <c r="F97" s="36" t="str">
        <f>IF('geg ZO'!F166=1,"categorie 1",IF('geg ZO'!F166=2,"categorie 2","categorie 3"))</f>
        <v>categorie 3</v>
      </c>
      <c r="G97" s="72"/>
      <c r="H97" s="36"/>
      <c r="I97" s="598">
        <v>0</v>
      </c>
      <c r="J97" s="598">
        <v>0</v>
      </c>
      <c r="K97" s="598">
        <v>0</v>
      </c>
      <c r="L97" s="598">
        <f>ROUND('geg ZO'!M166*VLOOKUP($F97,categoriePersVSO,6,FALSE),0)</f>
        <v>0</v>
      </c>
      <c r="M97" s="598">
        <f>ROUND('geg ZO'!N166*VLOOKUP($F97,categoriePersVSO,6,FALSE),0)</f>
        <v>0</v>
      </c>
      <c r="N97" s="598">
        <f>ROUND('geg ZO'!O166*VLOOKUP($F97,categoriePersVSO,6,FALSE),0)</f>
        <v>0</v>
      </c>
      <c r="O97" s="598">
        <f>ROUND('geg ZO'!P166*VLOOKUP($F97,categoriePersVSO,6,FALSE),0)</f>
        <v>0</v>
      </c>
      <c r="P97" s="598">
        <f>ROUND('geg ZO'!Q166*VLOOKUP($F97,categoriePersVSO,6,FALSE),0)</f>
        <v>0</v>
      </c>
      <c r="Q97" s="598">
        <f>ROUND('geg ZO'!R166*VLOOKUP($F97,categoriePersVSO,6,FALSE),0)</f>
        <v>0</v>
      </c>
      <c r="R97" s="36"/>
      <c r="S97" s="25"/>
    </row>
    <row r="98" spans="2:19" x14ac:dyDescent="0.2">
      <c r="B98" s="21"/>
      <c r="C98" s="36"/>
      <c r="D98" s="656" t="str">
        <f>+'geg ZO'!D169</f>
        <v>School 19</v>
      </c>
      <c r="E98" s="36"/>
      <c r="F98" s="36" t="str">
        <f>IF('geg ZO'!F169=1,"categorie 1",IF('geg ZO'!F169=2,"categorie 2","categorie 3"))</f>
        <v>categorie 1</v>
      </c>
      <c r="G98" s="72"/>
      <c r="H98" s="36"/>
      <c r="I98" s="598">
        <v>0</v>
      </c>
      <c r="J98" s="598">
        <v>0</v>
      </c>
      <c r="K98" s="598">
        <v>0</v>
      </c>
      <c r="L98" s="598">
        <f>ROUND('geg ZO'!M169*VLOOKUP($F98,categoriePersVSO,6,FALSE),0)</f>
        <v>0</v>
      </c>
      <c r="M98" s="598">
        <f>ROUND('geg ZO'!N169*VLOOKUP($F98,categoriePersVSO,6,FALSE),0)</f>
        <v>0</v>
      </c>
      <c r="N98" s="598">
        <f>ROUND('geg ZO'!O169*VLOOKUP($F98,categoriePersVSO,6,FALSE),0)</f>
        <v>0</v>
      </c>
      <c r="O98" s="598">
        <f>ROUND('geg ZO'!P169*VLOOKUP($F98,categoriePersVSO,6,FALSE),0)</f>
        <v>0</v>
      </c>
      <c r="P98" s="598">
        <f>ROUND('geg ZO'!Q169*VLOOKUP($F98,categoriePersVSO,6,FALSE),0)</f>
        <v>0</v>
      </c>
      <c r="Q98" s="598">
        <f>ROUND('geg ZO'!R169*VLOOKUP($F98,categoriePersVSO,6,FALSE),0)</f>
        <v>0</v>
      </c>
      <c r="R98" s="36"/>
      <c r="S98" s="25"/>
    </row>
    <row r="99" spans="2:19" x14ac:dyDescent="0.2">
      <c r="B99" s="21"/>
      <c r="C99" s="36"/>
      <c r="D99" s="194"/>
      <c r="E99" s="36"/>
      <c r="F99" s="36" t="str">
        <f>IF('geg ZO'!F170=1,"categorie 1",IF('geg ZO'!F170=2,"categorie 2","categorie 3"))</f>
        <v>categorie 2</v>
      </c>
      <c r="G99" s="72"/>
      <c r="H99" s="36"/>
      <c r="I99" s="598">
        <v>0</v>
      </c>
      <c r="J99" s="598">
        <v>0</v>
      </c>
      <c r="K99" s="598">
        <v>0</v>
      </c>
      <c r="L99" s="598">
        <f>ROUND('geg ZO'!M170*VLOOKUP($F99,categoriePersVSO,6,FALSE),0)</f>
        <v>0</v>
      </c>
      <c r="M99" s="598">
        <f>ROUND('geg ZO'!N170*VLOOKUP($F99,categoriePersVSO,6,FALSE),0)</f>
        <v>0</v>
      </c>
      <c r="N99" s="598">
        <f>ROUND('geg ZO'!O170*VLOOKUP($F99,categoriePersVSO,6,FALSE),0)</f>
        <v>0</v>
      </c>
      <c r="O99" s="598">
        <f>ROUND('geg ZO'!P170*VLOOKUP($F99,categoriePersVSO,6,FALSE),0)</f>
        <v>0</v>
      </c>
      <c r="P99" s="598">
        <f>ROUND('geg ZO'!Q170*VLOOKUP($F99,categoriePersVSO,6,FALSE),0)</f>
        <v>0</v>
      </c>
      <c r="Q99" s="598">
        <f>ROUND('geg ZO'!R170*VLOOKUP($F99,categoriePersVSO,6,FALSE),0)</f>
        <v>0</v>
      </c>
      <c r="R99" s="36"/>
      <c r="S99" s="25"/>
    </row>
    <row r="100" spans="2:19" x14ac:dyDescent="0.2">
      <c r="B100" s="21"/>
      <c r="C100" s="36"/>
      <c r="D100" s="194"/>
      <c r="E100" s="36"/>
      <c r="F100" s="36" t="str">
        <f>IF('geg ZO'!F171=1,"categorie 1",IF('geg ZO'!F171=2,"categorie 2","categorie 3"))</f>
        <v>categorie 3</v>
      </c>
      <c r="G100" s="72"/>
      <c r="H100" s="36"/>
      <c r="I100" s="598">
        <v>0</v>
      </c>
      <c r="J100" s="598">
        <v>0</v>
      </c>
      <c r="K100" s="598">
        <v>0</v>
      </c>
      <c r="L100" s="598">
        <f>ROUND('geg ZO'!M171*VLOOKUP($F100,categoriePersVSO,6,FALSE),0)</f>
        <v>0</v>
      </c>
      <c r="M100" s="598">
        <f>ROUND('geg ZO'!N171*VLOOKUP($F100,categoriePersVSO,6,FALSE),0)</f>
        <v>0</v>
      </c>
      <c r="N100" s="598">
        <f>ROUND('geg ZO'!O171*VLOOKUP($F100,categoriePersVSO,6,FALSE),0)</f>
        <v>0</v>
      </c>
      <c r="O100" s="598">
        <f>ROUND('geg ZO'!P171*VLOOKUP($F100,categoriePersVSO,6,FALSE),0)</f>
        <v>0</v>
      </c>
      <c r="P100" s="598">
        <f>ROUND('geg ZO'!Q171*VLOOKUP($F100,categoriePersVSO,6,FALSE),0)</f>
        <v>0</v>
      </c>
      <c r="Q100" s="598">
        <f>ROUND('geg ZO'!R171*VLOOKUP($F100,categoriePersVSO,6,FALSE),0)</f>
        <v>0</v>
      </c>
      <c r="R100" s="36"/>
      <c r="S100" s="25"/>
    </row>
    <row r="101" spans="2:19" x14ac:dyDescent="0.2">
      <c r="B101" s="21"/>
      <c r="C101" s="36"/>
      <c r="D101" s="656" t="str">
        <f>+'geg ZO'!D174</f>
        <v>School 20</v>
      </c>
      <c r="E101" s="36"/>
      <c r="F101" s="36" t="str">
        <f>IF('geg ZO'!F174=1,"categorie 1",IF('geg ZO'!F174=2,"categorie 2","categorie 3"))</f>
        <v>categorie 1</v>
      </c>
      <c r="G101" s="72"/>
      <c r="H101" s="36"/>
      <c r="I101" s="598">
        <v>0</v>
      </c>
      <c r="J101" s="598">
        <v>0</v>
      </c>
      <c r="K101" s="598">
        <v>0</v>
      </c>
      <c r="L101" s="598">
        <f>ROUND('geg ZO'!M174*VLOOKUP($F101,categoriePersVSO,6,FALSE),0)</f>
        <v>0</v>
      </c>
      <c r="M101" s="598">
        <f>ROUND('geg ZO'!N174*VLOOKUP($F101,categoriePersVSO,6,FALSE),0)</f>
        <v>0</v>
      </c>
      <c r="N101" s="598">
        <f>ROUND('geg ZO'!O174*VLOOKUP($F101,categoriePersVSO,6,FALSE),0)</f>
        <v>0</v>
      </c>
      <c r="O101" s="598">
        <f>ROUND('geg ZO'!P174*VLOOKUP($F101,categoriePersVSO,6,FALSE),0)</f>
        <v>0</v>
      </c>
      <c r="P101" s="598">
        <f>ROUND('geg ZO'!Q174*VLOOKUP($F101,categoriePersVSO,6,FALSE),0)</f>
        <v>0</v>
      </c>
      <c r="Q101" s="598">
        <f>ROUND('geg ZO'!R174*VLOOKUP($F101,categoriePersVSO,6,FALSE),0)</f>
        <v>0</v>
      </c>
      <c r="R101" s="36"/>
      <c r="S101" s="25"/>
    </row>
    <row r="102" spans="2:19" x14ac:dyDescent="0.2">
      <c r="B102" s="21"/>
      <c r="C102" s="36"/>
      <c r="D102" s="194"/>
      <c r="E102" s="36"/>
      <c r="F102" s="36" t="str">
        <f>IF('geg ZO'!F175=1,"categorie 1",IF('geg ZO'!F175=2,"categorie 2","categorie 3"))</f>
        <v>categorie 2</v>
      </c>
      <c r="G102" s="72"/>
      <c r="H102" s="36"/>
      <c r="I102" s="598">
        <v>0</v>
      </c>
      <c r="J102" s="598">
        <v>0</v>
      </c>
      <c r="K102" s="598">
        <v>0</v>
      </c>
      <c r="L102" s="598">
        <f>ROUND('geg ZO'!M175*VLOOKUP($F102,categoriePersVSO,6,FALSE),0)</f>
        <v>0</v>
      </c>
      <c r="M102" s="598">
        <f>ROUND('geg ZO'!N175*VLOOKUP($F102,categoriePersVSO,6,FALSE),0)</f>
        <v>0</v>
      </c>
      <c r="N102" s="598">
        <f>ROUND('geg ZO'!O175*VLOOKUP($F102,categoriePersVSO,6,FALSE),0)</f>
        <v>0</v>
      </c>
      <c r="O102" s="598">
        <f>ROUND('geg ZO'!P175*VLOOKUP($F102,categoriePersVSO,6,FALSE),0)</f>
        <v>0</v>
      </c>
      <c r="P102" s="598">
        <f>ROUND('geg ZO'!Q175*VLOOKUP($F102,categoriePersVSO,6,FALSE),0)</f>
        <v>0</v>
      </c>
      <c r="Q102" s="598">
        <f>ROUND('geg ZO'!R175*VLOOKUP($F102,categoriePersVSO,6,FALSE),0)</f>
        <v>0</v>
      </c>
      <c r="R102" s="36"/>
      <c r="S102" s="25"/>
    </row>
    <row r="103" spans="2:19" x14ac:dyDescent="0.2">
      <c r="B103" s="21"/>
      <c r="C103" s="36"/>
      <c r="D103" s="194"/>
      <c r="E103" s="36"/>
      <c r="F103" s="36" t="str">
        <f>IF('geg ZO'!F176=1,"categorie 1",IF('geg ZO'!F176=2,"categorie 2","categorie 3"))</f>
        <v>categorie 3</v>
      </c>
      <c r="G103" s="72"/>
      <c r="H103" s="36"/>
      <c r="I103" s="598">
        <v>0</v>
      </c>
      <c r="J103" s="598">
        <v>0</v>
      </c>
      <c r="K103" s="598">
        <v>0</v>
      </c>
      <c r="L103" s="598">
        <f>ROUND('geg ZO'!M176*VLOOKUP($F103,categoriePersVSO,6,FALSE),0)</f>
        <v>0</v>
      </c>
      <c r="M103" s="598">
        <f>ROUND('geg ZO'!N176*VLOOKUP($F103,categoriePersVSO,6,FALSE),0)</f>
        <v>0</v>
      </c>
      <c r="N103" s="598">
        <f>ROUND('geg ZO'!O176*VLOOKUP($F103,categoriePersVSO,6,FALSE),0)</f>
        <v>0</v>
      </c>
      <c r="O103" s="598">
        <f>ROUND('geg ZO'!P176*VLOOKUP($F103,categoriePersVSO,6,FALSE),0)</f>
        <v>0</v>
      </c>
      <c r="P103" s="598">
        <f>ROUND('geg ZO'!Q176*VLOOKUP($F103,categoriePersVSO,6,FALSE),0)</f>
        <v>0</v>
      </c>
      <c r="Q103" s="598">
        <f>ROUND('geg ZO'!R176*VLOOKUP($F103,categoriePersVSO,6,FALSE),0)</f>
        <v>0</v>
      </c>
      <c r="R103" s="36"/>
      <c r="S103" s="25"/>
    </row>
    <row r="104" spans="2:19" x14ac:dyDescent="0.2">
      <c r="B104" s="21"/>
      <c r="C104" s="36"/>
      <c r="D104" s="656" t="str">
        <f>+'geg ZO'!D179</f>
        <v>School 21</v>
      </c>
      <c r="E104" s="36"/>
      <c r="F104" s="36" t="str">
        <f>IF('geg ZO'!F179=1,"categorie 1",IF('geg ZO'!F179=2,"categorie 2","categorie 3"))</f>
        <v>categorie 1</v>
      </c>
      <c r="G104" s="72"/>
      <c r="H104" s="36"/>
      <c r="I104" s="598">
        <v>0</v>
      </c>
      <c r="J104" s="598">
        <v>0</v>
      </c>
      <c r="K104" s="598">
        <v>0</v>
      </c>
      <c r="L104" s="598">
        <f>ROUND('geg ZO'!M179*VLOOKUP($F104,categoriePersVSO,6,FALSE),0)</f>
        <v>0</v>
      </c>
      <c r="M104" s="598">
        <f>ROUND('geg ZO'!N179*VLOOKUP($F104,categoriePersVSO,6,FALSE),0)</f>
        <v>0</v>
      </c>
      <c r="N104" s="598">
        <f>ROUND('geg ZO'!O179*VLOOKUP($F104,categoriePersVSO,6,FALSE),0)</f>
        <v>0</v>
      </c>
      <c r="O104" s="598">
        <f>ROUND('geg ZO'!P179*VLOOKUP($F104,categoriePersVSO,6,FALSE),0)</f>
        <v>0</v>
      </c>
      <c r="P104" s="598">
        <f>ROUND('geg ZO'!Q179*VLOOKUP($F104,categoriePersVSO,6,FALSE),0)</f>
        <v>0</v>
      </c>
      <c r="Q104" s="598">
        <f>ROUND('geg ZO'!R179*VLOOKUP($F104,categoriePersVSO,6,FALSE),0)</f>
        <v>0</v>
      </c>
      <c r="R104" s="36"/>
      <c r="S104" s="25"/>
    </row>
    <row r="105" spans="2:19" x14ac:dyDescent="0.2">
      <c r="B105" s="21"/>
      <c r="C105" s="36"/>
      <c r="D105" s="194"/>
      <c r="E105" s="36"/>
      <c r="F105" s="36" t="str">
        <f>IF('geg ZO'!F180=1,"categorie 1",IF('geg ZO'!F180=2,"categorie 2","categorie 3"))</f>
        <v>categorie 2</v>
      </c>
      <c r="G105" s="72"/>
      <c r="H105" s="36"/>
      <c r="I105" s="598">
        <v>0</v>
      </c>
      <c r="J105" s="598">
        <v>0</v>
      </c>
      <c r="K105" s="598">
        <v>0</v>
      </c>
      <c r="L105" s="598">
        <f>ROUND('geg ZO'!M180*VLOOKUP($F105,categoriePersVSO,6,FALSE),0)</f>
        <v>0</v>
      </c>
      <c r="M105" s="598">
        <f>ROUND('geg ZO'!N180*VLOOKUP($F105,categoriePersVSO,6,FALSE),0)</f>
        <v>0</v>
      </c>
      <c r="N105" s="598">
        <f>ROUND('geg ZO'!O180*VLOOKUP($F105,categoriePersVSO,6,FALSE),0)</f>
        <v>0</v>
      </c>
      <c r="O105" s="598">
        <f>ROUND('geg ZO'!P180*VLOOKUP($F105,categoriePersVSO,6,FALSE),0)</f>
        <v>0</v>
      </c>
      <c r="P105" s="598">
        <f>ROUND('geg ZO'!Q180*VLOOKUP($F105,categoriePersVSO,6,FALSE),0)</f>
        <v>0</v>
      </c>
      <c r="Q105" s="598">
        <f>ROUND('geg ZO'!R180*VLOOKUP($F105,categoriePersVSO,6,FALSE),0)</f>
        <v>0</v>
      </c>
      <c r="R105" s="36"/>
      <c r="S105" s="25"/>
    </row>
    <row r="106" spans="2:19" x14ac:dyDescent="0.2">
      <c r="B106" s="21"/>
      <c r="C106" s="36"/>
      <c r="D106" s="194"/>
      <c r="E106" s="36"/>
      <c r="F106" s="36" t="str">
        <f>IF('geg ZO'!F181=1,"categorie 1",IF('geg ZO'!F181=2,"categorie 2","categorie 3"))</f>
        <v>categorie 3</v>
      </c>
      <c r="G106" s="72"/>
      <c r="H106" s="36"/>
      <c r="I106" s="598">
        <v>0</v>
      </c>
      <c r="J106" s="598">
        <v>0</v>
      </c>
      <c r="K106" s="598">
        <v>0</v>
      </c>
      <c r="L106" s="598">
        <f>ROUND('geg ZO'!M181*VLOOKUP($F106,categoriePersVSO,6,FALSE),0)</f>
        <v>0</v>
      </c>
      <c r="M106" s="598">
        <f>ROUND('geg ZO'!N181*VLOOKUP($F106,categoriePersVSO,6,FALSE),0)</f>
        <v>0</v>
      </c>
      <c r="N106" s="598">
        <f>ROUND('geg ZO'!O181*VLOOKUP($F106,categoriePersVSO,6,FALSE),0)</f>
        <v>0</v>
      </c>
      <c r="O106" s="598">
        <f>ROUND('geg ZO'!P181*VLOOKUP($F106,categoriePersVSO,6,FALSE),0)</f>
        <v>0</v>
      </c>
      <c r="P106" s="598">
        <f>ROUND('geg ZO'!Q181*VLOOKUP($F106,categoriePersVSO,6,FALSE),0)</f>
        <v>0</v>
      </c>
      <c r="Q106" s="598">
        <f>ROUND('geg ZO'!R181*VLOOKUP($F106,categoriePersVSO,6,FALSE),0)</f>
        <v>0</v>
      </c>
      <c r="R106" s="36"/>
      <c r="S106" s="25"/>
    </row>
    <row r="107" spans="2:19" x14ac:dyDescent="0.2">
      <c r="B107" s="21"/>
      <c r="C107" s="36"/>
      <c r="D107" s="656" t="str">
        <f>+'geg ZO'!D184</f>
        <v>School 22</v>
      </c>
      <c r="E107" s="36"/>
      <c r="F107" s="36" t="str">
        <f>IF('geg ZO'!F184=1,"categorie 1",IF('geg ZO'!F184=2,"categorie 2","categorie 3"))</f>
        <v>categorie 1</v>
      </c>
      <c r="G107" s="72"/>
      <c r="H107" s="36"/>
      <c r="I107" s="598">
        <v>0</v>
      </c>
      <c r="J107" s="598">
        <v>0</v>
      </c>
      <c r="K107" s="598">
        <v>0</v>
      </c>
      <c r="L107" s="598">
        <f>ROUND('geg ZO'!M184*VLOOKUP($F107,categoriePersVSO,6,FALSE),0)</f>
        <v>0</v>
      </c>
      <c r="M107" s="598">
        <f>ROUND('geg ZO'!N184*VLOOKUP($F107,categoriePersVSO,6,FALSE),0)</f>
        <v>0</v>
      </c>
      <c r="N107" s="598">
        <f>ROUND('geg ZO'!O184*VLOOKUP($F107,categoriePersVSO,6,FALSE),0)</f>
        <v>0</v>
      </c>
      <c r="O107" s="598">
        <f>ROUND('geg ZO'!P184*VLOOKUP($F107,categoriePersVSO,6,FALSE),0)</f>
        <v>0</v>
      </c>
      <c r="P107" s="598">
        <f>ROUND('geg ZO'!Q184*VLOOKUP($F107,categoriePersVSO,6,FALSE),0)</f>
        <v>0</v>
      </c>
      <c r="Q107" s="598">
        <f>ROUND('geg ZO'!R184*VLOOKUP($F107,categoriePersVSO,6,FALSE),0)</f>
        <v>0</v>
      </c>
      <c r="R107" s="36"/>
      <c r="S107" s="25"/>
    </row>
    <row r="108" spans="2:19" x14ac:dyDescent="0.2">
      <c r="B108" s="21"/>
      <c r="C108" s="36"/>
      <c r="D108" s="194"/>
      <c r="E108" s="36"/>
      <c r="F108" s="36" t="str">
        <f>IF('geg ZO'!F185=1,"categorie 1",IF('geg ZO'!F185=2,"categorie 2","categorie 3"))</f>
        <v>categorie 2</v>
      </c>
      <c r="G108" s="72"/>
      <c r="H108" s="36"/>
      <c r="I108" s="598">
        <v>0</v>
      </c>
      <c r="J108" s="598">
        <v>0</v>
      </c>
      <c r="K108" s="598">
        <v>0</v>
      </c>
      <c r="L108" s="598">
        <f>ROUND('geg ZO'!M185*VLOOKUP($F108,categoriePersVSO,6,FALSE),0)</f>
        <v>0</v>
      </c>
      <c r="M108" s="598">
        <f>ROUND('geg ZO'!N185*VLOOKUP($F108,categoriePersVSO,6,FALSE),0)</f>
        <v>0</v>
      </c>
      <c r="N108" s="598">
        <f>ROUND('geg ZO'!O185*VLOOKUP($F108,categoriePersVSO,6,FALSE),0)</f>
        <v>0</v>
      </c>
      <c r="O108" s="598">
        <f>ROUND('geg ZO'!P185*VLOOKUP($F108,categoriePersVSO,6,FALSE),0)</f>
        <v>0</v>
      </c>
      <c r="P108" s="598">
        <f>ROUND('geg ZO'!Q185*VLOOKUP($F108,categoriePersVSO,6,FALSE),0)</f>
        <v>0</v>
      </c>
      <c r="Q108" s="598">
        <f>ROUND('geg ZO'!R185*VLOOKUP($F108,categoriePersVSO,6,FALSE),0)</f>
        <v>0</v>
      </c>
      <c r="R108" s="36"/>
      <c r="S108" s="25"/>
    </row>
    <row r="109" spans="2:19" x14ac:dyDescent="0.2">
      <c r="B109" s="21"/>
      <c r="C109" s="36"/>
      <c r="D109" s="194"/>
      <c r="E109" s="36"/>
      <c r="F109" s="36" t="str">
        <f>IF('geg ZO'!F186=1,"categorie 1",IF('geg ZO'!F186=2,"categorie 2","categorie 3"))</f>
        <v>categorie 3</v>
      </c>
      <c r="G109" s="72"/>
      <c r="H109" s="36"/>
      <c r="I109" s="598">
        <v>0</v>
      </c>
      <c r="J109" s="598">
        <v>0</v>
      </c>
      <c r="K109" s="598">
        <v>0</v>
      </c>
      <c r="L109" s="598">
        <f>ROUND('geg ZO'!M186*VLOOKUP($F109,categoriePersVSO,6,FALSE),0)</f>
        <v>0</v>
      </c>
      <c r="M109" s="598">
        <f>ROUND('geg ZO'!N186*VLOOKUP($F109,categoriePersVSO,6,FALSE),0)</f>
        <v>0</v>
      </c>
      <c r="N109" s="598">
        <f>ROUND('geg ZO'!O186*VLOOKUP($F109,categoriePersVSO,6,FALSE),0)</f>
        <v>0</v>
      </c>
      <c r="O109" s="598">
        <f>ROUND('geg ZO'!P186*VLOOKUP($F109,categoriePersVSO,6,FALSE),0)</f>
        <v>0</v>
      </c>
      <c r="P109" s="598">
        <f>ROUND('geg ZO'!Q186*VLOOKUP($F109,categoriePersVSO,6,FALSE),0)</f>
        <v>0</v>
      </c>
      <c r="Q109" s="598">
        <f>ROUND('geg ZO'!R186*VLOOKUP($F109,categoriePersVSO,6,FALSE),0)</f>
        <v>0</v>
      </c>
      <c r="R109" s="36"/>
      <c r="S109" s="25"/>
    </row>
    <row r="110" spans="2:19" x14ac:dyDescent="0.2">
      <c r="B110" s="21"/>
      <c r="C110" s="36"/>
      <c r="D110" s="656" t="str">
        <f>+'geg ZO'!D189</f>
        <v>School 23</v>
      </c>
      <c r="E110" s="36"/>
      <c r="F110" s="36" t="str">
        <f>IF('geg ZO'!F189=1,"categorie 1",IF('geg ZO'!F189=2,"categorie 2","categorie 3"))</f>
        <v>categorie 1</v>
      </c>
      <c r="G110" s="72"/>
      <c r="H110" s="36"/>
      <c r="I110" s="598">
        <v>0</v>
      </c>
      <c r="J110" s="598">
        <v>0</v>
      </c>
      <c r="K110" s="598">
        <v>0</v>
      </c>
      <c r="L110" s="598">
        <f>ROUND('geg ZO'!M189*VLOOKUP($F110,categoriePersVSO,6,FALSE),0)</f>
        <v>0</v>
      </c>
      <c r="M110" s="598">
        <f>ROUND('geg ZO'!N189*VLOOKUP($F110,categoriePersVSO,6,FALSE),0)</f>
        <v>0</v>
      </c>
      <c r="N110" s="598">
        <f>ROUND('geg ZO'!O189*VLOOKUP($F110,categoriePersVSO,6,FALSE),0)</f>
        <v>0</v>
      </c>
      <c r="O110" s="598">
        <f>ROUND('geg ZO'!P189*VLOOKUP($F110,categoriePersVSO,6,FALSE),0)</f>
        <v>0</v>
      </c>
      <c r="P110" s="598">
        <f>ROUND('geg ZO'!Q189*VLOOKUP($F110,categoriePersVSO,6,FALSE),0)</f>
        <v>0</v>
      </c>
      <c r="Q110" s="598">
        <f>ROUND('geg ZO'!R189*VLOOKUP($F110,categoriePersVSO,6,FALSE),0)</f>
        <v>0</v>
      </c>
      <c r="R110" s="36"/>
      <c r="S110" s="25"/>
    </row>
    <row r="111" spans="2:19" x14ac:dyDescent="0.2">
      <c r="B111" s="21"/>
      <c r="C111" s="36"/>
      <c r="D111" s="194"/>
      <c r="E111" s="36"/>
      <c r="F111" s="36" t="str">
        <f>IF('geg ZO'!F190=1,"categorie 1",IF('geg ZO'!F190=2,"categorie 2","categorie 3"))</f>
        <v>categorie 2</v>
      </c>
      <c r="G111" s="72"/>
      <c r="H111" s="36"/>
      <c r="I111" s="598">
        <v>0</v>
      </c>
      <c r="J111" s="598">
        <v>0</v>
      </c>
      <c r="K111" s="598">
        <v>0</v>
      </c>
      <c r="L111" s="598">
        <f>ROUND('geg ZO'!M190*VLOOKUP($F111,categoriePersVSO,6,FALSE),0)</f>
        <v>0</v>
      </c>
      <c r="M111" s="598">
        <f>ROUND('geg ZO'!N190*VLOOKUP($F111,categoriePersVSO,6,FALSE),0)</f>
        <v>0</v>
      </c>
      <c r="N111" s="598">
        <f>ROUND('geg ZO'!O190*VLOOKUP($F111,categoriePersVSO,6,FALSE),0)</f>
        <v>0</v>
      </c>
      <c r="O111" s="598">
        <f>ROUND('geg ZO'!P190*VLOOKUP($F111,categoriePersVSO,6,FALSE),0)</f>
        <v>0</v>
      </c>
      <c r="P111" s="598">
        <f>ROUND('geg ZO'!Q190*VLOOKUP($F111,categoriePersVSO,6,FALSE),0)</f>
        <v>0</v>
      </c>
      <c r="Q111" s="598">
        <f>ROUND('geg ZO'!R190*VLOOKUP($F111,categoriePersVSO,6,FALSE),0)</f>
        <v>0</v>
      </c>
      <c r="R111" s="36"/>
      <c r="S111" s="25"/>
    </row>
    <row r="112" spans="2:19" x14ac:dyDescent="0.2">
      <c r="B112" s="21"/>
      <c r="C112" s="36"/>
      <c r="D112" s="194"/>
      <c r="E112" s="36"/>
      <c r="F112" s="36" t="str">
        <f>IF('geg ZO'!F191=1,"categorie 1",IF('geg ZO'!F191=2,"categorie 2","categorie 3"))</f>
        <v>categorie 3</v>
      </c>
      <c r="G112" s="72"/>
      <c r="H112" s="36"/>
      <c r="I112" s="598">
        <v>0</v>
      </c>
      <c r="J112" s="598">
        <v>0</v>
      </c>
      <c r="K112" s="598">
        <v>0</v>
      </c>
      <c r="L112" s="598">
        <f>ROUND('geg ZO'!M191*VLOOKUP($F112,categoriePersVSO,6,FALSE),0)</f>
        <v>0</v>
      </c>
      <c r="M112" s="598">
        <f>ROUND('geg ZO'!N191*VLOOKUP($F112,categoriePersVSO,6,FALSE),0)</f>
        <v>0</v>
      </c>
      <c r="N112" s="598">
        <f>ROUND('geg ZO'!O191*VLOOKUP($F112,categoriePersVSO,6,FALSE),0)</f>
        <v>0</v>
      </c>
      <c r="O112" s="598">
        <f>ROUND('geg ZO'!P191*VLOOKUP($F112,categoriePersVSO,6,FALSE),0)</f>
        <v>0</v>
      </c>
      <c r="P112" s="598">
        <f>ROUND('geg ZO'!Q191*VLOOKUP($F112,categoriePersVSO,6,FALSE),0)</f>
        <v>0</v>
      </c>
      <c r="Q112" s="598">
        <f>ROUND('geg ZO'!R191*VLOOKUP($F112,categoriePersVSO,6,FALSE),0)</f>
        <v>0</v>
      </c>
      <c r="R112" s="36"/>
      <c r="S112" s="25"/>
    </row>
    <row r="113" spans="2:19" x14ac:dyDescent="0.2">
      <c r="B113" s="21"/>
      <c r="C113" s="36"/>
      <c r="D113" s="656" t="str">
        <f>+'geg ZO'!D194</f>
        <v>School 24</v>
      </c>
      <c r="E113" s="36"/>
      <c r="F113" s="36" t="str">
        <f>IF('geg ZO'!F194=1,"categorie 1",IF('geg ZO'!F194=2,"categorie 2","categorie 3"))</f>
        <v>categorie 1</v>
      </c>
      <c r="G113" s="72"/>
      <c r="H113" s="36"/>
      <c r="I113" s="598">
        <v>0</v>
      </c>
      <c r="J113" s="598">
        <v>0</v>
      </c>
      <c r="K113" s="598">
        <v>0</v>
      </c>
      <c r="L113" s="598">
        <f>ROUND('geg ZO'!M194*VLOOKUP($F113,categoriePersVSO,6,FALSE),0)</f>
        <v>0</v>
      </c>
      <c r="M113" s="598">
        <f>ROUND('geg ZO'!N194*VLOOKUP($F113,categoriePersVSO,6,FALSE),0)</f>
        <v>0</v>
      </c>
      <c r="N113" s="598">
        <f>ROUND('geg ZO'!O194*VLOOKUP($F113,categoriePersVSO,6,FALSE),0)</f>
        <v>0</v>
      </c>
      <c r="O113" s="598">
        <f>ROUND('geg ZO'!P194*VLOOKUP($F113,categoriePersVSO,6,FALSE),0)</f>
        <v>0</v>
      </c>
      <c r="P113" s="598">
        <f>ROUND('geg ZO'!Q194*VLOOKUP($F113,categoriePersVSO,6,FALSE),0)</f>
        <v>0</v>
      </c>
      <c r="Q113" s="598">
        <f>ROUND('geg ZO'!R194*VLOOKUP($F113,categoriePersVSO,6,FALSE),0)</f>
        <v>0</v>
      </c>
      <c r="R113" s="36"/>
      <c r="S113" s="25"/>
    </row>
    <row r="114" spans="2:19" x14ac:dyDescent="0.2">
      <c r="B114" s="21"/>
      <c r="C114" s="36"/>
      <c r="D114" s="194"/>
      <c r="E114" s="36"/>
      <c r="F114" s="36" t="str">
        <f>IF('geg ZO'!F195=1,"categorie 1",IF('geg ZO'!F195=2,"categorie 2","categorie 3"))</f>
        <v>categorie 2</v>
      </c>
      <c r="G114" s="72"/>
      <c r="H114" s="36"/>
      <c r="I114" s="598">
        <v>0</v>
      </c>
      <c r="J114" s="598">
        <v>0</v>
      </c>
      <c r="K114" s="598">
        <v>0</v>
      </c>
      <c r="L114" s="598">
        <f>ROUND('geg ZO'!M195*VLOOKUP($F114,categoriePersVSO,6,FALSE),0)</f>
        <v>0</v>
      </c>
      <c r="M114" s="598">
        <f>ROUND('geg ZO'!N195*VLOOKUP($F114,categoriePersVSO,6,FALSE),0)</f>
        <v>0</v>
      </c>
      <c r="N114" s="598">
        <f>ROUND('geg ZO'!O195*VLOOKUP($F114,categoriePersVSO,6,FALSE),0)</f>
        <v>0</v>
      </c>
      <c r="O114" s="598">
        <f>ROUND('geg ZO'!P195*VLOOKUP($F114,categoriePersVSO,6,FALSE),0)</f>
        <v>0</v>
      </c>
      <c r="P114" s="598">
        <f>ROUND('geg ZO'!Q195*VLOOKUP($F114,categoriePersVSO,6,FALSE),0)</f>
        <v>0</v>
      </c>
      <c r="Q114" s="598">
        <f>ROUND('geg ZO'!R195*VLOOKUP($F114,categoriePersVSO,6,FALSE),0)</f>
        <v>0</v>
      </c>
      <c r="R114" s="36"/>
      <c r="S114" s="25"/>
    </row>
    <row r="115" spans="2:19" x14ac:dyDescent="0.2">
      <c r="B115" s="21"/>
      <c r="C115" s="36"/>
      <c r="D115" s="194"/>
      <c r="E115" s="36"/>
      <c r="F115" s="36" t="str">
        <f>IF('geg ZO'!F196=1,"categorie 1",IF('geg ZO'!F196=2,"categorie 2","categorie 3"))</f>
        <v>categorie 3</v>
      </c>
      <c r="G115" s="72"/>
      <c r="H115" s="36"/>
      <c r="I115" s="598">
        <v>0</v>
      </c>
      <c r="J115" s="598">
        <v>0</v>
      </c>
      <c r="K115" s="598">
        <v>0</v>
      </c>
      <c r="L115" s="598">
        <f>ROUND('geg ZO'!M196*VLOOKUP($F115,categoriePersVSO,6,FALSE),0)</f>
        <v>0</v>
      </c>
      <c r="M115" s="598">
        <f>ROUND('geg ZO'!N196*VLOOKUP($F115,categoriePersVSO,6,FALSE),0)</f>
        <v>0</v>
      </c>
      <c r="N115" s="598">
        <f>ROUND('geg ZO'!O196*VLOOKUP($F115,categoriePersVSO,6,FALSE),0)</f>
        <v>0</v>
      </c>
      <c r="O115" s="598">
        <f>ROUND('geg ZO'!P196*VLOOKUP($F115,categoriePersVSO,6,FALSE),0)</f>
        <v>0</v>
      </c>
      <c r="P115" s="598">
        <f>ROUND('geg ZO'!Q196*VLOOKUP($F115,categoriePersVSO,6,FALSE),0)</f>
        <v>0</v>
      </c>
      <c r="Q115" s="598">
        <f>ROUND('geg ZO'!R196*VLOOKUP($F115,categoriePersVSO,6,FALSE),0)</f>
        <v>0</v>
      </c>
      <c r="R115" s="36"/>
      <c r="S115" s="25"/>
    </row>
    <row r="116" spans="2:19" x14ac:dyDescent="0.2">
      <c r="B116" s="21"/>
      <c r="C116" s="36"/>
      <c r="D116" s="656" t="str">
        <f>+'geg ZO'!D199</f>
        <v>School 25</v>
      </c>
      <c r="E116" s="36"/>
      <c r="F116" s="36" t="str">
        <f>IF('geg ZO'!F199=1,"categorie 1",IF('geg ZO'!F199=2,"categorie 2","categorie 3"))</f>
        <v>categorie 1</v>
      </c>
      <c r="G116" s="72"/>
      <c r="H116" s="36"/>
      <c r="I116" s="598">
        <v>0</v>
      </c>
      <c r="J116" s="598">
        <v>0</v>
      </c>
      <c r="K116" s="598">
        <v>0</v>
      </c>
      <c r="L116" s="598">
        <f>ROUND('geg ZO'!M199*VLOOKUP($F116,categoriePersVSO,6,FALSE),0)</f>
        <v>0</v>
      </c>
      <c r="M116" s="598">
        <f>ROUND('geg ZO'!N199*VLOOKUP($F116,categoriePersVSO,6,FALSE),0)</f>
        <v>0</v>
      </c>
      <c r="N116" s="598">
        <f>ROUND('geg ZO'!O199*VLOOKUP($F116,categoriePersVSO,6,FALSE),0)</f>
        <v>0</v>
      </c>
      <c r="O116" s="598">
        <f>ROUND('geg ZO'!P199*VLOOKUP($F116,categoriePersVSO,6,FALSE),0)</f>
        <v>0</v>
      </c>
      <c r="P116" s="598">
        <f>ROUND('geg ZO'!Q199*VLOOKUP($F116,categoriePersVSO,6,FALSE),0)</f>
        <v>0</v>
      </c>
      <c r="Q116" s="598">
        <f>ROUND('geg ZO'!R199*VLOOKUP($F116,categoriePersVSO,6,FALSE),0)</f>
        <v>0</v>
      </c>
      <c r="R116" s="36"/>
      <c r="S116" s="25"/>
    </row>
    <row r="117" spans="2:19" x14ac:dyDescent="0.2">
      <c r="B117" s="21"/>
      <c r="C117" s="36"/>
      <c r="D117" s="194"/>
      <c r="E117" s="36"/>
      <c r="F117" s="36" t="str">
        <f>IF('geg ZO'!F200=1,"categorie 1",IF('geg ZO'!F200=2,"categorie 2","categorie 3"))</f>
        <v>categorie 2</v>
      </c>
      <c r="G117" s="72"/>
      <c r="H117" s="36"/>
      <c r="I117" s="598">
        <v>0</v>
      </c>
      <c r="J117" s="598">
        <v>0</v>
      </c>
      <c r="K117" s="598">
        <v>0</v>
      </c>
      <c r="L117" s="598">
        <f>ROUND('geg ZO'!M200*VLOOKUP($F117,categoriePersVSO,6,FALSE),0)</f>
        <v>0</v>
      </c>
      <c r="M117" s="598">
        <f>ROUND('geg ZO'!N200*VLOOKUP($F117,categoriePersVSO,6,FALSE),0)</f>
        <v>0</v>
      </c>
      <c r="N117" s="598">
        <f>ROUND('geg ZO'!O200*VLOOKUP($F117,categoriePersVSO,6,FALSE),0)</f>
        <v>0</v>
      </c>
      <c r="O117" s="598">
        <f>ROUND('geg ZO'!P200*VLOOKUP($F117,categoriePersVSO,6,FALSE),0)</f>
        <v>0</v>
      </c>
      <c r="P117" s="598">
        <f>ROUND('geg ZO'!Q200*VLOOKUP($F117,categoriePersVSO,6,FALSE),0)</f>
        <v>0</v>
      </c>
      <c r="Q117" s="598">
        <f>ROUND('geg ZO'!R200*VLOOKUP($F117,categoriePersVSO,6,FALSE),0)</f>
        <v>0</v>
      </c>
      <c r="R117" s="36"/>
      <c r="S117" s="25"/>
    </row>
    <row r="118" spans="2:19" x14ac:dyDescent="0.2">
      <c r="B118" s="21"/>
      <c r="C118" s="36"/>
      <c r="D118" s="194"/>
      <c r="E118" s="36"/>
      <c r="F118" s="36" t="str">
        <f>IF('geg ZO'!F201=1,"categorie 1",IF('geg ZO'!F201=2,"categorie 2","categorie 3"))</f>
        <v>categorie 3</v>
      </c>
      <c r="G118" s="72"/>
      <c r="H118" s="36"/>
      <c r="I118" s="598">
        <v>0</v>
      </c>
      <c r="J118" s="598">
        <v>0</v>
      </c>
      <c r="K118" s="598">
        <v>0</v>
      </c>
      <c r="L118" s="598">
        <f>ROUND('geg ZO'!M201*VLOOKUP($F118,categoriePersVSO,6,FALSE),0)</f>
        <v>0</v>
      </c>
      <c r="M118" s="598">
        <f>ROUND('geg ZO'!N201*VLOOKUP($F118,categoriePersVSO,6,FALSE),0)</f>
        <v>0</v>
      </c>
      <c r="N118" s="598">
        <f>ROUND('geg ZO'!O201*VLOOKUP($F118,categoriePersVSO,6,FALSE),0)</f>
        <v>0</v>
      </c>
      <c r="O118" s="598">
        <f>ROUND('geg ZO'!P201*VLOOKUP($F118,categoriePersVSO,6,FALSE),0)</f>
        <v>0</v>
      </c>
      <c r="P118" s="598">
        <f>ROUND('geg ZO'!Q201*VLOOKUP($F118,categoriePersVSO,6,FALSE),0)</f>
        <v>0</v>
      </c>
      <c r="Q118" s="598">
        <f>ROUND('geg ZO'!R201*VLOOKUP($F118,categoriePersVSO,6,FALSE),0)</f>
        <v>0</v>
      </c>
      <c r="R118" s="36"/>
      <c r="S118" s="25"/>
    </row>
    <row r="119" spans="2:19" x14ac:dyDescent="0.2">
      <c r="B119" s="21"/>
      <c r="C119" s="36"/>
      <c r="D119" s="656" t="str">
        <f>+'geg ZO'!D204</f>
        <v>School 26</v>
      </c>
      <c r="E119" s="36"/>
      <c r="F119" s="36" t="str">
        <f>IF('geg ZO'!F204=1,"categorie 1",IF('geg ZO'!F204=2,"categorie 2","categorie 3"))</f>
        <v>categorie 1</v>
      </c>
      <c r="G119" s="72"/>
      <c r="H119" s="36"/>
      <c r="I119" s="598">
        <v>0</v>
      </c>
      <c r="J119" s="598">
        <v>0</v>
      </c>
      <c r="K119" s="598">
        <v>0</v>
      </c>
      <c r="L119" s="598">
        <f>ROUND('geg ZO'!M204*VLOOKUP($F119,categoriePersVSO,6,FALSE),0)</f>
        <v>0</v>
      </c>
      <c r="M119" s="598">
        <f>ROUND('geg ZO'!N204*VLOOKUP($F119,categoriePersVSO,6,FALSE),0)</f>
        <v>0</v>
      </c>
      <c r="N119" s="598">
        <f>ROUND('geg ZO'!O204*VLOOKUP($F119,categoriePersVSO,6,FALSE),0)</f>
        <v>0</v>
      </c>
      <c r="O119" s="598">
        <f>ROUND('geg ZO'!P204*VLOOKUP($F119,categoriePersVSO,6,FALSE),0)</f>
        <v>0</v>
      </c>
      <c r="P119" s="598">
        <f>ROUND('geg ZO'!Q204*VLOOKUP($F119,categoriePersVSO,6,FALSE),0)</f>
        <v>0</v>
      </c>
      <c r="Q119" s="598">
        <f>ROUND('geg ZO'!R204*VLOOKUP($F119,categoriePersVSO,6,FALSE),0)</f>
        <v>0</v>
      </c>
      <c r="R119" s="36"/>
      <c r="S119" s="25"/>
    </row>
    <row r="120" spans="2:19" x14ac:dyDescent="0.2">
      <c r="B120" s="21"/>
      <c r="C120" s="36"/>
      <c r="D120" s="194"/>
      <c r="E120" s="36"/>
      <c r="F120" s="36" t="str">
        <f>IF('geg ZO'!F205=1,"categorie 1",IF('geg ZO'!F205=2,"categorie 2","categorie 3"))</f>
        <v>categorie 2</v>
      </c>
      <c r="G120" s="72"/>
      <c r="H120" s="36"/>
      <c r="I120" s="598">
        <v>0</v>
      </c>
      <c r="J120" s="598">
        <v>0</v>
      </c>
      <c r="K120" s="598">
        <v>0</v>
      </c>
      <c r="L120" s="598">
        <f>ROUND('geg ZO'!M205*VLOOKUP($F120,categoriePersVSO,6,FALSE),0)</f>
        <v>0</v>
      </c>
      <c r="M120" s="598">
        <f>ROUND('geg ZO'!N205*VLOOKUP($F120,categoriePersVSO,6,FALSE),0)</f>
        <v>0</v>
      </c>
      <c r="N120" s="598">
        <f>ROUND('geg ZO'!O205*VLOOKUP($F120,categoriePersVSO,6,FALSE),0)</f>
        <v>0</v>
      </c>
      <c r="O120" s="598">
        <f>ROUND('geg ZO'!P205*VLOOKUP($F120,categoriePersVSO,6,FALSE),0)</f>
        <v>0</v>
      </c>
      <c r="P120" s="598">
        <f>ROUND('geg ZO'!Q205*VLOOKUP($F120,categoriePersVSO,6,FALSE),0)</f>
        <v>0</v>
      </c>
      <c r="Q120" s="598">
        <f>ROUND('geg ZO'!R205*VLOOKUP($F120,categoriePersVSO,6,FALSE),0)</f>
        <v>0</v>
      </c>
      <c r="R120" s="36"/>
      <c r="S120" s="25"/>
    </row>
    <row r="121" spans="2:19" x14ac:dyDescent="0.2">
      <c r="B121" s="21"/>
      <c r="C121" s="36"/>
      <c r="D121" s="194"/>
      <c r="E121" s="36"/>
      <c r="F121" s="36" t="str">
        <f>IF('geg ZO'!F206=1,"categorie 1",IF('geg ZO'!F206=2,"categorie 2","categorie 3"))</f>
        <v>categorie 3</v>
      </c>
      <c r="G121" s="72"/>
      <c r="H121" s="36"/>
      <c r="I121" s="598">
        <v>0</v>
      </c>
      <c r="J121" s="598">
        <v>0</v>
      </c>
      <c r="K121" s="598">
        <v>0</v>
      </c>
      <c r="L121" s="598">
        <f>ROUND('geg ZO'!M206*VLOOKUP($F121,categoriePersVSO,6,FALSE),0)</f>
        <v>0</v>
      </c>
      <c r="M121" s="598">
        <f>ROUND('geg ZO'!N206*VLOOKUP($F121,categoriePersVSO,6,FALSE),0)</f>
        <v>0</v>
      </c>
      <c r="N121" s="598">
        <f>ROUND('geg ZO'!O206*VLOOKUP($F121,categoriePersVSO,6,FALSE),0)</f>
        <v>0</v>
      </c>
      <c r="O121" s="598">
        <f>ROUND('geg ZO'!P206*VLOOKUP($F121,categoriePersVSO,6,FALSE),0)</f>
        <v>0</v>
      </c>
      <c r="P121" s="598">
        <f>ROUND('geg ZO'!Q206*VLOOKUP($F121,categoriePersVSO,6,FALSE),0)</f>
        <v>0</v>
      </c>
      <c r="Q121" s="598">
        <f>ROUND('geg ZO'!R206*VLOOKUP($F121,categoriePersVSO,6,FALSE),0)</f>
        <v>0</v>
      </c>
      <c r="R121" s="36"/>
      <c r="S121" s="25"/>
    </row>
    <row r="122" spans="2:19" x14ac:dyDescent="0.2">
      <c r="B122" s="21"/>
      <c r="C122" s="36"/>
      <c r="D122" s="656" t="str">
        <f>+'geg ZO'!D209</f>
        <v>School 27</v>
      </c>
      <c r="E122" s="36"/>
      <c r="F122" s="36" t="str">
        <f>IF('geg ZO'!F209=1,"categorie 1",IF('geg ZO'!F209=2,"categorie 2","categorie 3"))</f>
        <v>categorie 1</v>
      </c>
      <c r="G122" s="72"/>
      <c r="H122" s="36"/>
      <c r="I122" s="598">
        <v>0</v>
      </c>
      <c r="J122" s="598">
        <v>0</v>
      </c>
      <c r="K122" s="598">
        <v>0</v>
      </c>
      <c r="L122" s="598">
        <f>ROUND('geg ZO'!M209*VLOOKUP($F122,categoriePersVSO,6,FALSE),0)</f>
        <v>0</v>
      </c>
      <c r="M122" s="598">
        <f>ROUND('geg ZO'!N209*VLOOKUP($F122,categoriePersVSO,6,FALSE),0)</f>
        <v>0</v>
      </c>
      <c r="N122" s="598">
        <f>ROUND('geg ZO'!O209*VLOOKUP($F122,categoriePersVSO,6,FALSE),0)</f>
        <v>0</v>
      </c>
      <c r="O122" s="598">
        <f>ROUND('geg ZO'!P209*VLOOKUP($F122,categoriePersVSO,6,FALSE),0)</f>
        <v>0</v>
      </c>
      <c r="P122" s="598">
        <f>ROUND('geg ZO'!Q209*VLOOKUP($F122,categoriePersVSO,6,FALSE),0)</f>
        <v>0</v>
      </c>
      <c r="Q122" s="598">
        <f>ROUND('geg ZO'!R209*VLOOKUP($F122,categoriePersVSO,6,FALSE),0)</f>
        <v>0</v>
      </c>
      <c r="R122" s="36"/>
      <c r="S122" s="25"/>
    </row>
    <row r="123" spans="2:19" x14ac:dyDescent="0.2">
      <c r="B123" s="21"/>
      <c r="C123" s="36"/>
      <c r="D123" s="194"/>
      <c r="E123" s="36"/>
      <c r="F123" s="36" t="str">
        <f>IF('geg ZO'!F210=1,"categorie 1",IF('geg ZO'!F210=2,"categorie 2","categorie 3"))</f>
        <v>categorie 2</v>
      </c>
      <c r="G123" s="72"/>
      <c r="H123" s="36"/>
      <c r="I123" s="598">
        <v>0</v>
      </c>
      <c r="J123" s="598">
        <v>0</v>
      </c>
      <c r="K123" s="598">
        <v>0</v>
      </c>
      <c r="L123" s="598">
        <f>ROUND('geg ZO'!M210*VLOOKUP($F123,categoriePersVSO,6,FALSE),0)</f>
        <v>0</v>
      </c>
      <c r="M123" s="598">
        <f>ROUND('geg ZO'!N210*VLOOKUP($F123,categoriePersVSO,6,FALSE),0)</f>
        <v>0</v>
      </c>
      <c r="N123" s="598">
        <f>ROUND('geg ZO'!O210*VLOOKUP($F123,categoriePersVSO,6,FALSE),0)</f>
        <v>0</v>
      </c>
      <c r="O123" s="598">
        <f>ROUND('geg ZO'!P210*VLOOKUP($F123,categoriePersVSO,6,FALSE),0)</f>
        <v>0</v>
      </c>
      <c r="P123" s="598">
        <f>ROUND('geg ZO'!Q210*VLOOKUP($F123,categoriePersVSO,6,FALSE),0)</f>
        <v>0</v>
      </c>
      <c r="Q123" s="598">
        <f>ROUND('geg ZO'!R210*VLOOKUP($F123,categoriePersVSO,6,FALSE),0)</f>
        <v>0</v>
      </c>
      <c r="R123" s="36"/>
      <c r="S123" s="25"/>
    </row>
    <row r="124" spans="2:19" x14ac:dyDescent="0.2">
      <c r="B124" s="21"/>
      <c r="C124" s="36"/>
      <c r="D124" s="194"/>
      <c r="E124" s="36"/>
      <c r="F124" s="36" t="str">
        <f>IF('geg ZO'!F211=1,"categorie 1",IF('geg ZO'!F211=2,"categorie 2","categorie 3"))</f>
        <v>categorie 3</v>
      </c>
      <c r="G124" s="72"/>
      <c r="H124" s="36"/>
      <c r="I124" s="598">
        <v>0</v>
      </c>
      <c r="J124" s="598">
        <v>0</v>
      </c>
      <c r="K124" s="598">
        <v>0</v>
      </c>
      <c r="L124" s="598">
        <f>ROUND('geg ZO'!M211*VLOOKUP($F124,categoriePersVSO,6,FALSE),0)</f>
        <v>0</v>
      </c>
      <c r="M124" s="598">
        <f>ROUND('geg ZO'!N211*VLOOKUP($F124,categoriePersVSO,6,FALSE),0)</f>
        <v>0</v>
      </c>
      <c r="N124" s="598">
        <f>ROUND('geg ZO'!O211*VLOOKUP($F124,categoriePersVSO,6,FALSE),0)</f>
        <v>0</v>
      </c>
      <c r="O124" s="598">
        <f>ROUND('geg ZO'!P211*VLOOKUP($F124,categoriePersVSO,6,FALSE),0)</f>
        <v>0</v>
      </c>
      <c r="P124" s="598">
        <f>ROUND('geg ZO'!Q211*VLOOKUP($F124,categoriePersVSO,6,FALSE),0)</f>
        <v>0</v>
      </c>
      <c r="Q124" s="598">
        <f>ROUND('geg ZO'!R211*VLOOKUP($F124,categoriePersVSO,6,FALSE),0)</f>
        <v>0</v>
      </c>
      <c r="R124" s="36"/>
      <c r="S124" s="25"/>
    </row>
    <row r="125" spans="2:19" x14ac:dyDescent="0.2">
      <c r="B125" s="21"/>
      <c r="C125" s="36"/>
      <c r="D125" s="656" t="str">
        <f>+'geg ZO'!D214</f>
        <v>School 28</v>
      </c>
      <c r="E125" s="36"/>
      <c r="F125" s="36" t="str">
        <f>IF('geg ZO'!F214=1,"categorie 1",IF('geg ZO'!F214=2,"categorie 2","categorie 3"))</f>
        <v>categorie 1</v>
      </c>
      <c r="G125" s="72"/>
      <c r="H125" s="36"/>
      <c r="I125" s="598">
        <v>0</v>
      </c>
      <c r="J125" s="598">
        <v>0</v>
      </c>
      <c r="K125" s="598">
        <v>0</v>
      </c>
      <c r="L125" s="598">
        <f>ROUND('geg ZO'!M214*VLOOKUP($F125,categoriePersVSO,6,FALSE),0)</f>
        <v>0</v>
      </c>
      <c r="M125" s="598">
        <f>ROUND('geg ZO'!N214*VLOOKUP($F125,categoriePersVSO,6,FALSE),0)</f>
        <v>0</v>
      </c>
      <c r="N125" s="598">
        <f>ROUND('geg ZO'!O214*VLOOKUP($F125,categoriePersVSO,6,FALSE),0)</f>
        <v>0</v>
      </c>
      <c r="O125" s="598">
        <f>ROUND('geg ZO'!P214*VLOOKUP($F125,categoriePersVSO,6,FALSE),0)</f>
        <v>0</v>
      </c>
      <c r="P125" s="598">
        <f>ROUND('geg ZO'!Q214*VLOOKUP($F125,categoriePersVSO,6,FALSE),0)</f>
        <v>0</v>
      </c>
      <c r="Q125" s="598">
        <f>ROUND('geg ZO'!R214*VLOOKUP($F125,categoriePersVSO,6,FALSE),0)</f>
        <v>0</v>
      </c>
      <c r="R125" s="36"/>
      <c r="S125" s="25"/>
    </row>
    <row r="126" spans="2:19" x14ac:dyDescent="0.2">
      <c r="B126" s="21"/>
      <c r="C126" s="36"/>
      <c r="D126" s="194"/>
      <c r="E126" s="36"/>
      <c r="F126" s="36" t="str">
        <f>IF('geg ZO'!F215=1,"categorie 1",IF('geg ZO'!F215=2,"categorie 2","categorie 3"))</f>
        <v>categorie 2</v>
      </c>
      <c r="G126" s="72"/>
      <c r="H126" s="36"/>
      <c r="I126" s="598">
        <v>0</v>
      </c>
      <c r="J126" s="598">
        <v>0</v>
      </c>
      <c r="K126" s="598">
        <v>0</v>
      </c>
      <c r="L126" s="598">
        <f>ROUND('geg ZO'!M215*VLOOKUP($F126,categoriePersVSO,6,FALSE),0)</f>
        <v>0</v>
      </c>
      <c r="M126" s="598">
        <f>ROUND('geg ZO'!N215*VLOOKUP($F126,categoriePersVSO,6,FALSE),0)</f>
        <v>0</v>
      </c>
      <c r="N126" s="598">
        <f>ROUND('geg ZO'!O215*VLOOKUP($F126,categoriePersVSO,6,FALSE),0)</f>
        <v>0</v>
      </c>
      <c r="O126" s="598">
        <f>ROUND('geg ZO'!P215*VLOOKUP($F126,categoriePersVSO,6,FALSE),0)</f>
        <v>0</v>
      </c>
      <c r="P126" s="598">
        <f>ROUND('geg ZO'!Q215*VLOOKUP($F126,categoriePersVSO,6,FALSE),0)</f>
        <v>0</v>
      </c>
      <c r="Q126" s="598">
        <f>ROUND('geg ZO'!R215*VLOOKUP($F126,categoriePersVSO,6,FALSE),0)</f>
        <v>0</v>
      </c>
      <c r="R126" s="36"/>
      <c r="S126" s="25"/>
    </row>
    <row r="127" spans="2:19" x14ac:dyDescent="0.2">
      <c r="B127" s="21"/>
      <c r="C127" s="36"/>
      <c r="D127" s="194"/>
      <c r="E127" s="36"/>
      <c r="F127" s="36" t="str">
        <f>IF('geg ZO'!F216=1,"categorie 1",IF('geg ZO'!F216=2,"categorie 2","categorie 3"))</f>
        <v>categorie 3</v>
      </c>
      <c r="G127" s="72"/>
      <c r="H127" s="36"/>
      <c r="I127" s="598">
        <v>0</v>
      </c>
      <c r="J127" s="598">
        <v>0</v>
      </c>
      <c r="K127" s="598">
        <v>0</v>
      </c>
      <c r="L127" s="598">
        <f>ROUND('geg ZO'!M216*VLOOKUP($F127,categoriePersVSO,6,FALSE),0)</f>
        <v>0</v>
      </c>
      <c r="M127" s="598">
        <f>ROUND('geg ZO'!N216*VLOOKUP($F127,categoriePersVSO,6,FALSE),0)</f>
        <v>0</v>
      </c>
      <c r="N127" s="598">
        <f>ROUND('geg ZO'!O216*VLOOKUP($F127,categoriePersVSO,6,FALSE),0)</f>
        <v>0</v>
      </c>
      <c r="O127" s="598">
        <f>ROUND('geg ZO'!P216*VLOOKUP($F127,categoriePersVSO,6,FALSE),0)</f>
        <v>0</v>
      </c>
      <c r="P127" s="598">
        <f>ROUND('geg ZO'!Q216*VLOOKUP($F127,categoriePersVSO,6,FALSE),0)</f>
        <v>0</v>
      </c>
      <c r="Q127" s="598">
        <f>ROUND('geg ZO'!R216*VLOOKUP($F127,categoriePersVSO,6,FALSE),0)</f>
        <v>0</v>
      </c>
      <c r="R127" s="36"/>
      <c r="S127" s="25"/>
    </row>
    <row r="128" spans="2:19" x14ac:dyDescent="0.2">
      <c r="B128" s="21"/>
      <c r="C128" s="36"/>
      <c r="D128" s="656" t="str">
        <f>+'geg ZO'!D219</f>
        <v>School 29</v>
      </c>
      <c r="E128" s="36"/>
      <c r="F128" s="36" t="str">
        <f>IF('geg ZO'!F219=1,"categorie 1",IF('geg ZO'!F219=2,"categorie 2","categorie 3"))</f>
        <v>categorie 1</v>
      </c>
      <c r="G128" s="72"/>
      <c r="H128" s="36"/>
      <c r="I128" s="598">
        <v>0</v>
      </c>
      <c r="J128" s="598">
        <v>0</v>
      </c>
      <c r="K128" s="598">
        <v>0</v>
      </c>
      <c r="L128" s="598">
        <f>ROUND('geg ZO'!M219*VLOOKUP($F128,categoriePersVSO,6,FALSE),0)</f>
        <v>0</v>
      </c>
      <c r="M128" s="598">
        <f>ROUND('geg ZO'!N219*VLOOKUP($F128,categoriePersVSO,6,FALSE),0)</f>
        <v>0</v>
      </c>
      <c r="N128" s="598">
        <f>ROUND('geg ZO'!O219*VLOOKUP($F128,categoriePersVSO,6,FALSE),0)</f>
        <v>0</v>
      </c>
      <c r="O128" s="598">
        <f>ROUND('geg ZO'!P219*VLOOKUP($F128,categoriePersVSO,6,FALSE),0)</f>
        <v>0</v>
      </c>
      <c r="P128" s="598">
        <f>ROUND('geg ZO'!Q219*VLOOKUP($F128,categoriePersVSO,6,FALSE),0)</f>
        <v>0</v>
      </c>
      <c r="Q128" s="598">
        <f>ROUND('geg ZO'!R219*VLOOKUP($F128,categoriePersVSO,6,FALSE),0)</f>
        <v>0</v>
      </c>
      <c r="R128" s="36"/>
      <c r="S128" s="25"/>
    </row>
    <row r="129" spans="2:19" x14ac:dyDescent="0.2">
      <c r="B129" s="21"/>
      <c r="C129" s="36"/>
      <c r="D129" s="194"/>
      <c r="E129" s="36"/>
      <c r="F129" s="36" t="str">
        <f>IF('geg ZO'!F220=1,"categorie 1",IF('geg ZO'!F220=2,"categorie 2","categorie 3"))</f>
        <v>categorie 2</v>
      </c>
      <c r="G129" s="72"/>
      <c r="H129" s="36"/>
      <c r="I129" s="598">
        <v>0</v>
      </c>
      <c r="J129" s="598">
        <v>0</v>
      </c>
      <c r="K129" s="598">
        <v>0</v>
      </c>
      <c r="L129" s="598">
        <f>ROUND('geg ZO'!M220*VLOOKUP($F129,categoriePersVSO,6,FALSE),0)</f>
        <v>0</v>
      </c>
      <c r="M129" s="598">
        <f>ROUND('geg ZO'!N220*VLOOKUP($F129,categoriePersVSO,6,FALSE),0)</f>
        <v>0</v>
      </c>
      <c r="N129" s="598">
        <f>ROUND('geg ZO'!O220*VLOOKUP($F129,categoriePersVSO,6,FALSE),0)</f>
        <v>0</v>
      </c>
      <c r="O129" s="598">
        <f>ROUND('geg ZO'!P220*VLOOKUP($F129,categoriePersVSO,6,FALSE),0)</f>
        <v>0</v>
      </c>
      <c r="P129" s="598">
        <f>ROUND('geg ZO'!Q220*VLOOKUP($F129,categoriePersVSO,6,FALSE),0)</f>
        <v>0</v>
      </c>
      <c r="Q129" s="598">
        <f>ROUND('geg ZO'!R220*VLOOKUP($F129,categoriePersVSO,6,FALSE),0)</f>
        <v>0</v>
      </c>
      <c r="R129" s="36"/>
      <c r="S129" s="25"/>
    </row>
    <row r="130" spans="2:19" x14ac:dyDescent="0.2">
      <c r="B130" s="21"/>
      <c r="C130" s="36"/>
      <c r="D130" s="194"/>
      <c r="E130" s="36"/>
      <c r="F130" s="36" t="str">
        <f>IF('geg ZO'!F221=1,"categorie 1",IF('geg ZO'!F221=2,"categorie 2","categorie 3"))</f>
        <v>categorie 3</v>
      </c>
      <c r="G130" s="72"/>
      <c r="H130" s="36"/>
      <c r="I130" s="598">
        <v>0</v>
      </c>
      <c r="J130" s="598">
        <v>0</v>
      </c>
      <c r="K130" s="598">
        <v>0</v>
      </c>
      <c r="L130" s="598">
        <f>ROUND('geg ZO'!M221*VLOOKUP($F130,categoriePersVSO,6,FALSE),0)</f>
        <v>0</v>
      </c>
      <c r="M130" s="598">
        <f>ROUND('geg ZO'!N221*VLOOKUP($F130,categoriePersVSO,6,FALSE),0)</f>
        <v>0</v>
      </c>
      <c r="N130" s="598">
        <f>ROUND('geg ZO'!O221*VLOOKUP($F130,categoriePersVSO,6,FALSE),0)</f>
        <v>0</v>
      </c>
      <c r="O130" s="598">
        <f>ROUND('geg ZO'!P221*VLOOKUP($F130,categoriePersVSO,6,FALSE),0)</f>
        <v>0</v>
      </c>
      <c r="P130" s="598">
        <f>ROUND('geg ZO'!Q221*VLOOKUP($F130,categoriePersVSO,6,FALSE),0)</f>
        <v>0</v>
      </c>
      <c r="Q130" s="598">
        <f>ROUND('geg ZO'!R221*VLOOKUP($F130,categoriePersVSO,6,FALSE),0)</f>
        <v>0</v>
      </c>
      <c r="R130" s="36"/>
      <c r="S130" s="25"/>
    </row>
    <row r="131" spans="2:19" x14ac:dyDescent="0.2">
      <c r="B131" s="21"/>
      <c r="C131" s="36"/>
      <c r="D131" s="656" t="str">
        <f>+'geg ZO'!D224</f>
        <v>School 30</v>
      </c>
      <c r="E131" s="36"/>
      <c r="F131" s="36" t="str">
        <f>IF('geg ZO'!F224=1,"categorie 1",IF('geg ZO'!F224=2,"categorie 2","categorie 3"))</f>
        <v>categorie 1</v>
      </c>
      <c r="G131" s="72"/>
      <c r="H131" s="36"/>
      <c r="I131" s="598">
        <v>0</v>
      </c>
      <c r="J131" s="598">
        <v>0</v>
      </c>
      <c r="K131" s="598">
        <v>0</v>
      </c>
      <c r="L131" s="598">
        <f>ROUND('geg ZO'!M224*VLOOKUP($F131,categoriePersVSO,6,FALSE),0)</f>
        <v>0</v>
      </c>
      <c r="M131" s="598">
        <f>ROUND('geg ZO'!N224*VLOOKUP($F131,categoriePersVSO,6,FALSE),0)</f>
        <v>0</v>
      </c>
      <c r="N131" s="598">
        <f>ROUND('geg ZO'!O224*VLOOKUP($F131,categoriePersVSO,6,FALSE),0)</f>
        <v>0</v>
      </c>
      <c r="O131" s="598">
        <f>ROUND('geg ZO'!P224*VLOOKUP($F131,categoriePersVSO,6,FALSE),0)</f>
        <v>0</v>
      </c>
      <c r="P131" s="598">
        <f>ROUND('geg ZO'!Q224*VLOOKUP($F131,categoriePersVSO,6,FALSE),0)</f>
        <v>0</v>
      </c>
      <c r="Q131" s="598">
        <f>ROUND('geg ZO'!R224*VLOOKUP($F131,categoriePersVSO,6,FALSE),0)</f>
        <v>0</v>
      </c>
      <c r="R131" s="36"/>
      <c r="S131" s="25"/>
    </row>
    <row r="132" spans="2:19" x14ac:dyDescent="0.2">
      <c r="B132" s="21"/>
      <c r="C132" s="36"/>
      <c r="D132" s="194"/>
      <c r="E132" s="36"/>
      <c r="F132" s="36" t="str">
        <f>IF('geg ZO'!F225=1,"categorie 1",IF('geg ZO'!F225=2,"categorie 2","categorie 3"))</f>
        <v>categorie 2</v>
      </c>
      <c r="G132" s="72"/>
      <c r="H132" s="36"/>
      <c r="I132" s="598">
        <v>0</v>
      </c>
      <c r="J132" s="598">
        <v>0</v>
      </c>
      <c r="K132" s="598">
        <v>0</v>
      </c>
      <c r="L132" s="598">
        <f>ROUND('geg ZO'!M225*VLOOKUP($F132,categoriePersVSO,6,FALSE),0)</f>
        <v>0</v>
      </c>
      <c r="M132" s="598">
        <f>ROUND('geg ZO'!N225*VLOOKUP($F132,categoriePersVSO,6,FALSE),0)</f>
        <v>0</v>
      </c>
      <c r="N132" s="598">
        <f>ROUND('geg ZO'!O225*VLOOKUP($F132,categoriePersVSO,6,FALSE),0)</f>
        <v>0</v>
      </c>
      <c r="O132" s="598">
        <f>ROUND('geg ZO'!P225*VLOOKUP($F132,categoriePersVSO,6,FALSE),0)</f>
        <v>0</v>
      </c>
      <c r="P132" s="598">
        <f>ROUND('geg ZO'!Q225*VLOOKUP($F132,categoriePersVSO,6,FALSE),0)</f>
        <v>0</v>
      </c>
      <c r="Q132" s="598">
        <f>ROUND('geg ZO'!R225*VLOOKUP($F132,categoriePersVSO,6,FALSE),0)</f>
        <v>0</v>
      </c>
      <c r="R132" s="36"/>
      <c r="S132" s="25"/>
    </row>
    <row r="133" spans="2:19" x14ac:dyDescent="0.2">
      <c r="B133" s="21"/>
      <c r="C133" s="36"/>
      <c r="D133" s="194"/>
      <c r="E133" s="36"/>
      <c r="F133" s="36" t="str">
        <f>IF('geg ZO'!F226=1,"categorie 1",IF('geg ZO'!F226=2,"categorie 2","categorie 3"))</f>
        <v>categorie 3</v>
      </c>
      <c r="G133" s="72"/>
      <c r="H133" s="36"/>
      <c r="I133" s="598">
        <v>0</v>
      </c>
      <c r="J133" s="598">
        <v>0</v>
      </c>
      <c r="K133" s="598">
        <v>0</v>
      </c>
      <c r="L133" s="598">
        <f>ROUND('geg ZO'!M226*VLOOKUP($F133,categoriePersVSO,6,FALSE),0)</f>
        <v>0</v>
      </c>
      <c r="M133" s="598">
        <f>ROUND('geg ZO'!N226*VLOOKUP($F133,categoriePersVSO,6,FALSE),0)</f>
        <v>0</v>
      </c>
      <c r="N133" s="598">
        <f>ROUND('geg ZO'!O226*VLOOKUP($F133,categoriePersVSO,6,FALSE),0)</f>
        <v>0</v>
      </c>
      <c r="O133" s="598">
        <f>ROUND('geg ZO'!P226*VLOOKUP($F133,categoriePersVSO,6,FALSE),0)</f>
        <v>0</v>
      </c>
      <c r="P133" s="598">
        <f>ROUND('geg ZO'!Q226*VLOOKUP($F133,categoriePersVSO,6,FALSE),0)</f>
        <v>0</v>
      </c>
      <c r="Q133" s="598">
        <f>ROUND('geg ZO'!R226*VLOOKUP($F133,categoriePersVSO,6,FALSE),0)</f>
        <v>0</v>
      </c>
      <c r="R133" s="36"/>
      <c r="S133" s="25"/>
    </row>
    <row r="134" spans="2:19" x14ac:dyDescent="0.2">
      <c r="B134" s="21"/>
      <c r="C134" s="36"/>
      <c r="D134" s="656" t="str">
        <f>+'geg ZO'!D229</f>
        <v>School 31</v>
      </c>
      <c r="E134" s="36"/>
      <c r="F134" s="36" t="str">
        <f>IF('geg ZO'!F229=1,"categorie 1",IF('geg ZO'!F229=2,"categorie 2","categorie 3"))</f>
        <v>categorie 1</v>
      </c>
      <c r="G134" s="72"/>
      <c r="H134" s="36"/>
      <c r="I134" s="598">
        <v>0</v>
      </c>
      <c r="J134" s="598">
        <v>0</v>
      </c>
      <c r="K134" s="598">
        <v>0</v>
      </c>
      <c r="L134" s="598">
        <f>ROUND('geg ZO'!M229*VLOOKUP($F134,categoriePersVSO,6,FALSE),0)</f>
        <v>0</v>
      </c>
      <c r="M134" s="598">
        <f>ROUND('geg ZO'!N229*VLOOKUP($F134,categoriePersVSO,6,FALSE),0)</f>
        <v>0</v>
      </c>
      <c r="N134" s="598">
        <f>ROUND('geg ZO'!O229*VLOOKUP($F134,categoriePersVSO,6,FALSE),0)</f>
        <v>0</v>
      </c>
      <c r="O134" s="598">
        <f>ROUND('geg ZO'!P229*VLOOKUP($F134,categoriePersVSO,6,FALSE),0)</f>
        <v>0</v>
      </c>
      <c r="P134" s="598">
        <f>ROUND('geg ZO'!Q229*VLOOKUP($F134,categoriePersVSO,6,FALSE),0)</f>
        <v>0</v>
      </c>
      <c r="Q134" s="598">
        <f>ROUND('geg ZO'!R229*VLOOKUP($F134,categoriePersVSO,6,FALSE),0)</f>
        <v>0</v>
      </c>
      <c r="R134" s="36"/>
      <c r="S134" s="25"/>
    </row>
    <row r="135" spans="2:19" x14ac:dyDescent="0.2">
      <c r="B135" s="21"/>
      <c r="C135" s="36"/>
      <c r="D135" s="194"/>
      <c r="E135" s="36"/>
      <c r="F135" s="36" t="str">
        <f>IF('geg ZO'!F230=1,"categorie 1",IF('geg ZO'!F230=2,"categorie 2","categorie 3"))</f>
        <v>categorie 2</v>
      </c>
      <c r="G135" s="72"/>
      <c r="H135" s="36"/>
      <c r="I135" s="598">
        <v>0</v>
      </c>
      <c r="J135" s="598">
        <v>0</v>
      </c>
      <c r="K135" s="598">
        <v>0</v>
      </c>
      <c r="L135" s="598">
        <f>ROUND('geg ZO'!M230*VLOOKUP($F135,categoriePersVSO,6,FALSE),0)</f>
        <v>0</v>
      </c>
      <c r="M135" s="598">
        <f>ROUND('geg ZO'!N230*VLOOKUP($F135,categoriePersVSO,6,FALSE),0)</f>
        <v>0</v>
      </c>
      <c r="N135" s="598">
        <f>ROUND('geg ZO'!O230*VLOOKUP($F135,categoriePersVSO,6,FALSE),0)</f>
        <v>0</v>
      </c>
      <c r="O135" s="598">
        <f>ROUND('geg ZO'!P230*VLOOKUP($F135,categoriePersVSO,6,FALSE),0)</f>
        <v>0</v>
      </c>
      <c r="P135" s="598">
        <f>ROUND('geg ZO'!Q230*VLOOKUP($F135,categoriePersVSO,6,FALSE),0)</f>
        <v>0</v>
      </c>
      <c r="Q135" s="598">
        <f>ROUND('geg ZO'!R230*VLOOKUP($F135,categoriePersVSO,6,FALSE),0)</f>
        <v>0</v>
      </c>
      <c r="R135" s="36"/>
      <c r="S135" s="25"/>
    </row>
    <row r="136" spans="2:19" x14ac:dyDescent="0.2">
      <c r="B136" s="21"/>
      <c r="C136" s="36"/>
      <c r="D136" s="194"/>
      <c r="E136" s="36"/>
      <c r="F136" s="36" t="str">
        <f>IF('geg ZO'!F231=1,"categorie 1",IF('geg ZO'!F231=2,"categorie 2","categorie 3"))</f>
        <v>categorie 3</v>
      </c>
      <c r="G136" s="72"/>
      <c r="H136" s="36"/>
      <c r="I136" s="598">
        <v>0</v>
      </c>
      <c r="J136" s="598">
        <v>0</v>
      </c>
      <c r="K136" s="598">
        <v>0</v>
      </c>
      <c r="L136" s="598">
        <f>ROUND('geg ZO'!M231*VLOOKUP($F136,categoriePersVSO,6,FALSE),0)</f>
        <v>0</v>
      </c>
      <c r="M136" s="598">
        <f>ROUND('geg ZO'!N231*VLOOKUP($F136,categoriePersVSO,6,FALSE),0)</f>
        <v>0</v>
      </c>
      <c r="N136" s="598">
        <f>ROUND('geg ZO'!O231*VLOOKUP($F136,categoriePersVSO,6,FALSE),0)</f>
        <v>0</v>
      </c>
      <c r="O136" s="598">
        <f>ROUND('geg ZO'!P231*VLOOKUP($F136,categoriePersVSO,6,FALSE),0)</f>
        <v>0</v>
      </c>
      <c r="P136" s="598">
        <f>ROUND('geg ZO'!Q231*VLOOKUP($F136,categoriePersVSO,6,FALSE),0)</f>
        <v>0</v>
      </c>
      <c r="Q136" s="598">
        <f>ROUND('geg ZO'!R231*VLOOKUP($F136,categoriePersVSO,6,FALSE),0)</f>
        <v>0</v>
      </c>
      <c r="R136" s="36"/>
      <c r="S136" s="25"/>
    </row>
    <row r="137" spans="2:19" x14ac:dyDescent="0.2">
      <c r="B137" s="21"/>
      <c r="C137" s="36"/>
      <c r="D137" s="656" t="str">
        <f>+'geg ZO'!D234</f>
        <v>School 32</v>
      </c>
      <c r="E137" s="36"/>
      <c r="F137" s="36" t="str">
        <f>IF('geg ZO'!F234=1,"categorie 1",IF('geg ZO'!F234=2,"categorie 2","categorie 3"))</f>
        <v>categorie 1</v>
      </c>
      <c r="G137" s="72"/>
      <c r="H137" s="36"/>
      <c r="I137" s="598">
        <v>0</v>
      </c>
      <c r="J137" s="598">
        <v>0</v>
      </c>
      <c r="K137" s="598">
        <v>0</v>
      </c>
      <c r="L137" s="598">
        <f>ROUND('geg ZO'!M234*VLOOKUP($F137,categoriePersVSO,6,FALSE),0)</f>
        <v>0</v>
      </c>
      <c r="M137" s="598">
        <f>ROUND('geg ZO'!N234*VLOOKUP($F137,categoriePersVSO,6,FALSE),0)</f>
        <v>0</v>
      </c>
      <c r="N137" s="598">
        <f>ROUND('geg ZO'!O234*VLOOKUP($F137,categoriePersVSO,6,FALSE),0)</f>
        <v>0</v>
      </c>
      <c r="O137" s="598">
        <f>ROUND('geg ZO'!P234*VLOOKUP($F137,categoriePersVSO,6,FALSE),0)</f>
        <v>0</v>
      </c>
      <c r="P137" s="598">
        <f>ROUND('geg ZO'!Q234*VLOOKUP($F137,categoriePersVSO,6,FALSE),0)</f>
        <v>0</v>
      </c>
      <c r="Q137" s="598">
        <f>ROUND('geg ZO'!R234*VLOOKUP($F137,categoriePersVSO,6,FALSE),0)</f>
        <v>0</v>
      </c>
      <c r="R137" s="36"/>
      <c r="S137" s="25"/>
    </row>
    <row r="138" spans="2:19" x14ac:dyDescent="0.2">
      <c r="B138" s="21"/>
      <c r="C138" s="36"/>
      <c r="D138" s="194"/>
      <c r="E138" s="36"/>
      <c r="F138" s="36" t="str">
        <f>IF('geg ZO'!F235=1,"categorie 1",IF('geg ZO'!F235=2,"categorie 2","categorie 3"))</f>
        <v>categorie 2</v>
      </c>
      <c r="G138" s="72"/>
      <c r="H138" s="36"/>
      <c r="I138" s="598">
        <v>0</v>
      </c>
      <c r="J138" s="598">
        <v>0</v>
      </c>
      <c r="K138" s="598">
        <v>0</v>
      </c>
      <c r="L138" s="598">
        <f>ROUND('geg ZO'!M235*VLOOKUP($F138,categoriePersVSO,6,FALSE),0)</f>
        <v>0</v>
      </c>
      <c r="M138" s="598">
        <f>ROUND('geg ZO'!N235*VLOOKUP($F138,categoriePersVSO,6,FALSE),0)</f>
        <v>0</v>
      </c>
      <c r="N138" s="598">
        <f>ROUND('geg ZO'!O235*VLOOKUP($F138,categoriePersVSO,6,FALSE),0)</f>
        <v>0</v>
      </c>
      <c r="O138" s="598">
        <f>ROUND('geg ZO'!P235*VLOOKUP($F138,categoriePersVSO,6,FALSE),0)</f>
        <v>0</v>
      </c>
      <c r="P138" s="598">
        <f>ROUND('geg ZO'!Q235*VLOOKUP($F138,categoriePersVSO,6,FALSE),0)</f>
        <v>0</v>
      </c>
      <c r="Q138" s="598">
        <f>ROUND('geg ZO'!R235*VLOOKUP($F138,categoriePersVSO,6,FALSE),0)</f>
        <v>0</v>
      </c>
      <c r="R138" s="36"/>
      <c r="S138" s="25"/>
    </row>
    <row r="139" spans="2:19" x14ac:dyDescent="0.2">
      <c r="B139" s="21"/>
      <c r="C139" s="36"/>
      <c r="D139" s="194"/>
      <c r="E139" s="36"/>
      <c r="F139" s="36" t="str">
        <f>IF('geg ZO'!F236=1,"categorie 1",IF('geg ZO'!F236=2,"categorie 2","categorie 3"))</f>
        <v>categorie 3</v>
      </c>
      <c r="G139" s="72"/>
      <c r="H139" s="36"/>
      <c r="I139" s="598">
        <v>0</v>
      </c>
      <c r="J139" s="598">
        <v>0</v>
      </c>
      <c r="K139" s="598">
        <v>0</v>
      </c>
      <c r="L139" s="598">
        <f>ROUND('geg ZO'!M236*VLOOKUP($F139,categoriePersVSO,6,FALSE),0)</f>
        <v>0</v>
      </c>
      <c r="M139" s="598">
        <f>ROUND('geg ZO'!N236*VLOOKUP($F139,categoriePersVSO,6,FALSE),0)</f>
        <v>0</v>
      </c>
      <c r="N139" s="598">
        <f>ROUND('geg ZO'!O236*VLOOKUP($F139,categoriePersVSO,6,FALSE),0)</f>
        <v>0</v>
      </c>
      <c r="O139" s="598">
        <f>ROUND('geg ZO'!P236*VLOOKUP($F139,categoriePersVSO,6,FALSE),0)</f>
        <v>0</v>
      </c>
      <c r="P139" s="598">
        <f>ROUND('geg ZO'!Q236*VLOOKUP($F139,categoriePersVSO,6,FALSE),0)</f>
        <v>0</v>
      </c>
      <c r="Q139" s="598">
        <f>ROUND('geg ZO'!R236*VLOOKUP($F139,categoriePersVSO,6,FALSE),0)</f>
        <v>0</v>
      </c>
      <c r="R139" s="36"/>
      <c r="S139" s="25"/>
    </row>
    <row r="140" spans="2:19" x14ac:dyDescent="0.2">
      <c r="B140" s="21"/>
      <c r="C140" s="36"/>
      <c r="D140" s="656" t="str">
        <f>+'geg ZO'!D239</f>
        <v>School 33</v>
      </c>
      <c r="E140" s="36"/>
      <c r="F140" s="36" t="str">
        <f>IF('geg ZO'!F239=1,"categorie 1",IF('geg ZO'!F239=2,"categorie 2","categorie 3"))</f>
        <v>categorie 1</v>
      </c>
      <c r="G140" s="72"/>
      <c r="H140" s="36"/>
      <c r="I140" s="598">
        <v>0</v>
      </c>
      <c r="J140" s="598">
        <v>0</v>
      </c>
      <c r="K140" s="598">
        <v>0</v>
      </c>
      <c r="L140" s="598">
        <f>ROUND('geg ZO'!M239*VLOOKUP($F140,categoriePersVSO,6,FALSE),0)</f>
        <v>0</v>
      </c>
      <c r="M140" s="598">
        <f>ROUND('geg ZO'!N239*VLOOKUP($F140,categoriePersVSO,6,FALSE),0)</f>
        <v>0</v>
      </c>
      <c r="N140" s="598">
        <f>ROUND('geg ZO'!O239*VLOOKUP($F140,categoriePersVSO,6,FALSE),0)</f>
        <v>0</v>
      </c>
      <c r="O140" s="598">
        <f>ROUND('geg ZO'!P239*VLOOKUP($F140,categoriePersVSO,6,FALSE),0)</f>
        <v>0</v>
      </c>
      <c r="P140" s="598">
        <f>ROUND('geg ZO'!Q239*VLOOKUP($F140,categoriePersVSO,6,FALSE),0)</f>
        <v>0</v>
      </c>
      <c r="Q140" s="598">
        <f>ROUND('geg ZO'!R239*VLOOKUP($F140,categoriePersVSO,6,FALSE),0)</f>
        <v>0</v>
      </c>
      <c r="R140" s="36"/>
      <c r="S140" s="25"/>
    </row>
    <row r="141" spans="2:19" x14ac:dyDescent="0.2">
      <c r="B141" s="21"/>
      <c r="C141" s="36"/>
      <c r="D141" s="194"/>
      <c r="E141" s="36"/>
      <c r="F141" s="36" t="str">
        <f>IF('geg ZO'!F240=1,"categorie 1",IF('geg ZO'!F240=2,"categorie 2","categorie 3"))</f>
        <v>categorie 2</v>
      </c>
      <c r="G141" s="72"/>
      <c r="H141" s="36"/>
      <c r="I141" s="598">
        <v>0</v>
      </c>
      <c r="J141" s="598">
        <v>0</v>
      </c>
      <c r="K141" s="598">
        <v>0</v>
      </c>
      <c r="L141" s="598">
        <f>ROUND('geg ZO'!M240*VLOOKUP($F141,categoriePersVSO,6,FALSE),0)</f>
        <v>0</v>
      </c>
      <c r="M141" s="598">
        <f>ROUND('geg ZO'!N240*VLOOKUP($F141,categoriePersVSO,6,FALSE),0)</f>
        <v>0</v>
      </c>
      <c r="N141" s="598">
        <f>ROUND('geg ZO'!O240*VLOOKUP($F141,categoriePersVSO,6,FALSE),0)</f>
        <v>0</v>
      </c>
      <c r="O141" s="598">
        <f>ROUND('geg ZO'!P240*VLOOKUP($F141,categoriePersVSO,6,FALSE),0)</f>
        <v>0</v>
      </c>
      <c r="P141" s="598">
        <f>ROUND('geg ZO'!Q240*VLOOKUP($F141,categoriePersVSO,6,FALSE),0)</f>
        <v>0</v>
      </c>
      <c r="Q141" s="598">
        <f>ROUND('geg ZO'!R240*VLOOKUP($F141,categoriePersVSO,6,FALSE),0)</f>
        <v>0</v>
      </c>
      <c r="R141" s="36"/>
      <c r="S141" s="25"/>
    </row>
    <row r="142" spans="2:19" x14ac:dyDescent="0.2">
      <c r="B142" s="21"/>
      <c r="C142" s="36"/>
      <c r="D142" s="194"/>
      <c r="E142" s="36"/>
      <c r="F142" s="36" t="str">
        <f>IF('geg ZO'!F241=1,"categorie 1",IF('geg ZO'!F241=2,"categorie 2","categorie 3"))</f>
        <v>categorie 3</v>
      </c>
      <c r="G142" s="72"/>
      <c r="H142" s="36"/>
      <c r="I142" s="598">
        <v>0</v>
      </c>
      <c r="J142" s="598">
        <v>0</v>
      </c>
      <c r="K142" s="598">
        <v>0</v>
      </c>
      <c r="L142" s="598">
        <f>ROUND('geg ZO'!M241*VLOOKUP($F142,categoriePersVSO,6,FALSE),0)</f>
        <v>0</v>
      </c>
      <c r="M142" s="598">
        <f>ROUND('geg ZO'!N241*VLOOKUP($F142,categoriePersVSO,6,FALSE),0)</f>
        <v>0</v>
      </c>
      <c r="N142" s="598">
        <f>ROUND('geg ZO'!O241*VLOOKUP($F142,categoriePersVSO,6,FALSE),0)</f>
        <v>0</v>
      </c>
      <c r="O142" s="598">
        <f>ROUND('geg ZO'!P241*VLOOKUP($F142,categoriePersVSO,6,FALSE),0)</f>
        <v>0</v>
      </c>
      <c r="P142" s="598">
        <f>ROUND('geg ZO'!Q241*VLOOKUP($F142,categoriePersVSO,6,FALSE),0)</f>
        <v>0</v>
      </c>
      <c r="Q142" s="598">
        <f>ROUND('geg ZO'!R241*VLOOKUP($F142,categoriePersVSO,6,FALSE),0)</f>
        <v>0</v>
      </c>
      <c r="R142" s="36"/>
      <c r="S142" s="25"/>
    </row>
    <row r="143" spans="2:19" x14ac:dyDescent="0.2">
      <c r="B143" s="21"/>
      <c r="C143" s="36"/>
      <c r="D143" s="656" t="str">
        <f>+'geg ZO'!D244</f>
        <v>School 34</v>
      </c>
      <c r="E143" s="36"/>
      <c r="F143" s="36" t="str">
        <f>IF('geg ZO'!F244=1,"categorie 1",IF('geg ZO'!F244=2,"categorie 2","categorie 3"))</f>
        <v>categorie 1</v>
      </c>
      <c r="G143" s="72"/>
      <c r="H143" s="36"/>
      <c r="I143" s="598">
        <v>0</v>
      </c>
      <c r="J143" s="598">
        <v>0</v>
      </c>
      <c r="K143" s="598">
        <v>0</v>
      </c>
      <c r="L143" s="598">
        <f>ROUND('geg ZO'!M244*VLOOKUP($F143,categoriePersVSO,6,FALSE),0)</f>
        <v>0</v>
      </c>
      <c r="M143" s="598">
        <f>ROUND('geg ZO'!N244*VLOOKUP($F143,categoriePersVSO,6,FALSE),0)</f>
        <v>0</v>
      </c>
      <c r="N143" s="598">
        <f>ROUND('geg ZO'!O244*VLOOKUP($F143,categoriePersVSO,6,FALSE),0)</f>
        <v>0</v>
      </c>
      <c r="O143" s="598">
        <f>ROUND('geg ZO'!P244*VLOOKUP($F143,categoriePersVSO,6,FALSE),0)</f>
        <v>0</v>
      </c>
      <c r="P143" s="598">
        <f>ROUND('geg ZO'!Q244*VLOOKUP($F143,categoriePersVSO,6,FALSE),0)</f>
        <v>0</v>
      </c>
      <c r="Q143" s="598">
        <f>ROUND('geg ZO'!R244*VLOOKUP($F143,categoriePersVSO,6,FALSE),0)</f>
        <v>0</v>
      </c>
      <c r="R143" s="36"/>
      <c r="S143" s="25"/>
    </row>
    <row r="144" spans="2:19" x14ac:dyDescent="0.2">
      <c r="B144" s="21"/>
      <c r="C144" s="36"/>
      <c r="D144" s="194"/>
      <c r="E144" s="36"/>
      <c r="F144" s="36" t="str">
        <f>IF('geg ZO'!F245=1,"categorie 1",IF('geg ZO'!F245=2,"categorie 2","categorie 3"))</f>
        <v>categorie 2</v>
      </c>
      <c r="G144" s="72"/>
      <c r="H144" s="36"/>
      <c r="I144" s="598">
        <v>0</v>
      </c>
      <c r="J144" s="598">
        <v>0</v>
      </c>
      <c r="K144" s="598">
        <v>0</v>
      </c>
      <c r="L144" s="598">
        <f>ROUND('geg ZO'!M245*VLOOKUP($F144,categoriePersVSO,6,FALSE),0)</f>
        <v>0</v>
      </c>
      <c r="M144" s="598">
        <f>ROUND('geg ZO'!N245*VLOOKUP($F144,categoriePersVSO,6,FALSE),0)</f>
        <v>0</v>
      </c>
      <c r="N144" s="598">
        <f>ROUND('geg ZO'!O245*VLOOKUP($F144,categoriePersVSO,6,FALSE),0)</f>
        <v>0</v>
      </c>
      <c r="O144" s="598">
        <f>ROUND('geg ZO'!P245*VLOOKUP($F144,categoriePersVSO,6,FALSE),0)</f>
        <v>0</v>
      </c>
      <c r="P144" s="598">
        <f>ROUND('geg ZO'!Q245*VLOOKUP($F144,categoriePersVSO,6,FALSE),0)</f>
        <v>0</v>
      </c>
      <c r="Q144" s="598">
        <f>ROUND('geg ZO'!R245*VLOOKUP($F144,categoriePersVSO,6,FALSE),0)</f>
        <v>0</v>
      </c>
      <c r="R144" s="36"/>
      <c r="S144" s="25"/>
    </row>
    <row r="145" spans="2:19" x14ac:dyDescent="0.2">
      <c r="B145" s="21"/>
      <c r="C145" s="36"/>
      <c r="D145" s="194"/>
      <c r="E145" s="36"/>
      <c r="F145" s="36" t="str">
        <f>IF('geg ZO'!F246=1,"categorie 1",IF('geg ZO'!F246=2,"categorie 2","categorie 3"))</f>
        <v>categorie 3</v>
      </c>
      <c r="G145" s="72"/>
      <c r="H145" s="36"/>
      <c r="I145" s="598">
        <v>0</v>
      </c>
      <c r="J145" s="598">
        <v>0</v>
      </c>
      <c r="K145" s="598">
        <v>0</v>
      </c>
      <c r="L145" s="598">
        <f>ROUND('geg ZO'!M246*VLOOKUP($F145,categoriePersVSO,6,FALSE),0)</f>
        <v>0</v>
      </c>
      <c r="M145" s="598">
        <f>ROUND('geg ZO'!N246*VLOOKUP($F145,categoriePersVSO,6,FALSE),0)</f>
        <v>0</v>
      </c>
      <c r="N145" s="598">
        <f>ROUND('geg ZO'!O246*VLOOKUP($F145,categoriePersVSO,6,FALSE),0)</f>
        <v>0</v>
      </c>
      <c r="O145" s="598">
        <f>ROUND('geg ZO'!P246*VLOOKUP($F145,categoriePersVSO,6,FALSE),0)</f>
        <v>0</v>
      </c>
      <c r="P145" s="598">
        <f>ROUND('geg ZO'!Q246*VLOOKUP($F145,categoriePersVSO,6,FALSE),0)</f>
        <v>0</v>
      </c>
      <c r="Q145" s="598">
        <f>ROUND('geg ZO'!R246*VLOOKUP($F145,categoriePersVSO,6,FALSE),0)</f>
        <v>0</v>
      </c>
      <c r="R145" s="36"/>
      <c r="S145" s="25"/>
    </row>
    <row r="146" spans="2:19" x14ac:dyDescent="0.2">
      <c r="B146" s="21"/>
      <c r="C146" s="36"/>
      <c r="D146" s="656" t="str">
        <f>+'geg ZO'!D249</f>
        <v>School 35</v>
      </c>
      <c r="E146" s="36"/>
      <c r="F146" s="36" t="str">
        <f>IF('geg ZO'!F249=1,"categorie 1",IF('geg ZO'!F249=2,"categorie 2","categorie 3"))</f>
        <v>categorie 1</v>
      </c>
      <c r="G146" s="72"/>
      <c r="H146" s="36"/>
      <c r="I146" s="598">
        <v>0</v>
      </c>
      <c r="J146" s="598">
        <v>0</v>
      </c>
      <c r="K146" s="598">
        <v>0</v>
      </c>
      <c r="L146" s="598">
        <f>ROUND('geg ZO'!M249*VLOOKUP($F146,categoriePersVSO,6,FALSE),0)</f>
        <v>0</v>
      </c>
      <c r="M146" s="598">
        <f>ROUND('geg ZO'!N249*VLOOKUP($F146,categoriePersVSO,6,FALSE),0)</f>
        <v>0</v>
      </c>
      <c r="N146" s="598">
        <f>ROUND('geg ZO'!O249*VLOOKUP($F146,categoriePersVSO,6,FALSE),0)</f>
        <v>0</v>
      </c>
      <c r="O146" s="598">
        <f>ROUND('geg ZO'!P249*VLOOKUP($F146,categoriePersVSO,6,FALSE),0)</f>
        <v>0</v>
      </c>
      <c r="P146" s="598">
        <f>ROUND('geg ZO'!Q249*VLOOKUP($F146,categoriePersVSO,6,FALSE),0)</f>
        <v>0</v>
      </c>
      <c r="Q146" s="598">
        <f>ROUND('geg ZO'!R249*VLOOKUP($F146,categoriePersVSO,6,FALSE),0)</f>
        <v>0</v>
      </c>
      <c r="R146" s="36"/>
      <c r="S146" s="25"/>
    </row>
    <row r="147" spans="2:19" x14ac:dyDescent="0.2">
      <c r="B147" s="21"/>
      <c r="C147" s="36"/>
      <c r="D147" s="194"/>
      <c r="E147" s="36"/>
      <c r="F147" s="36" t="str">
        <f>IF('geg ZO'!F250=1,"categorie 1",IF('geg ZO'!F250=2,"categorie 2","categorie 3"))</f>
        <v>categorie 2</v>
      </c>
      <c r="G147" s="72"/>
      <c r="H147" s="36"/>
      <c r="I147" s="598">
        <v>0</v>
      </c>
      <c r="J147" s="598">
        <v>0</v>
      </c>
      <c r="K147" s="598">
        <v>0</v>
      </c>
      <c r="L147" s="598">
        <f>ROUND('geg ZO'!M250*VLOOKUP($F147,categoriePersVSO,6,FALSE),0)</f>
        <v>0</v>
      </c>
      <c r="M147" s="598">
        <f>ROUND('geg ZO'!N250*VLOOKUP($F147,categoriePersVSO,6,FALSE),0)</f>
        <v>0</v>
      </c>
      <c r="N147" s="598">
        <f>ROUND('geg ZO'!O250*VLOOKUP($F147,categoriePersVSO,6,FALSE),0)</f>
        <v>0</v>
      </c>
      <c r="O147" s="598">
        <f>ROUND('geg ZO'!P250*VLOOKUP($F147,categoriePersVSO,6,FALSE),0)</f>
        <v>0</v>
      </c>
      <c r="P147" s="598">
        <f>ROUND('geg ZO'!Q250*VLOOKUP($F147,categoriePersVSO,6,FALSE),0)</f>
        <v>0</v>
      </c>
      <c r="Q147" s="598">
        <f>ROUND('geg ZO'!R250*VLOOKUP($F147,categoriePersVSO,6,FALSE),0)</f>
        <v>0</v>
      </c>
      <c r="R147" s="36"/>
      <c r="S147" s="25"/>
    </row>
    <row r="148" spans="2:19" x14ac:dyDescent="0.2">
      <c r="B148" s="21"/>
      <c r="C148" s="36"/>
      <c r="D148" s="194"/>
      <c r="E148" s="36"/>
      <c r="F148" s="36" t="str">
        <f>IF('geg ZO'!F251=1,"categorie 1",IF('geg ZO'!F251=2,"categorie 2","categorie 3"))</f>
        <v>categorie 3</v>
      </c>
      <c r="G148" s="72"/>
      <c r="H148" s="36"/>
      <c r="I148" s="598">
        <v>0</v>
      </c>
      <c r="J148" s="598">
        <v>0</v>
      </c>
      <c r="K148" s="598">
        <v>0</v>
      </c>
      <c r="L148" s="598">
        <f>ROUND('geg ZO'!M251*VLOOKUP($F148,categoriePersVSO,6,FALSE),0)</f>
        <v>0</v>
      </c>
      <c r="M148" s="598">
        <f>ROUND('geg ZO'!N251*VLOOKUP($F148,categoriePersVSO,6,FALSE),0)</f>
        <v>0</v>
      </c>
      <c r="N148" s="598">
        <f>ROUND('geg ZO'!O251*VLOOKUP($F148,categoriePersVSO,6,FALSE),0)</f>
        <v>0</v>
      </c>
      <c r="O148" s="598">
        <f>ROUND('geg ZO'!P251*VLOOKUP($F148,categoriePersVSO,6,FALSE),0)</f>
        <v>0</v>
      </c>
      <c r="P148" s="598">
        <f>ROUND('geg ZO'!Q251*VLOOKUP($F148,categoriePersVSO,6,FALSE),0)</f>
        <v>0</v>
      </c>
      <c r="Q148" s="598">
        <f>ROUND('geg ZO'!R251*VLOOKUP($F148,categoriePersVSO,6,FALSE),0)</f>
        <v>0</v>
      </c>
      <c r="R148" s="36"/>
      <c r="S148" s="25"/>
    </row>
    <row r="149" spans="2:19" x14ac:dyDescent="0.2">
      <c r="B149" s="21"/>
      <c r="C149" s="36"/>
      <c r="D149" s="194"/>
      <c r="E149" s="994"/>
      <c r="F149" s="994"/>
      <c r="G149" s="994"/>
      <c r="H149" s="994"/>
      <c r="I149" s="994"/>
      <c r="J149" s="994"/>
      <c r="K149" s="994"/>
      <c r="L149" s="994"/>
      <c r="M149" s="994"/>
      <c r="N149" s="994"/>
      <c r="O149" s="994"/>
      <c r="P149" s="994"/>
      <c r="Q149" s="994"/>
      <c r="R149" s="994"/>
      <c r="S149" s="25"/>
    </row>
    <row r="150" spans="2:19" x14ac:dyDescent="0.2">
      <c r="B150" s="21"/>
      <c r="C150" s="36"/>
      <c r="D150" s="202" t="s">
        <v>20</v>
      </c>
      <c r="E150" s="36"/>
      <c r="F150" s="38"/>
      <c r="G150" s="38"/>
      <c r="H150" s="36"/>
      <c r="I150" s="597">
        <f>SUM(I44:I88)+SUM(I89:I133)</f>
        <v>0</v>
      </c>
      <c r="J150" s="597">
        <f>SUM(J44:J88)+SUM(J89:J133)</f>
        <v>0</v>
      </c>
      <c r="K150" s="597">
        <f>SUM(K44:K88)+SUM(K89:K133)</f>
        <v>0</v>
      </c>
      <c r="L150" s="597">
        <f t="shared" ref="L150:Q150" si="8">SUM(L44:L88)+SUM(L89:L148)</f>
        <v>0</v>
      </c>
      <c r="M150" s="597">
        <f t="shared" si="8"/>
        <v>0</v>
      </c>
      <c r="N150" s="597">
        <f t="shared" si="8"/>
        <v>0</v>
      </c>
      <c r="O150" s="597">
        <f t="shared" si="8"/>
        <v>0</v>
      </c>
      <c r="P150" s="597">
        <f t="shared" si="8"/>
        <v>0</v>
      </c>
      <c r="Q150" s="597">
        <f t="shared" si="8"/>
        <v>0</v>
      </c>
      <c r="R150" s="36"/>
      <c r="S150" s="25"/>
    </row>
    <row r="151" spans="2:19" x14ac:dyDescent="0.2">
      <c r="B151" s="21"/>
      <c r="C151" s="36"/>
      <c r="D151" s="202"/>
      <c r="E151" s="36"/>
      <c r="F151" s="38"/>
      <c r="G151" s="38"/>
      <c r="H151" s="36"/>
      <c r="I151" s="451"/>
      <c r="J151" s="451"/>
      <c r="K151" s="451"/>
      <c r="L151" s="451"/>
      <c r="M151" s="442"/>
      <c r="N151" s="451"/>
      <c r="O151" s="451"/>
      <c r="P151" s="451"/>
      <c r="Q151" s="451"/>
      <c r="R151" s="36"/>
      <c r="S151" s="25"/>
    </row>
    <row r="152" spans="2:19" x14ac:dyDescent="0.2">
      <c r="B152" s="21"/>
      <c r="C152" s="22"/>
      <c r="D152" s="78"/>
      <c r="E152" s="22"/>
      <c r="F152" s="22"/>
      <c r="G152" s="22"/>
      <c r="H152" s="22"/>
      <c r="I152" s="163"/>
      <c r="J152" s="163"/>
      <c r="K152" s="163"/>
      <c r="L152" s="163"/>
      <c r="M152" s="163"/>
      <c r="N152" s="163"/>
      <c r="O152" s="163"/>
      <c r="P152" s="163"/>
      <c r="Q152" s="163"/>
      <c r="R152" s="22"/>
      <c r="S152" s="25"/>
    </row>
    <row r="153" spans="2:19" x14ac:dyDescent="0.2">
      <c r="B153" s="21"/>
      <c r="C153" s="166"/>
      <c r="D153" s="84"/>
      <c r="E153" s="166"/>
      <c r="F153" s="166"/>
      <c r="G153" s="166"/>
      <c r="H153" s="166"/>
      <c r="I153" s="167"/>
      <c r="J153" s="167"/>
      <c r="K153" s="167"/>
      <c r="L153" s="167"/>
      <c r="M153" s="167"/>
      <c r="N153" s="167"/>
      <c r="O153" s="167"/>
      <c r="P153" s="167"/>
      <c r="Q153" s="167"/>
      <c r="R153" s="166"/>
      <c r="S153" s="25"/>
    </row>
    <row r="154" spans="2:19" x14ac:dyDescent="0.2">
      <c r="B154" s="18"/>
      <c r="C154" s="19"/>
      <c r="D154" s="74"/>
      <c r="E154" s="19"/>
      <c r="F154" s="19"/>
      <c r="G154" s="19"/>
      <c r="H154" s="19"/>
      <c r="I154" s="165"/>
      <c r="J154" s="165"/>
      <c r="K154" s="165"/>
      <c r="L154" s="165"/>
      <c r="M154" s="165"/>
      <c r="N154" s="165"/>
      <c r="O154" s="165"/>
      <c r="P154" s="165"/>
      <c r="Q154" s="165"/>
      <c r="R154" s="19"/>
      <c r="S154" s="20"/>
    </row>
    <row r="155" spans="2:19" x14ac:dyDescent="0.2">
      <c r="B155" s="21"/>
      <c r="C155" s="22"/>
      <c r="D155" s="709"/>
      <c r="E155" s="648" t="s">
        <v>188</v>
      </c>
      <c r="F155" s="206"/>
      <c r="G155" s="206"/>
      <c r="H155" s="648" t="s">
        <v>188</v>
      </c>
      <c r="I155" s="650">
        <f>tab!C4</f>
        <v>2012</v>
      </c>
      <c r="J155" s="650">
        <f>tab!D4</f>
        <v>2013</v>
      </c>
      <c r="K155" s="650">
        <f>tab!E4</f>
        <v>2014</v>
      </c>
      <c r="L155" s="650">
        <f>tab!F4</f>
        <v>2015</v>
      </c>
      <c r="M155" s="650">
        <f>tab!G4</f>
        <v>2016</v>
      </c>
      <c r="N155" s="650">
        <f>tab!H4</f>
        <v>2017</v>
      </c>
      <c r="O155" s="650">
        <f>tab!I4</f>
        <v>2018</v>
      </c>
      <c r="P155" s="650">
        <f>tab!J4</f>
        <v>2019</v>
      </c>
      <c r="Q155" s="650">
        <f>tab!K4</f>
        <v>2020</v>
      </c>
      <c r="R155" s="22"/>
      <c r="S155" s="25"/>
    </row>
    <row r="156" spans="2:19" x14ac:dyDescent="0.2">
      <c r="B156" s="21"/>
      <c r="C156" s="22"/>
      <c r="D156" s="78"/>
      <c r="E156" s="22"/>
      <c r="F156" s="22"/>
      <c r="G156" s="22"/>
      <c r="H156" s="22"/>
      <c r="I156" s="163"/>
      <c r="J156" s="163"/>
      <c r="K156" s="163"/>
      <c r="L156" s="163"/>
      <c r="M156" s="163"/>
      <c r="N156" s="163"/>
      <c r="O156" s="163"/>
      <c r="P156" s="163"/>
      <c r="Q156" s="163"/>
      <c r="R156" s="22"/>
      <c r="S156" s="25"/>
    </row>
    <row r="157" spans="2:19" x14ac:dyDescent="0.2">
      <c r="B157" s="21"/>
      <c r="C157" s="36"/>
      <c r="D157" s="194"/>
      <c r="E157" s="36"/>
      <c r="F157" s="36"/>
      <c r="G157" s="36"/>
      <c r="H157" s="36"/>
      <c r="I157" s="453"/>
      <c r="J157" s="453"/>
      <c r="K157" s="453"/>
      <c r="L157" s="453"/>
      <c r="M157" s="453"/>
      <c r="N157" s="453"/>
      <c r="O157" s="453"/>
      <c r="P157" s="453"/>
      <c r="Q157" s="453"/>
      <c r="R157" s="36"/>
      <c r="S157" s="25"/>
    </row>
    <row r="158" spans="2:19" x14ac:dyDescent="0.2">
      <c r="B158" s="21"/>
      <c r="C158" s="36"/>
      <c r="D158" s="192" t="s">
        <v>37</v>
      </c>
      <c r="E158" s="36"/>
      <c r="F158" s="192"/>
      <c r="G158" s="192"/>
      <c r="H158" s="36"/>
      <c r="I158" s="453"/>
      <c r="J158" s="453"/>
      <c r="K158" s="453"/>
      <c r="L158" s="453"/>
      <c r="M158" s="453"/>
      <c r="N158" s="453"/>
      <c r="O158" s="453"/>
      <c r="P158" s="453"/>
      <c r="Q158" s="453"/>
      <c r="R158" s="36"/>
      <c r="S158" s="25"/>
    </row>
    <row r="159" spans="2:19" x14ac:dyDescent="0.2">
      <c r="B159" s="21"/>
      <c r="C159" s="36"/>
      <c r="D159" s="192"/>
      <c r="E159" s="36"/>
      <c r="F159" s="192"/>
      <c r="G159" s="192"/>
      <c r="H159" s="36"/>
      <c r="I159" s="453"/>
      <c r="J159" s="453"/>
      <c r="K159" s="453"/>
      <c r="L159" s="453"/>
      <c r="M159" s="453"/>
      <c r="N159" s="453"/>
      <c r="O159" s="453"/>
      <c r="P159" s="453"/>
      <c r="Q159" s="453"/>
      <c r="R159" s="36"/>
      <c r="S159" s="25"/>
    </row>
    <row r="160" spans="2:19" x14ac:dyDescent="0.2">
      <c r="B160" s="21"/>
      <c r="C160" s="36"/>
      <c r="D160" s="656" t="str">
        <f>+D44</f>
        <v>School 1</v>
      </c>
      <c r="E160" s="36"/>
      <c r="F160" s="72" t="s">
        <v>420</v>
      </c>
      <c r="G160" s="72"/>
      <c r="H160" s="36"/>
      <c r="I160" s="598">
        <v>0</v>
      </c>
      <c r="J160" s="598">
        <v>0</v>
      </c>
      <c r="K160" s="598">
        <v>0</v>
      </c>
      <c r="L160" s="598">
        <f>ROUND('geg ZO'!M79*VLOOKUP($F160,categorieMatVSO,6,FALSE),0)</f>
        <v>0</v>
      </c>
      <c r="M160" s="598">
        <f>ROUND('geg ZO'!N79*VLOOKUP($F160,categorieMatVSO,6,FALSE),0)</f>
        <v>0</v>
      </c>
      <c r="N160" s="598">
        <f>ROUND('geg ZO'!O79*VLOOKUP($F160,categorieMatVSO,6,FALSE),0)</f>
        <v>0</v>
      </c>
      <c r="O160" s="598">
        <f>ROUND('geg ZO'!P79*VLOOKUP($F160,categorieMatVSO,6,FALSE),0)</f>
        <v>0</v>
      </c>
      <c r="P160" s="598">
        <f>ROUND('geg ZO'!Q79*VLOOKUP($F160,categorieMatVSO,6,FALSE),0)</f>
        <v>0</v>
      </c>
      <c r="Q160" s="598">
        <f>ROUND('geg ZO'!R79*VLOOKUP($F160,categorieMatVSO,6,FALSE),0)</f>
        <v>0</v>
      </c>
      <c r="R160" s="36"/>
      <c r="S160" s="25"/>
    </row>
    <row r="161" spans="2:19" x14ac:dyDescent="0.2">
      <c r="B161" s="21"/>
      <c r="C161" s="38"/>
      <c r="D161" s="194" t="s">
        <v>31</v>
      </c>
      <c r="E161" s="36"/>
      <c r="F161" s="72" t="s">
        <v>421</v>
      </c>
      <c r="G161" s="72"/>
      <c r="H161" s="36"/>
      <c r="I161" s="598">
        <v>0</v>
      </c>
      <c r="J161" s="598">
        <v>0</v>
      </c>
      <c r="K161" s="598">
        <v>0</v>
      </c>
      <c r="L161" s="598">
        <f>ROUND('geg ZO'!M80*VLOOKUP($F161,categorieMatVSO,6,FALSE),0)</f>
        <v>0</v>
      </c>
      <c r="M161" s="598">
        <f>ROUND('geg ZO'!N80*VLOOKUP($F161,categorieMatVSO,6,FALSE),0)</f>
        <v>0</v>
      </c>
      <c r="N161" s="598">
        <f>ROUND('geg ZO'!O80*VLOOKUP($F161,categorieMatVSO,6,FALSE),0)</f>
        <v>0</v>
      </c>
      <c r="O161" s="598">
        <f>ROUND('geg ZO'!P80*VLOOKUP($F161,categorieMatVSO,6,FALSE),0)</f>
        <v>0</v>
      </c>
      <c r="P161" s="598">
        <f>ROUND('geg ZO'!Q80*VLOOKUP($F161,categorieMatVSO,6,FALSE),0)</f>
        <v>0</v>
      </c>
      <c r="Q161" s="598">
        <f>ROUND('geg ZO'!R80*VLOOKUP($F161,categorieMatVSO,6,FALSE),0)</f>
        <v>0</v>
      </c>
      <c r="R161" s="38"/>
      <c r="S161" s="25"/>
    </row>
    <row r="162" spans="2:19" x14ac:dyDescent="0.2">
      <c r="B162" s="21"/>
      <c r="C162" s="36"/>
      <c r="D162" s="194"/>
      <c r="E162" s="36"/>
      <c r="F162" s="72" t="s">
        <v>422</v>
      </c>
      <c r="G162" s="72"/>
      <c r="H162" s="36"/>
      <c r="I162" s="598">
        <v>0</v>
      </c>
      <c r="J162" s="598">
        <v>0</v>
      </c>
      <c r="K162" s="598">
        <v>0</v>
      </c>
      <c r="L162" s="598">
        <f>ROUND('geg ZO'!M81*VLOOKUP($F162,categorieMatVSO,6,FALSE),0)</f>
        <v>0</v>
      </c>
      <c r="M162" s="598">
        <f>ROUND('geg ZO'!N81*VLOOKUP($F162,categorieMatVSO,6,FALSE),0)</f>
        <v>0</v>
      </c>
      <c r="N162" s="598">
        <f>ROUND('geg ZO'!O81*VLOOKUP($F162,categorieMatVSO,6,FALSE),0)</f>
        <v>0</v>
      </c>
      <c r="O162" s="598">
        <f>ROUND('geg ZO'!P81*VLOOKUP($F162,categorieMatVSO,6,FALSE),0)</f>
        <v>0</v>
      </c>
      <c r="P162" s="598">
        <f>ROUND('geg ZO'!Q81*VLOOKUP($F162,categorieMatVSO,6,FALSE),0)</f>
        <v>0</v>
      </c>
      <c r="Q162" s="598">
        <f>ROUND('geg ZO'!R81*VLOOKUP($F162,categorieMatVSO,6,FALSE),0)</f>
        <v>0</v>
      </c>
      <c r="R162" s="36"/>
      <c r="S162" s="25"/>
    </row>
    <row r="163" spans="2:19" x14ac:dyDescent="0.2">
      <c r="B163" s="21"/>
      <c r="C163" s="36"/>
      <c r="D163" s="656" t="str">
        <f>+D47</f>
        <v>School 2</v>
      </c>
      <c r="E163" s="36"/>
      <c r="F163" s="194" t="str">
        <f t="shared" ref="F163:F204" si="9">+F47</f>
        <v>categorie 1</v>
      </c>
      <c r="G163" s="72"/>
      <c r="H163" s="36"/>
      <c r="I163" s="598">
        <v>0</v>
      </c>
      <c r="J163" s="598">
        <v>0</v>
      </c>
      <c r="K163" s="598">
        <v>0</v>
      </c>
      <c r="L163" s="598">
        <f>ROUND('geg ZO'!M84*VLOOKUP($F163,categorieMatVSO,6,FALSE),0)</f>
        <v>0</v>
      </c>
      <c r="M163" s="598">
        <f>ROUND('geg ZO'!N84*VLOOKUP($F163,categorieMatVSO,6,FALSE),0)</f>
        <v>0</v>
      </c>
      <c r="N163" s="598">
        <f>ROUND('geg ZO'!O84*VLOOKUP($F163,categorieMatVSO,6,FALSE),0)</f>
        <v>0</v>
      </c>
      <c r="O163" s="598">
        <f>ROUND('geg ZO'!P84*VLOOKUP($F163,categorieMatVSO,6,FALSE),0)</f>
        <v>0</v>
      </c>
      <c r="P163" s="598">
        <f>ROUND('geg ZO'!Q84*VLOOKUP($F163,categorieMatVSO,6,FALSE),0)</f>
        <v>0</v>
      </c>
      <c r="Q163" s="598">
        <f>ROUND('geg ZO'!R84*VLOOKUP($F163,categorieMatVSO,6,FALSE),0)</f>
        <v>0</v>
      </c>
      <c r="R163" s="36"/>
      <c r="S163" s="25"/>
    </row>
    <row r="164" spans="2:19" x14ac:dyDescent="0.2">
      <c r="B164" s="21"/>
      <c r="C164" s="36"/>
      <c r="D164" s="194" t="s">
        <v>31</v>
      </c>
      <c r="E164" s="36"/>
      <c r="F164" s="194" t="str">
        <f t="shared" si="9"/>
        <v>categorie 2</v>
      </c>
      <c r="G164" s="72"/>
      <c r="H164" s="36"/>
      <c r="I164" s="598">
        <v>0</v>
      </c>
      <c r="J164" s="598">
        <v>0</v>
      </c>
      <c r="K164" s="598">
        <v>0</v>
      </c>
      <c r="L164" s="598">
        <f>ROUND('geg ZO'!M85*VLOOKUP($F164,categorieMatVSO,6,FALSE),0)</f>
        <v>0</v>
      </c>
      <c r="M164" s="598">
        <f>ROUND('geg ZO'!N85*VLOOKUP($F164,categorieMatVSO,6,FALSE),0)</f>
        <v>0</v>
      </c>
      <c r="N164" s="598">
        <f>ROUND('geg ZO'!O85*VLOOKUP($F164,categorieMatVSO,6,FALSE),0)</f>
        <v>0</v>
      </c>
      <c r="O164" s="598">
        <f>ROUND('geg ZO'!P85*VLOOKUP($F164,categorieMatVSO,6,FALSE),0)</f>
        <v>0</v>
      </c>
      <c r="P164" s="598">
        <f>ROUND('geg ZO'!Q85*VLOOKUP($F164,categorieMatVSO,6,FALSE),0)</f>
        <v>0</v>
      </c>
      <c r="Q164" s="598">
        <f>ROUND('geg ZO'!R85*VLOOKUP($F164,categorieMatVSO,6,FALSE),0)</f>
        <v>0</v>
      </c>
      <c r="R164" s="36"/>
      <c r="S164" s="25"/>
    </row>
    <row r="165" spans="2:19" x14ac:dyDescent="0.2">
      <c r="B165" s="21"/>
      <c r="C165" s="36"/>
      <c r="D165" s="194"/>
      <c r="E165" s="36"/>
      <c r="F165" s="194" t="str">
        <f t="shared" si="9"/>
        <v>categorie 3</v>
      </c>
      <c r="G165" s="72"/>
      <c r="H165" s="36"/>
      <c r="I165" s="598">
        <v>0</v>
      </c>
      <c r="J165" s="598">
        <v>0</v>
      </c>
      <c r="K165" s="598">
        <v>0</v>
      </c>
      <c r="L165" s="598">
        <f>ROUND('geg ZO'!M86*VLOOKUP($F165,categorieMatVSO,6,FALSE),0)</f>
        <v>0</v>
      </c>
      <c r="M165" s="598">
        <f>ROUND('geg ZO'!N86*VLOOKUP($F165,categorieMatVSO,6,FALSE),0)</f>
        <v>0</v>
      </c>
      <c r="N165" s="598">
        <f>ROUND('geg ZO'!O86*VLOOKUP($F165,categorieMatVSO,6,FALSE),0)</f>
        <v>0</v>
      </c>
      <c r="O165" s="598">
        <f>ROUND('geg ZO'!P86*VLOOKUP($F165,categorieMatVSO,6,FALSE),0)</f>
        <v>0</v>
      </c>
      <c r="P165" s="598">
        <f>ROUND('geg ZO'!Q86*VLOOKUP($F165,categorieMatVSO,6,FALSE),0)</f>
        <v>0</v>
      </c>
      <c r="Q165" s="598">
        <f>ROUND('geg ZO'!R86*VLOOKUP($F165,categorieMatVSO,6,FALSE),0)</f>
        <v>0</v>
      </c>
      <c r="R165" s="36"/>
      <c r="S165" s="25"/>
    </row>
    <row r="166" spans="2:19" x14ac:dyDescent="0.2">
      <c r="B166" s="21"/>
      <c r="C166" s="38"/>
      <c r="D166" s="656" t="str">
        <f>+D50</f>
        <v>School 3</v>
      </c>
      <c r="E166" s="36"/>
      <c r="F166" s="194" t="str">
        <f t="shared" si="9"/>
        <v>categorie 1</v>
      </c>
      <c r="G166" s="72"/>
      <c r="H166" s="36"/>
      <c r="I166" s="598">
        <v>0</v>
      </c>
      <c r="J166" s="598">
        <v>0</v>
      </c>
      <c r="K166" s="598">
        <v>0</v>
      </c>
      <c r="L166" s="598">
        <f>ROUND('geg ZO'!M89*VLOOKUP($F166,categorieMatVSO,6,FALSE),0)</f>
        <v>0</v>
      </c>
      <c r="M166" s="598">
        <f>ROUND('geg ZO'!N89*VLOOKUP($F166,categorieMatVSO,6,FALSE),0)</f>
        <v>0</v>
      </c>
      <c r="N166" s="598">
        <f>ROUND('geg ZO'!O89*VLOOKUP($F166,categorieMatVSO,6,FALSE),0)</f>
        <v>0</v>
      </c>
      <c r="O166" s="598">
        <f>ROUND('geg ZO'!P89*VLOOKUP($F166,categorieMatVSO,6,FALSE),0)</f>
        <v>0</v>
      </c>
      <c r="P166" s="598">
        <f>ROUND('geg ZO'!Q89*VLOOKUP($F166,categorieMatVSO,6,FALSE),0)</f>
        <v>0</v>
      </c>
      <c r="Q166" s="598">
        <f>ROUND('geg ZO'!R89*VLOOKUP($F166,categorieMatVSO,6,FALSE),0)</f>
        <v>0</v>
      </c>
      <c r="R166" s="38"/>
      <c r="S166" s="25"/>
    </row>
    <row r="167" spans="2:19" x14ac:dyDescent="0.2">
      <c r="B167" s="21"/>
      <c r="C167" s="36"/>
      <c r="D167" s="194" t="s">
        <v>31</v>
      </c>
      <c r="E167" s="36"/>
      <c r="F167" s="194" t="str">
        <f t="shared" si="9"/>
        <v>categorie 2</v>
      </c>
      <c r="G167" s="72"/>
      <c r="H167" s="36"/>
      <c r="I167" s="598">
        <v>0</v>
      </c>
      <c r="J167" s="598">
        <v>0</v>
      </c>
      <c r="K167" s="598">
        <v>0</v>
      </c>
      <c r="L167" s="598">
        <f>ROUND('geg ZO'!M90*VLOOKUP($F167,categorieMatVSO,6,FALSE),0)</f>
        <v>0</v>
      </c>
      <c r="M167" s="598">
        <f>ROUND('geg ZO'!N90*VLOOKUP($F167,categorieMatVSO,6,FALSE),0)</f>
        <v>0</v>
      </c>
      <c r="N167" s="598">
        <f>ROUND('geg ZO'!O90*VLOOKUP($F167,categorieMatVSO,6,FALSE),0)</f>
        <v>0</v>
      </c>
      <c r="O167" s="598">
        <f>ROUND('geg ZO'!P90*VLOOKUP($F167,categorieMatVSO,6,FALSE),0)</f>
        <v>0</v>
      </c>
      <c r="P167" s="598">
        <f>ROUND('geg ZO'!Q90*VLOOKUP($F167,categorieMatVSO,6,FALSE),0)</f>
        <v>0</v>
      </c>
      <c r="Q167" s="598">
        <f>ROUND('geg ZO'!R90*VLOOKUP($F167,categorieMatVSO,6,FALSE),0)</f>
        <v>0</v>
      </c>
      <c r="R167" s="36"/>
      <c r="S167" s="25"/>
    </row>
    <row r="168" spans="2:19" x14ac:dyDescent="0.2">
      <c r="B168" s="21"/>
      <c r="C168" s="36"/>
      <c r="D168" s="194"/>
      <c r="E168" s="36"/>
      <c r="F168" s="194" t="str">
        <f t="shared" si="9"/>
        <v>categorie 3</v>
      </c>
      <c r="G168" s="72"/>
      <c r="H168" s="36"/>
      <c r="I168" s="598">
        <v>0</v>
      </c>
      <c r="J168" s="598">
        <v>0</v>
      </c>
      <c r="K168" s="598">
        <v>0</v>
      </c>
      <c r="L168" s="598">
        <f>ROUND('geg ZO'!M91*VLOOKUP($F168,categorieMatVSO,6,FALSE),0)</f>
        <v>0</v>
      </c>
      <c r="M168" s="598">
        <f>ROUND('geg ZO'!N91*VLOOKUP($F168,categorieMatVSO,6,FALSE),0)</f>
        <v>0</v>
      </c>
      <c r="N168" s="598">
        <f>ROUND('geg ZO'!O91*VLOOKUP($F168,categorieMatVSO,6,FALSE),0)</f>
        <v>0</v>
      </c>
      <c r="O168" s="598">
        <f>ROUND('geg ZO'!P91*VLOOKUP($F168,categorieMatVSO,6,FALSE),0)</f>
        <v>0</v>
      </c>
      <c r="P168" s="598">
        <f>ROUND('geg ZO'!Q91*VLOOKUP($F168,categorieMatVSO,6,FALSE),0)</f>
        <v>0</v>
      </c>
      <c r="Q168" s="598">
        <f>ROUND('geg ZO'!R91*VLOOKUP($F168,categorieMatVSO,6,FALSE),0)</f>
        <v>0</v>
      </c>
      <c r="R168" s="36"/>
      <c r="S168" s="25"/>
    </row>
    <row r="169" spans="2:19" x14ac:dyDescent="0.2">
      <c r="B169" s="21"/>
      <c r="C169" s="36"/>
      <c r="D169" s="656" t="str">
        <f>+D53</f>
        <v>School 4</v>
      </c>
      <c r="E169" s="36"/>
      <c r="F169" s="194" t="str">
        <f t="shared" si="9"/>
        <v>categorie 1</v>
      </c>
      <c r="G169" s="72"/>
      <c r="H169" s="36"/>
      <c r="I169" s="598">
        <v>0</v>
      </c>
      <c r="J169" s="598">
        <v>0</v>
      </c>
      <c r="K169" s="598">
        <v>0</v>
      </c>
      <c r="L169" s="598">
        <f>ROUND('geg ZO'!M94*VLOOKUP($F169,categorieMatVSO,6,FALSE),0)</f>
        <v>0</v>
      </c>
      <c r="M169" s="598">
        <f>ROUND('geg ZO'!N94*VLOOKUP($F169,categorieMatVSO,6,FALSE),0)</f>
        <v>0</v>
      </c>
      <c r="N169" s="598">
        <f>ROUND('geg ZO'!O94*VLOOKUP($F169,categorieMatVSO,6,FALSE),0)</f>
        <v>0</v>
      </c>
      <c r="O169" s="598">
        <f>ROUND('geg ZO'!P94*VLOOKUP($F169,categorieMatVSO,6,FALSE),0)</f>
        <v>0</v>
      </c>
      <c r="P169" s="598">
        <f>ROUND('geg ZO'!Q94*VLOOKUP($F169,categorieMatVSO,6,FALSE),0)</f>
        <v>0</v>
      </c>
      <c r="Q169" s="598">
        <f>ROUND('geg ZO'!R94*VLOOKUP($F169,categorieMatVSO,6,FALSE),0)</f>
        <v>0</v>
      </c>
      <c r="R169" s="36"/>
      <c r="S169" s="25"/>
    </row>
    <row r="170" spans="2:19" x14ac:dyDescent="0.2">
      <c r="B170" s="21"/>
      <c r="C170" s="36"/>
      <c r="D170" s="194" t="s">
        <v>31</v>
      </c>
      <c r="E170" s="36"/>
      <c r="F170" s="194" t="str">
        <f t="shared" si="9"/>
        <v>categorie 2</v>
      </c>
      <c r="G170" s="72"/>
      <c r="H170" s="36"/>
      <c r="I170" s="598">
        <v>0</v>
      </c>
      <c r="J170" s="598">
        <v>0</v>
      </c>
      <c r="K170" s="598">
        <v>0</v>
      </c>
      <c r="L170" s="598">
        <f>ROUND('geg ZO'!M95*VLOOKUP($F170,categorieMatVSO,6,FALSE),0)</f>
        <v>0</v>
      </c>
      <c r="M170" s="598">
        <f>ROUND('geg ZO'!N95*VLOOKUP($F170,categorieMatVSO,6,FALSE),0)</f>
        <v>0</v>
      </c>
      <c r="N170" s="598">
        <f>ROUND('geg ZO'!O95*VLOOKUP($F170,categorieMatVSO,6,FALSE),0)</f>
        <v>0</v>
      </c>
      <c r="O170" s="598">
        <f>ROUND('geg ZO'!P95*VLOOKUP($F170,categorieMatVSO,6,FALSE),0)</f>
        <v>0</v>
      </c>
      <c r="P170" s="598">
        <f>ROUND('geg ZO'!Q95*VLOOKUP($F170,categorieMatVSO,6,FALSE),0)</f>
        <v>0</v>
      </c>
      <c r="Q170" s="598">
        <f>ROUND('geg ZO'!R95*VLOOKUP($F170,categorieMatVSO,6,FALSE),0)</f>
        <v>0</v>
      </c>
      <c r="R170" s="36"/>
      <c r="S170" s="25"/>
    </row>
    <row r="171" spans="2:19" x14ac:dyDescent="0.2">
      <c r="B171" s="21"/>
      <c r="C171" s="36"/>
      <c r="D171" s="194"/>
      <c r="E171" s="36"/>
      <c r="F171" s="194" t="str">
        <f t="shared" si="9"/>
        <v>categorie 3</v>
      </c>
      <c r="G171" s="72"/>
      <c r="H171" s="36"/>
      <c r="I171" s="598">
        <v>0</v>
      </c>
      <c r="J171" s="598">
        <v>0</v>
      </c>
      <c r="K171" s="598">
        <v>0</v>
      </c>
      <c r="L171" s="598">
        <f>ROUND('geg ZO'!M96*VLOOKUP($F171,categorieMatVSO,6,FALSE),0)</f>
        <v>0</v>
      </c>
      <c r="M171" s="598">
        <f>ROUND('geg ZO'!N96*VLOOKUP($F171,categorieMatVSO,6,FALSE),0)</f>
        <v>0</v>
      </c>
      <c r="N171" s="598">
        <f>ROUND('geg ZO'!O96*VLOOKUP($F171,categorieMatVSO,6,FALSE),0)</f>
        <v>0</v>
      </c>
      <c r="O171" s="598">
        <f>ROUND('geg ZO'!P96*VLOOKUP($F171,categorieMatVSO,6,FALSE),0)</f>
        <v>0</v>
      </c>
      <c r="P171" s="598">
        <f>ROUND('geg ZO'!Q96*VLOOKUP($F171,categorieMatVSO,6,FALSE),0)</f>
        <v>0</v>
      </c>
      <c r="Q171" s="598">
        <f>ROUND('geg ZO'!R96*VLOOKUP($F171,categorieMatVSO,6,FALSE),0)</f>
        <v>0</v>
      </c>
      <c r="R171" s="36"/>
      <c r="S171" s="25"/>
    </row>
    <row r="172" spans="2:19" x14ac:dyDescent="0.2">
      <c r="B172" s="21"/>
      <c r="C172" s="36"/>
      <c r="D172" s="656" t="str">
        <f>+D56</f>
        <v>School 5</v>
      </c>
      <c r="E172" s="36"/>
      <c r="F172" s="194" t="str">
        <f t="shared" si="9"/>
        <v>categorie 1</v>
      </c>
      <c r="G172" s="72"/>
      <c r="H172" s="36"/>
      <c r="I172" s="598">
        <v>0</v>
      </c>
      <c r="J172" s="598">
        <v>0</v>
      </c>
      <c r="K172" s="598">
        <v>0</v>
      </c>
      <c r="L172" s="598">
        <f>ROUND('geg ZO'!M99*VLOOKUP($F172,categorieMatVSO,6,FALSE),0)</f>
        <v>0</v>
      </c>
      <c r="M172" s="598">
        <f>ROUND('geg ZO'!N99*VLOOKUP($F172,categorieMatVSO,6,FALSE),0)</f>
        <v>0</v>
      </c>
      <c r="N172" s="598">
        <f>ROUND('geg ZO'!O99*VLOOKUP($F172,categorieMatVSO,6,FALSE),0)</f>
        <v>0</v>
      </c>
      <c r="O172" s="598">
        <f>ROUND('geg ZO'!P99*VLOOKUP($F172,categorieMatVSO,6,FALSE),0)</f>
        <v>0</v>
      </c>
      <c r="P172" s="598">
        <f>ROUND('geg ZO'!Q99*VLOOKUP($F172,categorieMatVSO,6,FALSE),0)</f>
        <v>0</v>
      </c>
      <c r="Q172" s="598">
        <f>ROUND('geg ZO'!R99*VLOOKUP($F172,categorieMatVSO,6,FALSE),0)</f>
        <v>0</v>
      </c>
      <c r="R172" s="36"/>
      <c r="S172" s="25"/>
    </row>
    <row r="173" spans="2:19" x14ac:dyDescent="0.2">
      <c r="B173" s="21"/>
      <c r="C173" s="36"/>
      <c r="D173" s="194" t="s">
        <v>31</v>
      </c>
      <c r="E173" s="36"/>
      <c r="F173" s="194" t="str">
        <f t="shared" si="9"/>
        <v>categorie 2</v>
      </c>
      <c r="G173" s="72"/>
      <c r="H173" s="36"/>
      <c r="I173" s="598">
        <v>0</v>
      </c>
      <c r="J173" s="598">
        <v>0</v>
      </c>
      <c r="K173" s="598">
        <v>0</v>
      </c>
      <c r="L173" s="598">
        <f>ROUND('geg ZO'!M100*VLOOKUP($F173,categorieMatVSO,6,FALSE),0)</f>
        <v>0</v>
      </c>
      <c r="M173" s="598">
        <f>ROUND('geg ZO'!N100*VLOOKUP($F173,categorieMatVSO,6,FALSE),0)</f>
        <v>0</v>
      </c>
      <c r="N173" s="598">
        <f>ROUND('geg ZO'!O100*VLOOKUP($F173,categorieMatVSO,6,FALSE),0)</f>
        <v>0</v>
      </c>
      <c r="O173" s="598">
        <f>ROUND('geg ZO'!P100*VLOOKUP($F173,categorieMatVSO,6,FALSE),0)</f>
        <v>0</v>
      </c>
      <c r="P173" s="598">
        <f>ROUND('geg ZO'!Q100*VLOOKUP($F173,categorieMatVSO,6,FALSE),0)</f>
        <v>0</v>
      </c>
      <c r="Q173" s="598">
        <f>ROUND('geg ZO'!R100*VLOOKUP($F173,categorieMatVSO,6,FALSE),0)</f>
        <v>0</v>
      </c>
      <c r="R173" s="36"/>
      <c r="S173" s="25"/>
    </row>
    <row r="174" spans="2:19" x14ac:dyDescent="0.2">
      <c r="B174" s="21"/>
      <c r="C174" s="36"/>
      <c r="D174" s="194"/>
      <c r="E174" s="36"/>
      <c r="F174" s="194" t="str">
        <f t="shared" si="9"/>
        <v>categorie 3</v>
      </c>
      <c r="G174" s="72"/>
      <c r="H174" s="36"/>
      <c r="I174" s="598">
        <v>0</v>
      </c>
      <c r="J174" s="598">
        <v>0</v>
      </c>
      <c r="K174" s="598">
        <v>0</v>
      </c>
      <c r="L174" s="598">
        <f>ROUND('geg ZO'!M101*VLOOKUP($F174,categorieMatVSO,6,FALSE),0)</f>
        <v>0</v>
      </c>
      <c r="M174" s="598">
        <f>ROUND('geg ZO'!N101*VLOOKUP($F174,categorieMatVSO,6,FALSE),0)</f>
        <v>0</v>
      </c>
      <c r="N174" s="598">
        <f>ROUND('geg ZO'!O101*VLOOKUP($F174,categorieMatVSO,6,FALSE),0)</f>
        <v>0</v>
      </c>
      <c r="O174" s="598">
        <f>ROUND('geg ZO'!P101*VLOOKUP($F174,categorieMatVSO,6,FALSE),0)</f>
        <v>0</v>
      </c>
      <c r="P174" s="598">
        <f>ROUND('geg ZO'!Q101*VLOOKUP($F174,categorieMatVSO,6,FALSE),0)</f>
        <v>0</v>
      </c>
      <c r="Q174" s="598">
        <f>ROUND('geg ZO'!R101*VLOOKUP($F174,categorieMatVSO,6,FALSE),0)</f>
        <v>0</v>
      </c>
      <c r="R174" s="36"/>
      <c r="S174" s="25"/>
    </row>
    <row r="175" spans="2:19" x14ac:dyDescent="0.2">
      <c r="B175" s="21"/>
      <c r="C175" s="36"/>
      <c r="D175" s="656" t="str">
        <f>+D59</f>
        <v>School 6</v>
      </c>
      <c r="E175" s="36"/>
      <c r="F175" s="194" t="str">
        <f t="shared" si="9"/>
        <v>categorie 1</v>
      </c>
      <c r="G175" s="72"/>
      <c r="H175" s="36"/>
      <c r="I175" s="598">
        <v>0</v>
      </c>
      <c r="J175" s="598">
        <v>0</v>
      </c>
      <c r="K175" s="598">
        <v>0</v>
      </c>
      <c r="L175" s="598">
        <f>ROUND('geg ZO'!M104*VLOOKUP($F175,categorieMatVSO,6,FALSE),0)</f>
        <v>0</v>
      </c>
      <c r="M175" s="598">
        <f>ROUND('geg ZO'!N104*VLOOKUP($F175,categorieMatVSO,6,FALSE),0)</f>
        <v>0</v>
      </c>
      <c r="N175" s="598">
        <f>ROUND('geg ZO'!O104*VLOOKUP($F175,categorieMatVSO,6,FALSE),0)</f>
        <v>0</v>
      </c>
      <c r="O175" s="598">
        <f>ROUND('geg ZO'!P104*VLOOKUP($F175,categorieMatVSO,6,FALSE),0)</f>
        <v>0</v>
      </c>
      <c r="P175" s="598">
        <f>ROUND('geg ZO'!Q104*VLOOKUP($F175,categorieMatVSO,6,FALSE),0)</f>
        <v>0</v>
      </c>
      <c r="Q175" s="598">
        <f>ROUND('geg ZO'!R104*VLOOKUP($F175,categorieMatVSO,6,FALSE),0)</f>
        <v>0</v>
      </c>
      <c r="R175" s="36"/>
      <c r="S175" s="25"/>
    </row>
    <row r="176" spans="2:19" x14ac:dyDescent="0.2">
      <c r="B176" s="21"/>
      <c r="C176" s="36"/>
      <c r="D176" s="194" t="s">
        <v>31</v>
      </c>
      <c r="E176" s="36"/>
      <c r="F176" s="194" t="str">
        <f t="shared" si="9"/>
        <v>categorie 2</v>
      </c>
      <c r="G176" s="72"/>
      <c r="H176" s="36"/>
      <c r="I176" s="598">
        <v>0</v>
      </c>
      <c r="J176" s="598">
        <v>0</v>
      </c>
      <c r="K176" s="598">
        <v>0</v>
      </c>
      <c r="L176" s="598">
        <f>ROUND('geg ZO'!M105*VLOOKUP($F176,categorieMatVSO,6,FALSE),0)</f>
        <v>0</v>
      </c>
      <c r="M176" s="598">
        <f>ROUND('geg ZO'!N105*VLOOKUP($F176,categorieMatVSO,6,FALSE),0)</f>
        <v>0</v>
      </c>
      <c r="N176" s="598">
        <f>ROUND('geg ZO'!O105*VLOOKUP($F176,categorieMatVSO,6,FALSE),0)</f>
        <v>0</v>
      </c>
      <c r="O176" s="598">
        <f>ROUND('geg ZO'!P105*VLOOKUP($F176,categorieMatVSO,6,FALSE),0)</f>
        <v>0</v>
      </c>
      <c r="P176" s="598">
        <f>ROUND('geg ZO'!Q105*VLOOKUP($F176,categorieMatVSO,6,FALSE),0)</f>
        <v>0</v>
      </c>
      <c r="Q176" s="598">
        <f>ROUND('geg ZO'!R105*VLOOKUP($F176,categorieMatVSO,6,FALSE),0)</f>
        <v>0</v>
      </c>
      <c r="R176" s="36"/>
      <c r="S176" s="25"/>
    </row>
    <row r="177" spans="2:19" x14ac:dyDescent="0.2">
      <c r="B177" s="21"/>
      <c r="C177" s="36"/>
      <c r="D177" s="194"/>
      <c r="E177" s="36"/>
      <c r="F177" s="194" t="str">
        <f t="shared" si="9"/>
        <v>categorie 3</v>
      </c>
      <c r="G177" s="72"/>
      <c r="H177" s="36"/>
      <c r="I177" s="598">
        <v>0</v>
      </c>
      <c r="J177" s="598">
        <v>0</v>
      </c>
      <c r="K177" s="598">
        <v>0</v>
      </c>
      <c r="L177" s="598">
        <f>ROUND('geg ZO'!M106*VLOOKUP($F177,categorieMatVSO,6,FALSE),0)</f>
        <v>0</v>
      </c>
      <c r="M177" s="598">
        <f>ROUND('geg ZO'!N106*VLOOKUP($F177,categorieMatVSO,6,FALSE),0)</f>
        <v>0</v>
      </c>
      <c r="N177" s="598">
        <f>ROUND('geg ZO'!O106*VLOOKUP($F177,categorieMatVSO,6,FALSE),0)</f>
        <v>0</v>
      </c>
      <c r="O177" s="598">
        <f>ROUND('geg ZO'!P106*VLOOKUP($F177,categorieMatVSO,6,FALSE),0)</f>
        <v>0</v>
      </c>
      <c r="P177" s="598">
        <f>ROUND('geg ZO'!Q106*VLOOKUP($F177,categorieMatVSO,6,FALSE),0)</f>
        <v>0</v>
      </c>
      <c r="Q177" s="598">
        <f>ROUND('geg ZO'!R106*VLOOKUP($F177,categorieMatVSO,6,FALSE),0)</f>
        <v>0</v>
      </c>
      <c r="R177" s="36"/>
      <c r="S177" s="25"/>
    </row>
    <row r="178" spans="2:19" x14ac:dyDescent="0.2">
      <c r="B178" s="21"/>
      <c r="C178" s="36"/>
      <c r="D178" s="656" t="str">
        <f>+D62</f>
        <v>School 7</v>
      </c>
      <c r="E178" s="36"/>
      <c r="F178" s="194" t="str">
        <f t="shared" si="9"/>
        <v>categorie 1</v>
      </c>
      <c r="G178" s="72"/>
      <c r="H178" s="36"/>
      <c r="I178" s="598">
        <v>0</v>
      </c>
      <c r="J178" s="598">
        <v>0</v>
      </c>
      <c r="K178" s="598">
        <v>0</v>
      </c>
      <c r="L178" s="598">
        <f>ROUND('geg ZO'!M109*VLOOKUP($F178,categorieMatVSO,6,FALSE),0)</f>
        <v>0</v>
      </c>
      <c r="M178" s="598">
        <f>ROUND('geg ZO'!N109*VLOOKUP($F178,categorieMatVSO,6,FALSE),0)</f>
        <v>0</v>
      </c>
      <c r="N178" s="598">
        <f>ROUND('geg ZO'!O109*VLOOKUP($F178,categorieMatVSO,6,FALSE),0)</f>
        <v>0</v>
      </c>
      <c r="O178" s="598">
        <f>ROUND('geg ZO'!P109*VLOOKUP($F178,categorieMatVSO,6,FALSE),0)</f>
        <v>0</v>
      </c>
      <c r="P178" s="598">
        <f>ROUND('geg ZO'!Q109*VLOOKUP($F178,categorieMatVSO,6,FALSE),0)</f>
        <v>0</v>
      </c>
      <c r="Q178" s="598">
        <f>ROUND('geg ZO'!R109*VLOOKUP($F178,categorieMatVSO,6,FALSE),0)</f>
        <v>0</v>
      </c>
      <c r="R178" s="36"/>
      <c r="S178" s="25"/>
    </row>
    <row r="179" spans="2:19" x14ac:dyDescent="0.2">
      <c r="B179" s="21"/>
      <c r="C179" s="36"/>
      <c r="D179" s="194" t="s">
        <v>31</v>
      </c>
      <c r="E179" s="36"/>
      <c r="F179" s="194" t="str">
        <f t="shared" si="9"/>
        <v>categorie 2</v>
      </c>
      <c r="G179" s="72"/>
      <c r="H179" s="36"/>
      <c r="I179" s="598">
        <v>0</v>
      </c>
      <c r="J179" s="598">
        <v>0</v>
      </c>
      <c r="K179" s="598">
        <v>0</v>
      </c>
      <c r="L179" s="598">
        <f>ROUND('geg ZO'!M110*VLOOKUP($F179,categorieMatVSO,6,FALSE),0)</f>
        <v>0</v>
      </c>
      <c r="M179" s="598">
        <f>ROUND('geg ZO'!N110*VLOOKUP($F179,categorieMatVSO,6,FALSE),0)</f>
        <v>0</v>
      </c>
      <c r="N179" s="598">
        <f>ROUND('geg ZO'!O110*VLOOKUP($F179,categorieMatVSO,6,FALSE),0)</f>
        <v>0</v>
      </c>
      <c r="O179" s="598">
        <f>ROUND('geg ZO'!P110*VLOOKUP($F179,categorieMatVSO,6,FALSE),0)</f>
        <v>0</v>
      </c>
      <c r="P179" s="598">
        <f>ROUND('geg ZO'!Q110*VLOOKUP($F179,categorieMatVSO,6,FALSE),0)</f>
        <v>0</v>
      </c>
      <c r="Q179" s="598">
        <f>ROUND('geg ZO'!R110*VLOOKUP($F179,categorieMatVSO,6,FALSE),0)</f>
        <v>0</v>
      </c>
      <c r="R179" s="36"/>
      <c r="S179" s="25"/>
    </row>
    <row r="180" spans="2:19" x14ac:dyDescent="0.2">
      <c r="B180" s="21"/>
      <c r="C180" s="36"/>
      <c r="D180" s="194"/>
      <c r="E180" s="36"/>
      <c r="F180" s="194" t="str">
        <f t="shared" si="9"/>
        <v>categorie 3</v>
      </c>
      <c r="G180" s="72"/>
      <c r="H180" s="36"/>
      <c r="I180" s="598">
        <v>0</v>
      </c>
      <c r="J180" s="598">
        <v>0</v>
      </c>
      <c r="K180" s="598">
        <v>0</v>
      </c>
      <c r="L180" s="598">
        <f>ROUND('geg ZO'!M111*VLOOKUP($F180,categorieMatVSO,6,FALSE),0)</f>
        <v>0</v>
      </c>
      <c r="M180" s="598">
        <f>ROUND('geg ZO'!N111*VLOOKUP($F180,categorieMatVSO,6,FALSE),0)</f>
        <v>0</v>
      </c>
      <c r="N180" s="598">
        <f>ROUND('geg ZO'!O111*VLOOKUP($F180,categorieMatVSO,6,FALSE),0)</f>
        <v>0</v>
      </c>
      <c r="O180" s="598">
        <f>ROUND('geg ZO'!P111*VLOOKUP($F180,categorieMatVSO,6,FALSE),0)</f>
        <v>0</v>
      </c>
      <c r="P180" s="598">
        <f>ROUND('geg ZO'!Q111*VLOOKUP($F180,categorieMatVSO,6,FALSE),0)</f>
        <v>0</v>
      </c>
      <c r="Q180" s="598">
        <f>ROUND('geg ZO'!R111*VLOOKUP($F180,categorieMatVSO,6,FALSE),0)</f>
        <v>0</v>
      </c>
      <c r="R180" s="36"/>
      <c r="S180" s="25"/>
    </row>
    <row r="181" spans="2:19" x14ac:dyDescent="0.2">
      <c r="B181" s="21"/>
      <c r="C181" s="36"/>
      <c r="D181" s="656" t="str">
        <f>+D65</f>
        <v>School 8</v>
      </c>
      <c r="E181" s="36"/>
      <c r="F181" s="194" t="str">
        <f t="shared" si="9"/>
        <v>categorie 1</v>
      </c>
      <c r="G181" s="72"/>
      <c r="H181" s="36"/>
      <c r="I181" s="598">
        <v>0</v>
      </c>
      <c r="J181" s="598">
        <v>0</v>
      </c>
      <c r="K181" s="598">
        <v>0</v>
      </c>
      <c r="L181" s="598">
        <f>ROUND('geg ZO'!M114*VLOOKUP($F181,categorieMatVSO,6,FALSE),0)</f>
        <v>0</v>
      </c>
      <c r="M181" s="598">
        <f>ROUND('geg ZO'!N114*VLOOKUP($F181,categorieMatVSO,6,FALSE),0)</f>
        <v>0</v>
      </c>
      <c r="N181" s="598">
        <f>ROUND('geg ZO'!O114*VLOOKUP($F181,categorieMatVSO,6,FALSE),0)</f>
        <v>0</v>
      </c>
      <c r="O181" s="598">
        <f>ROUND('geg ZO'!P114*VLOOKUP($F181,categorieMatVSO,6,FALSE),0)</f>
        <v>0</v>
      </c>
      <c r="P181" s="598">
        <f>ROUND('geg ZO'!Q114*VLOOKUP($F181,categorieMatVSO,6,FALSE),0)</f>
        <v>0</v>
      </c>
      <c r="Q181" s="598">
        <f>ROUND('geg ZO'!R114*VLOOKUP($F181,categorieMatVSO,6,FALSE),0)</f>
        <v>0</v>
      </c>
      <c r="R181" s="36"/>
      <c r="S181" s="25"/>
    </row>
    <row r="182" spans="2:19" x14ac:dyDescent="0.2">
      <c r="B182" s="21"/>
      <c r="C182" s="36"/>
      <c r="D182" s="194" t="s">
        <v>31</v>
      </c>
      <c r="E182" s="36"/>
      <c r="F182" s="194" t="str">
        <f t="shared" si="9"/>
        <v>categorie 2</v>
      </c>
      <c r="G182" s="72"/>
      <c r="H182" s="36"/>
      <c r="I182" s="598">
        <v>0</v>
      </c>
      <c r="J182" s="598">
        <v>0</v>
      </c>
      <c r="K182" s="598">
        <v>0</v>
      </c>
      <c r="L182" s="598">
        <f>ROUND('geg ZO'!M115*VLOOKUP($F182,categorieMatVSO,6,FALSE),0)</f>
        <v>0</v>
      </c>
      <c r="M182" s="598">
        <f>ROUND('geg ZO'!N115*VLOOKUP($F182,categorieMatVSO,6,FALSE),0)</f>
        <v>0</v>
      </c>
      <c r="N182" s="598">
        <f>ROUND('geg ZO'!O115*VLOOKUP($F182,categorieMatVSO,6,FALSE),0)</f>
        <v>0</v>
      </c>
      <c r="O182" s="598">
        <f>ROUND('geg ZO'!P115*VLOOKUP($F182,categorieMatVSO,6,FALSE),0)</f>
        <v>0</v>
      </c>
      <c r="P182" s="598">
        <f>ROUND('geg ZO'!Q115*VLOOKUP($F182,categorieMatVSO,6,FALSE),0)</f>
        <v>0</v>
      </c>
      <c r="Q182" s="598">
        <f>ROUND('geg ZO'!R115*VLOOKUP($F182,categorieMatVSO,6,FALSE),0)</f>
        <v>0</v>
      </c>
      <c r="R182" s="36"/>
      <c r="S182" s="25"/>
    </row>
    <row r="183" spans="2:19" x14ac:dyDescent="0.2">
      <c r="B183" s="21"/>
      <c r="C183" s="36"/>
      <c r="D183" s="194"/>
      <c r="E183" s="36"/>
      <c r="F183" s="194" t="str">
        <f t="shared" si="9"/>
        <v>categorie 3</v>
      </c>
      <c r="G183" s="72"/>
      <c r="H183" s="36"/>
      <c r="I183" s="598">
        <v>0</v>
      </c>
      <c r="J183" s="598">
        <v>0</v>
      </c>
      <c r="K183" s="598">
        <v>0</v>
      </c>
      <c r="L183" s="598">
        <f>ROUND('geg ZO'!M116*VLOOKUP($F183,categorieMatVSO,6,FALSE),0)</f>
        <v>0</v>
      </c>
      <c r="M183" s="598">
        <f>ROUND('geg ZO'!N116*VLOOKUP($F183,categorieMatVSO,6,FALSE),0)</f>
        <v>0</v>
      </c>
      <c r="N183" s="598">
        <f>ROUND('geg ZO'!O116*VLOOKUP($F183,categorieMatVSO,6,FALSE),0)</f>
        <v>0</v>
      </c>
      <c r="O183" s="598">
        <f>ROUND('geg ZO'!P116*VLOOKUP($F183,categorieMatVSO,6,FALSE),0)</f>
        <v>0</v>
      </c>
      <c r="P183" s="598">
        <f>ROUND('geg ZO'!Q116*VLOOKUP($F183,categorieMatVSO,6,FALSE),0)</f>
        <v>0</v>
      </c>
      <c r="Q183" s="598">
        <f>ROUND('geg ZO'!R116*VLOOKUP($F183,categorieMatVSO,6,FALSE),0)</f>
        <v>0</v>
      </c>
      <c r="R183" s="36"/>
      <c r="S183" s="25"/>
    </row>
    <row r="184" spans="2:19" x14ac:dyDescent="0.2">
      <c r="B184" s="21"/>
      <c r="C184" s="36"/>
      <c r="D184" s="656" t="str">
        <f>+D68</f>
        <v>School 9</v>
      </c>
      <c r="E184" s="36"/>
      <c r="F184" s="194" t="str">
        <f t="shared" si="9"/>
        <v>categorie 1</v>
      </c>
      <c r="G184" s="72"/>
      <c r="H184" s="36"/>
      <c r="I184" s="598">
        <v>0</v>
      </c>
      <c r="J184" s="598">
        <v>0</v>
      </c>
      <c r="K184" s="598">
        <v>0</v>
      </c>
      <c r="L184" s="598">
        <f>ROUND('geg ZO'!M119*VLOOKUP($F184,categorieMatVSO,6,FALSE),0)</f>
        <v>0</v>
      </c>
      <c r="M184" s="598">
        <f>ROUND('geg ZO'!N119*VLOOKUP($F184,categorieMatVSO,6,FALSE),0)</f>
        <v>0</v>
      </c>
      <c r="N184" s="598">
        <f>ROUND('geg ZO'!O119*VLOOKUP($F184,categorieMatVSO,6,FALSE),0)</f>
        <v>0</v>
      </c>
      <c r="O184" s="598">
        <f>ROUND('geg ZO'!P119*VLOOKUP($F184,categorieMatVSO,6,FALSE),0)</f>
        <v>0</v>
      </c>
      <c r="P184" s="598">
        <f>ROUND('geg ZO'!Q119*VLOOKUP($F184,categorieMatVSO,6,FALSE),0)</f>
        <v>0</v>
      </c>
      <c r="Q184" s="598">
        <f>ROUND('geg ZO'!R119*VLOOKUP($F184,categorieMatVSO,6,FALSE),0)</f>
        <v>0</v>
      </c>
      <c r="R184" s="36"/>
      <c r="S184" s="25"/>
    </row>
    <row r="185" spans="2:19" x14ac:dyDescent="0.2">
      <c r="B185" s="21"/>
      <c r="C185" s="36"/>
      <c r="D185" s="194" t="s">
        <v>31</v>
      </c>
      <c r="E185" s="36"/>
      <c r="F185" s="194" t="str">
        <f t="shared" si="9"/>
        <v>categorie 2</v>
      </c>
      <c r="G185" s="72"/>
      <c r="H185" s="36"/>
      <c r="I185" s="598">
        <v>0</v>
      </c>
      <c r="J185" s="598">
        <v>0</v>
      </c>
      <c r="K185" s="598">
        <v>0</v>
      </c>
      <c r="L185" s="598">
        <f>ROUND('geg ZO'!M120*VLOOKUP($F185,categorieMatVSO,6,FALSE),0)</f>
        <v>0</v>
      </c>
      <c r="M185" s="598">
        <f>ROUND('geg ZO'!N120*VLOOKUP($F185,categorieMatVSO,6,FALSE),0)</f>
        <v>0</v>
      </c>
      <c r="N185" s="598">
        <f>ROUND('geg ZO'!O120*VLOOKUP($F185,categorieMatVSO,6,FALSE),0)</f>
        <v>0</v>
      </c>
      <c r="O185" s="598">
        <f>ROUND('geg ZO'!P120*VLOOKUP($F185,categorieMatVSO,6,FALSE),0)</f>
        <v>0</v>
      </c>
      <c r="P185" s="598">
        <f>ROUND('geg ZO'!Q120*VLOOKUP($F185,categorieMatVSO,6,FALSE),0)</f>
        <v>0</v>
      </c>
      <c r="Q185" s="598">
        <f>ROUND('geg ZO'!R120*VLOOKUP($F185,categorieMatVSO,6,FALSE),0)</f>
        <v>0</v>
      </c>
      <c r="R185" s="36"/>
      <c r="S185" s="25"/>
    </row>
    <row r="186" spans="2:19" x14ac:dyDescent="0.2">
      <c r="B186" s="21"/>
      <c r="C186" s="36"/>
      <c r="D186" s="194"/>
      <c r="E186" s="36"/>
      <c r="F186" s="194" t="str">
        <f t="shared" si="9"/>
        <v>categorie 3</v>
      </c>
      <c r="G186" s="72"/>
      <c r="H186" s="36"/>
      <c r="I186" s="598">
        <v>0</v>
      </c>
      <c r="J186" s="598">
        <v>0</v>
      </c>
      <c r="K186" s="598">
        <v>0</v>
      </c>
      <c r="L186" s="598">
        <f>ROUND('geg ZO'!M121*VLOOKUP($F186,categorieMatVSO,6,FALSE),0)</f>
        <v>0</v>
      </c>
      <c r="M186" s="598">
        <f>ROUND('geg ZO'!N121*VLOOKUP($F186,categorieMatVSO,6,FALSE),0)</f>
        <v>0</v>
      </c>
      <c r="N186" s="598">
        <f>ROUND('geg ZO'!O121*VLOOKUP($F186,categorieMatVSO,6,FALSE),0)</f>
        <v>0</v>
      </c>
      <c r="O186" s="598">
        <f>ROUND('geg ZO'!P121*VLOOKUP($F186,categorieMatVSO,6,FALSE),0)</f>
        <v>0</v>
      </c>
      <c r="P186" s="598">
        <f>ROUND('geg ZO'!Q121*VLOOKUP($F186,categorieMatVSO,6,FALSE),0)</f>
        <v>0</v>
      </c>
      <c r="Q186" s="598">
        <f>ROUND('geg ZO'!R121*VLOOKUP($F186,categorieMatVSO,6,FALSE),0)</f>
        <v>0</v>
      </c>
      <c r="R186" s="36"/>
      <c r="S186" s="25"/>
    </row>
    <row r="187" spans="2:19" x14ac:dyDescent="0.2">
      <c r="B187" s="21"/>
      <c r="C187" s="36"/>
      <c r="D187" s="656" t="str">
        <f>+D71</f>
        <v>School 10</v>
      </c>
      <c r="E187" s="36"/>
      <c r="F187" s="194" t="str">
        <f t="shared" si="9"/>
        <v>categorie 1</v>
      </c>
      <c r="G187" s="72"/>
      <c r="H187" s="36"/>
      <c r="I187" s="598">
        <v>0</v>
      </c>
      <c r="J187" s="598">
        <v>0</v>
      </c>
      <c r="K187" s="598">
        <v>0</v>
      </c>
      <c r="L187" s="598">
        <f>ROUND('geg ZO'!M124*VLOOKUP($F187,categorieMatVSO,6,FALSE),0)</f>
        <v>0</v>
      </c>
      <c r="M187" s="598">
        <f>ROUND('geg ZO'!N124*VLOOKUP($F187,categorieMatVSO,6,FALSE),0)</f>
        <v>0</v>
      </c>
      <c r="N187" s="598">
        <f>ROUND('geg ZO'!O124*VLOOKUP($F187,categorieMatVSO,6,FALSE),0)</f>
        <v>0</v>
      </c>
      <c r="O187" s="598">
        <f>ROUND('geg ZO'!P124*VLOOKUP($F187,categorieMatVSO,6,FALSE),0)</f>
        <v>0</v>
      </c>
      <c r="P187" s="598">
        <f>ROUND('geg ZO'!Q124*VLOOKUP($F187,categorieMatVSO,6,FALSE),0)</f>
        <v>0</v>
      </c>
      <c r="Q187" s="598">
        <f>ROUND('geg ZO'!R124*VLOOKUP($F187,categorieMatVSO,6,FALSE),0)</f>
        <v>0</v>
      </c>
      <c r="R187" s="36"/>
      <c r="S187" s="25"/>
    </row>
    <row r="188" spans="2:19" x14ac:dyDescent="0.2">
      <c r="B188" s="21"/>
      <c r="C188" s="36"/>
      <c r="D188" s="194" t="s">
        <v>31</v>
      </c>
      <c r="E188" s="36"/>
      <c r="F188" s="194" t="str">
        <f t="shared" si="9"/>
        <v>categorie 2</v>
      </c>
      <c r="G188" s="72"/>
      <c r="H188" s="36"/>
      <c r="I188" s="598">
        <v>0</v>
      </c>
      <c r="J188" s="598">
        <v>0</v>
      </c>
      <c r="K188" s="598">
        <v>0</v>
      </c>
      <c r="L188" s="598">
        <f>ROUND('geg ZO'!M125*VLOOKUP($F188,categorieMatVSO,6,FALSE),0)</f>
        <v>0</v>
      </c>
      <c r="M188" s="598">
        <f>ROUND('geg ZO'!N125*VLOOKUP($F188,categorieMatVSO,6,FALSE),0)</f>
        <v>0</v>
      </c>
      <c r="N188" s="598">
        <f>ROUND('geg ZO'!O125*VLOOKUP($F188,categorieMatVSO,6,FALSE),0)</f>
        <v>0</v>
      </c>
      <c r="O188" s="598">
        <f>ROUND('geg ZO'!P125*VLOOKUP($F188,categorieMatVSO,6,FALSE),0)</f>
        <v>0</v>
      </c>
      <c r="P188" s="598">
        <f>ROUND('geg ZO'!Q125*VLOOKUP($F188,categorieMatVSO,6,FALSE),0)</f>
        <v>0</v>
      </c>
      <c r="Q188" s="598">
        <f>ROUND('geg ZO'!R125*VLOOKUP($F188,categorieMatVSO,6,FALSE),0)</f>
        <v>0</v>
      </c>
      <c r="R188" s="36"/>
      <c r="S188" s="25"/>
    </row>
    <row r="189" spans="2:19" x14ac:dyDescent="0.2">
      <c r="B189" s="21"/>
      <c r="C189" s="36"/>
      <c r="D189" s="194"/>
      <c r="E189" s="36"/>
      <c r="F189" s="194" t="str">
        <f t="shared" si="9"/>
        <v>categorie 3</v>
      </c>
      <c r="G189" s="72"/>
      <c r="H189" s="36"/>
      <c r="I189" s="598">
        <v>0</v>
      </c>
      <c r="J189" s="598">
        <v>0</v>
      </c>
      <c r="K189" s="598">
        <v>0</v>
      </c>
      <c r="L189" s="598">
        <f>ROUND('geg ZO'!M126*VLOOKUP($F189,categorieMatVSO,6,FALSE),0)</f>
        <v>0</v>
      </c>
      <c r="M189" s="598">
        <f>ROUND('geg ZO'!N126*VLOOKUP($F189,categorieMatVSO,6,FALSE),0)</f>
        <v>0</v>
      </c>
      <c r="N189" s="598">
        <f>ROUND('geg ZO'!O126*VLOOKUP($F189,categorieMatVSO,6,FALSE),0)</f>
        <v>0</v>
      </c>
      <c r="O189" s="598">
        <f>ROUND('geg ZO'!P126*VLOOKUP($F189,categorieMatVSO,6,FALSE),0)</f>
        <v>0</v>
      </c>
      <c r="P189" s="598">
        <f>ROUND('geg ZO'!Q126*VLOOKUP($F189,categorieMatVSO,6,FALSE),0)</f>
        <v>0</v>
      </c>
      <c r="Q189" s="598">
        <f>ROUND('geg ZO'!R126*VLOOKUP($F189,categorieMatVSO,6,FALSE),0)</f>
        <v>0</v>
      </c>
      <c r="R189" s="36"/>
      <c r="S189" s="25"/>
    </row>
    <row r="190" spans="2:19" x14ac:dyDescent="0.2">
      <c r="B190" s="21"/>
      <c r="C190" s="36"/>
      <c r="D190" s="656" t="str">
        <f>+D74</f>
        <v>School 11</v>
      </c>
      <c r="E190" s="36"/>
      <c r="F190" s="194" t="str">
        <f t="shared" si="9"/>
        <v>categorie 1</v>
      </c>
      <c r="G190" s="72"/>
      <c r="H190" s="36"/>
      <c r="I190" s="598">
        <v>0</v>
      </c>
      <c r="J190" s="598">
        <v>0</v>
      </c>
      <c r="K190" s="598">
        <v>0</v>
      </c>
      <c r="L190" s="598">
        <f>ROUND('geg ZO'!M129*VLOOKUP($F190,categorieMatVSO,6,FALSE),0)</f>
        <v>0</v>
      </c>
      <c r="M190" s="598">
        <f>ROUND('geg ZO'!N129*VLOOKUP($F190,categorieMatVSO,6,FALSE),0)</f>
        <v>0</v>
      </c>
      <c r="N190" s="598">
        <f>ROUND('geg ZO'!O129*VLOOKUP($F190,categorieMatVSO,6,FALSE),0)</f>
        <v>0</v>
      </c>
      <c r="O190" s="598">
        <f>ROUND('geg ZO'!P129*VLOOKUP($F190,categorieMatVSO,6,FALSE),0)</f>
        <v>0</v>
      </c>
      <c r="P190" s="598">
        <f>ROUND('geg ZO'!Q129*VLOOKUP($F190,categorieMatVSO,6,FALSE),0)</f>
        <v>0</v>
      </c>
      <c r="Q190" s="598">
        <f>ROUND('geg ZO'!R129*VLOOKUP($F190,categorieMatVSO,6,FALSE),0)</f>
        <v>0</v>
      </c>
      <c r="R190" s="36"/>
      <c r="S190" s="25"/>
    </row>
    <row r="191" spans="2:19" x14ac:dyDescent="0.2">
      <c r="B191" s="21"/>
      <c r="C191" s="36"/>
      <c r="D191" s="194" t="s">
        <v>31</v>
      </c>
      <c r="E191" s="36"/>
      <c r="F191" s="194" t="str">
        <f t="shared" si="9"/>
        <v>categorie 2</v>
      </c>
      <c r="G191" s="72"/>
      <c r="H191" s="36"/>
      <c r="I191" s="598">
        <v>0</v>
      </c>
      <c r="J191" s="598">
        <v>0</v>
      </c>
      <c r="K191" s="598">
        <v>0</v>
      </c>
      <c r="L191" s="598">
        <f>ROUND('geg ZO'!M130*VLOOKUP($F191,categorieMatVSO,6,FALSE),0)</f>
        <v>0</v>
      </c>
      <c r="M191" s="598">
        <f>ROUND('geg ZO'!N130*VLOOKUP($F191,categorieMatVSO,6,FALSE),0)</f>
        <v>0</v>
      </c>
      <c r="N191" s="598">
        <f>ROUND('geg ZO'!O130*VLOOKUP($F191,categorieMatVSO,6,FALSE),0)</f>
        <v>0</v>
      </c>
      <c r="O191" s="598">
        <f>ROUND('geg ZO'!P130*VLOOKUP($F191,categorieMatVSO,6,FALSE),0)</f>
        <v>0</v>
      </c>
      <c r="P191" s="598">
        <f>ROUND('geg ZO'!Q130*VLOOKUP($F191,categorieMatVSO,6,FALSE),0)</f>
        <v>0</v>
      </c>
      <c r="Q191" s="598">
        <f>ROUND('geg ZO'!R130*VLOOKUP($F191,categorieMatVSO,6,FALSE),0)</f>
        <v>0</v>
      </c>
      <c r="R191" s="36"/>
      <c r="S191" s="25"/>
    </row>
    <row r="192" spans="2:19" x14ac:dyDescent="0.2">
      <c r="B192" s="21"/>
      <c r="C192" s="36"/>
      <c r="D192" s="194"/>
      <c r="E192" s="36"/>
      <c r="F192" s="194" t="str">
        <f t="shared" si="9"/>
        <v>categorie 3</v>
      </c>
      <c r="G192" s="72"/>
      <c r="H192" s="36"/>
      <c r="I192" s="598">
        <v>0</v>
      </c>
      <c r="J192" s="598">
        <v>0</v>
      </c>
      <c r="K192" s="598">
        <v>0</v>
      </c>
      <c r="L192" s="598">
        <f>ROUND('geg ZO'!M131*VLOOKUP($F192,categorieMatVSO,6,FALSE),0)</f>
        <v>0</v>
      </c>
      <c r="M192" s="598">
        <f>ROUND('geg ZO'!N131*VLOOKUP($F192,categorieMatVSO,6,FALSE),0)</f>
        <v>0</v>
      </c>
      <c r="N192" s="598">
        <f>ROUND('geg ZO'!O131*VLOOKUP($F192,categorieMatVSO,6,FALSE),0)</f>
        <v>0</v>
      </c>
      <c r="O192" s="598">
        <f>ROUND('geg ZO'!P131*VLOOKUP($F192,categorieMatVSO,6,FALSE),0)</f>
        <v>0</v>
      </c>
      <c r="P192" s="598">
        <f>ROUND('geg ZO'!Q131*VLOOKUP($F192,categorieMatVSO,6,FALSE),0)</f>
        <v>0</v>
      </c>
      <c r="Q192" s="598">
        <f>ROUND('geg ZO'!R131*VLOOKUP($F192,categorieMatVSO,6,FALSE),0)</f>
        <v>0</v>
      </c>
      <c r="R192" s="36"/>
      <c r="S192" s="25"/>
    </row>
    <row r="193" spans="2:36" x14ac:dyDescent="0.2">
      <c r="B193" s="21"/>
      <c r="C193" s="36"/>
      <c r="D193" s="656" t="str">
        <f>+D77</f>
        <v>School 12</v>
      </c>
      <c r="E193" s="36"/>
      <c r="F193" s="194" t="str">
        <f t="shared" si="9"/>
        <v>categorie 1</v>
      </c>
      <c r="G193" s="72"/>
      <c r="H193" s="36"/>
      <c r="I193" s="598">
        <v>0</v>
      </c>
      <c r="J193" s="598">
        <v>0</v>
      </c>
      <c r="K193" s="598">
        <v>0</v>
      </c>
      <c r="L193" s="598">
        <f>ROUND('geg ZO'!M134*VLOOKUP($F193,categorieMatVSO,6,FALSE),0)</f>
        <v>0</v>
      </c>
      <c r="M193" s="598">
        <f>ROUND('geg ZO'!N134*VLOOKUP($F193,categorieMatVSO,6,FALSE),0)</f>
        <v>0</v>
      </c>
      <c r="N193" s="598">
        <f>ROUND('geg ZO'!O134*VLOOKUP($F193,categorieMatVSO,6,FALSE),0)</f>
        <v>0</v>
      </c>
      <c r="O193" s="598">
        <f>ROUND('geg ZO'!P134*VLOOKUP($F193,categorieMatVSO,6,FALSE),0)</f>
        <v>0</v>
      </c>
      <c r="P193" s="598">
        <f>ROUND('geg ZO'!Q134*VLOOKUP($F193,categorieMatVSO,6,FALSE),0)</f>
        <v>0</v>
      </c>
      <c r="Q193" s="598">
        <f>ROUND('geg ZO'!R134*VLOOKUP($F193,categorieMatVSO,6,FALSE),0)</f>
        <v>0</v>
      </c>
      <c r="R193" s="36"/>
      <c r="S193" s="25"/>
    </row>
    <row r="194" spans="2:36" x14ac:dyDescent="0.2">
      <c r="B194" s="21"/>
      <c r="C194" s="36"/>
      <c r="D194" s="194" t="s">
        <v>31</v>
      </c>
      <c r="E194" s="36"/>
      <c r="F194" s="194" t="str">
        <f t="shared" si="9"/>
        <v>categorie 2</v>
      </c>
      <c r="G194" s="72"/>
      <c r="H194" s="36"/>
      <c r="I194" s="598">
        <v>0</v>
      </c>
      <c r="J194" s="598">
        <v>0</v>
      </c>
      <c r="K194" s="598">
        <v>0</v>
      </c>
      <c r="L194" s="598">
        <f>ROUND('geg ZO'!M135*VLOOKUP($F194,categorieMatVSO,6,FALSE),0)</f>
        <v>0</v>
      </c>
      <c r="M194" s="598">
        <f>ROUND('geg ZO'!N135*VLOOKUP($F194,categorieMatVSO,6,FALSE),0)</f>
        <v>0</v>
      </c>
      <c r="N194" s="598">
        <f>ROUND('geg ZO'!O135*VLOOKUP($F194,categorieMatVSO,6,FALSE),0)</f>
        <v>0</v>
      </c>
      <c r="O194" s="598">
        <f>ROUND('geg ZO'!P135*VLOOKUP($F194,categorieMatVSO,6,FALSE),0)</f>
        <v>0</v>
      </c>
      <c r="P194" s="598">
        <f>ROUND('geg ZO'!Q135*VLOOKUP($F194,categorieMatVSO,6,FALSE),0)</f>
        <v>0</v>
      </c>
      <c r="Q194" s="598">
        <f>ROUND('geg ZO'!R135*VLOOKUP($F194,categorieMatVSO,6,FALSE),0)</f>
        <v>0</v>
      </c>
      <c r="R194" s="36"/>
      <c r="S194" s="25"/>
    </row>
    <row r="195" spans="2:36" x14ac:dyDescent="0.2">
      <c r="B195" s="21"/>
      <c r="C195" s="36"/>
      <c r="D195" s="194"/>
      <c r="E195" s="36"/>
      <c r="F195" s="194" t="str">
        <f t="shared" si="9"/>
        <v>categorie 3</v>
      </c>
      <c r="G195" s="72"/>
      <c r="H195" s="36"/>
      <c r="I195" s="598">
        <v>0</v>
      </c>
      <c r="J195" s="598">
        <v>0</v>
      </c>
      <c r="K195" s="598">
        <v>0</v>
      </c>
      <c r="L195" s="598">
        <f>ROUND('geg ZO'!M136*VLOOKUP($F195,categorieMatVSO,6,FALSE),0)</f>
        <v>0</v>
      </c>
      <c r="M195" s="598">
        <f>ROUND('geg ZO'!N136*VLOOKUP($F195,categorieMatVSO,6,FALSE),0)</f>
        <v>0</v>
      </c>
      <c r="N195" s="598">
        <f>ROUND('geg ZO'!O136*VLOOKUP($F195,categorieMatVSO,6,FALSE),0)</f>
        <v>0</v>
      </c>
      <c r="O195" s="598">
        <f>ROUND('geg ZO'!P136*VLOOKUP($F195,categorieMatVSO,6,FALSE),0)</f>
        <v>0</v>
      </c>
      <c r="P195" s="598">
        <f>ROUND('geg ZO'!Q136*VLOOKUP($F195,categorieMatVSO,6,FALSE),0)</f>
        <v>0</v>
      </c>
      <c r="Q195" s="598">
        <f>ROUND('geg ZO'!R136*VLOOKUP($F195,categorieMatVSO,6,FALSE),0)</f>
        <v>0</v>
      </c>
      <c r="R195" s="36"/>
      <c r="S195" s="25"/>
    </row>
    <row r="196" spans="2:36" x14ac:dyDescent="0.2">
      <c r="B196" s="21"/>
      <c r="C196" s="36"/>
      <c r="D196" s="656" t="str">
        <f>+D80</f>
        <v>School 13</v>
      </c>
      <c r="E196" s="36"/>
      <c r="F196" s="194" t="str">
        <f t="shared" si="9"/>
        <v>categorie 1</v>
      </c>
      <c r="G196" s="72"/>
      <c r="H196" s="36"/>
      <c r="I196" s="598">
        <v>0</v>
      </c>
      <c r="J196" s="598">
        <v>0</v>
      </c>
      <c r="K196" s="598">
        <v>0</v>
      </c>
      <c r="L196" s="598">
        <f>ROUND('geg ZO'!M139*VLOOKUP($F196,categorieMatVSO,6,FALSE),0)</f>
        <v>0</v>
      </c>
      <c r="M196" s="598">
        <f>ROUND('geg ZO'!N139*VLOOKUP($F196,categorieMatVSO,6,FALSE),0)</f>
        <v>0</v>
      </c>
      <c r="N196" s="598">
        <f>ROUND('geg ZO'!O139*VLOOKUP($F196,categorieMatVSO,6,FALSE),0)</f>
        <v>0</v>
      </c>
      <c r="O196" s="598">
        <f>ROUND('geg ZO'!P139*VLOOKUP($F196,categorieMatVSO,6,FALSE),0)</f>
        <v>0</v>
      </c>
      <c r="P196" s="598">
        <f>ROUND('geg ZO'!Q139*VLOOKUP($F196,categorieMatVSO,6,FALSE),0)</f>
        <v>0</v>
      </c>
      <c r="Q196" s="598">
        <f>ROUND('geg ZO'!R139*VLOOKUP($F196,categorieMatVSO,6,FALSE),0)</f>
        <v>0</v>
      </c>
      <c r="R196" s="36"/>
      <c r="S196" s="25"/>
    </row>
    <row r="197" spans="2:36" x14ac:dyDescent="0.2">
      <c r="B197" s="21"/>
      <c r="C197" s="36"/>
      <c r="D197" s="194" t="s">
        <v>31</v>
      </c>
      <c r="E197" s="36"/>
      <c r="F197" s="194" t="str">
        <f t="shared" si="9"/>
        <v>categorie 2</v>
      </c>
      <c r="G197" s="72"/>
      <c r="H197" s="36"/>
      <c r="I197" s="598">
        <v>0</v>
      </c>
      <c r="J197" s="598">
        <v>0</v>
      </c>
      <c r="K197" s="598">
        <v>0</v>
      </c>
      <c r="L197" s="598">
        <f>ROUND('geg ZO'!M140*VLOOKUP($F197,categorieMatVSO,6,FALSE),0)</f>
        <v>0</v>
      </c>
      <c r="M197" s="598">
        <f>ROUND('geg ZO'!N140*VLOOKUP($F197,categorieMatVSO,6,FALSE),0)</f>
        <v>0</v>
      </c>
      <c r="N197" s="598">
        <f>ROUND('geg ZO'!O140*VLOOKUP($F197,categorieMatVSO,6,FALSE),0)</f>
        <v>0</v>
      </c>
      <c r="O197" s="598">
        <f>ROUND('geg ZO'!P140*VLOOKUP($F197,categorieMatVSO,6,FALSE),0)</f>
        <v>0</v>
      </c>
      <c r="P197" s="598">
        <f>ROUND('geg ZO'!Q140*VLOOKUP($F197,categorieMatVSO,6,FALSE),0)</f>
        <v>0</v>
      </c>
      <c r="Q197" s="598">
        <f>ROUND('geg ZO'!R140*VLOOKUP($F197,categorieMatVSO,6,FALSE),0)</f>
        <v>0</v>
      </c>
      <c r="R197" s="36"/>
      <c r="S197" s="25"/>
    </row>
    <row r="198" spans="2:36" x14ac:dyDescent="0.2">
      <c r="B198" s="21"/>
      <c r="C198" s="36"/>
      <c r="D198" s="194"/>
      <c r="E198" s="36"/>
      <c r="F198" s="194" t="str">
        <f t="shared" si="9"/>
        <v>categorie 3</v>
      </c>
      <c r="G198" s="72"/>
      <c r="H198" s="36"/>
      <c r="I198" s="598">
        <v>0</v>
      </c>
      <c r="J198" s="598">
        <v>0</v>
      </c>
      <c r="K198" s="598">
        <v>0</v>
      </c>
      <c r="L198" s="598">
        <f>ROUND('geg ZO'!M141*VLOOKUP($F198,categorieMatVSO,6,FALSE),0)</f>
        <v>0</v>
      </c>
      <c r="M198" s="598">
        <f>ROUND('geg ZO'!N141*VLOOKUP($F198,categorieMatVSO,6,FALSE),0)</f>
        <v>0</v>
      </c>
      <c r="N198" s="598">
        <f>ROUND('geg ZO'!O141*VLOOKUP($F198,categorieMatVSO,6,FALSE),0)</f>
        <v>0</v>
      </c>
      <c r="O198" s="598">
        <f>ROUND('geg ZO'!P141*VLOOKUP($F198,categorieMatVSO,6,FALSE),0)</f>
        <v>0</v>
      </c>
      <c r="P198" s="598">
        <f>ROUND('geg ZO'!Q141*VLOOKUP($F198,categorieMatVSO,6,FALSE),0)</f>
        <v>0</v>
      </c>
      <c r="Q198" s="598">
        <f>ROUND('geg ZO'!R141*VLOOKUP($F198,categorieMatVSO,6,FALSE),0)</f>
        <v>0</v>
      </c>
      <c r="R198" s="36"/>
      <c r="S198" s="25"/>
    </row>
    <row r="199" spans="2:36" x14ac:dyDescent="0.2">
      <c r="B199" s="21"/>
      <c r="C199" s="36"/>
      <c r="D199" s="656" t="str">
        <f>+D83</f>
        <v>School 14</v>
      </c>
      <c r="E199" s="36"/>
      <c r="F199" s="194" t="str">
        <f t="shared" si="9"/>
        <v>categorie 1</v>
      </c>
      <c r="G199" s="72"/>
      <c r="H199" s="36"/>
      <c r="I199" s="598">
        <v>0</v>
      </c>
      <c r="J199" s="598">
        <v>0</v>
      </c>
      <c r="K199" s="598">
        <v>0</v>
      </c>
      <c r="L199" s="598">
        <f>ROUND('geg ZO'!M144*VLOOKUP($F199,categorieMatVSO,6,FALSE),0)</f>
        <v>0</v>
      </c>
      <c r="M199" s="598">
        <f>ROUND('geg ZO'!N144*VLOOKUP($F199,categorieMatVSO,6,FALSE),0)</f>
        <v>0</v>
      </c>
      <c r="N199" s="598">
        <f>ROUND('geg ZO'!O144*VLOOKUP($F199,categorieMatVSO,6,FALSE),0)</f>
        <v>0</v>
      </c>
      <c r="O199" s="598">
        <f>ROUND('geg ZO'!P144*VLOOKUP($F199,categorieMatVSO,6,FALSE),0)</f>
        <v>0</v>
      </c>
      <c r="P199" s="598">
        <f>ROUND('geg ZO'!Q144*VLOOKUP($F199,categorieMatVSO,6,FALSE),0)</f>
        <v>0</v>
      </c>
      <c r="Q199" s="598">
        <f>ROUND('geg ZO'!R144*VLOOKUP($F199,categorieMatVSO,6,FALSE),0)</f>
        <v>0</v>
      </c>
      <c r="R199" s="36"/>
      <c r="S199" s="25"/>
    </row>
    <row r="200" spans="2:36" x14ac:dyDescent="0.2">
      <c r="B200" s="21"/>
      <c r="C200" s="36"/>
      <c r="D200" s="194" t="s">
        <v>31</v>
      </c>
      <c r="E200" s="36"/>
      <c r="F200" s="194" t="str">
        <f t="shared" si="9"/>
        <v>categorie 2</v>
      </c>
      <c r="G200" s="72"/>
      <c r="H200" s="36"/>
      <c r="I200" s="598">
        <v>0</v>
      </c>
      <c r="J200" s="598">
        <v>0</v>
      </c>
      <c r="K200" s="598">
        <v>0</v>
      </c>
      <c r="L200" s="598">
        <f>ROUND('geg ZO'!M145*VLOOKUP($F200,categorieMatVSO,6,FALSE),0)</f>
        <v>0</v>
      </c>
      <c r="M200" s="598">
        <f>ROUND('geg ZO'!N145*VLOOKUP($F200,categorieMatVSO,6,FALSE),0)</f>
        <v>0</v>
      </c>
      <c r="N200" s="598">
        <f>ROUND('geg ZO'!O145*VLOOKUP($F200,categorieMatVSO,6,FALSE),0)</f>
        <v>0</v>
      </c>
      <c r="O200" s="598">
        <f>ROUND('geg ZO'!P145*VLOOKUP($F200,categorieMatVSO,6,FALSE),0)</f>
        <v>0</v>
      </c>
      <c r="P200" s="598">
        <f>ROUND('geg ZO'!Q145*VLOOKUP($F200,categorieMatVSO,6,FALSE),0)</f>
        <v>0</v>
      </c>
      <c r="Q200" s="598">
        <f>ROUND('geg ZO'!R145*VLOOKUP($F200,categorieMatVSO,6,FALSE),0)</f>
        <v>0</v>
      </c>
      <c r="R200" s="36"/>
      <c r="S200" s="25"/>
    </row>
    <row r="201" spans="2:36" x14ac:dyDescent="0.2">
      <c r="B201" s="21"/>
      <c r="C201" s="36"/>
      <c r="D201" s="194"/>
      <c r="E201" s="36"/>
      <c r="F201" s="194" t="str">
        <f t="shared" si="9"/>
        <v>categorie 3</v>
      </c>
      <c r="G201" s="72"/>
      <c r="H201" s="36"/>
      <c r="I201" s="598">
        <v>0</v>
      </c>
      <c r="J201" s="598">
        <v>0</v>
      </c>
      <c r="K201" s="598">
        <v>0</v>
      </c>
      <c r="L201" s="598">
        <f>ROUND('geg ZO'!M146*VLOOKUP($F201,categorieMatVSO,6,FALSE),0)</f>
        <v>0</v>
      </c>
      <c r="M201" s="598">
        <f>ROUND('geg ZO'!N146*VLOOKUP($F201,categorieMatVSO,6,FALSE),0)</f>
        <v>0</v>
      </c>
      <c r="N201" s="598">
        <f>ROUND('geg ZO'!O146*VLOOKUP($F201,categorieMatVSO,6,FALSE),0)</f>
        <v>0</v>
      </c>
      <c r="O201" s="598">
        <f>ROUND('geg ZO'!P146*VLOOKUP($F201,categorieMatVSO,6,FALSE),0)</f>
        <v>0</v>
      </c>
      <c r="P201" s="598">
        <f>ROUND('geg ZO'!Q146*VLOOKUP($F201,categorieMatVSO,6,FALSE),0)</f>
        <v>0</v>
      </c>
      <c r="Q201" s="598">
        <f>ROUND('geg ZO'!R146*VLOOKUP($F201,categorieMatVSO,6,FALSE),0)</f>
        <v>0</v>
      </c>
      <c r="R201" s="36"/>
      <c r="S201" s="25"/>
    </row>
    <row r="202" spans="2:36" x14ac:dyDescent="0.2">
      <c r="B202" s="21"/>
      <c r="C202" s="41"/>
      <c r="D202" s="656" t="str">
        <f>+D86</f>
        <v>School 15</v>
      </c>
      <c r="E202" s="36"/>
      <c r="F202" s="194" t="str">
        <f t="shared" si="9"/>
        <v>categorie 1</v>
      </c>
      <c r="G202" s="72"/>
      <c r="H202" s="36"/>
      <c r="I202" s="598">
        <v>0</v>
      </c>
      <c r="J202" s="598">
        <v>0</v>
      </c>
      <c r="K202" s="598">
        <v>0</v>
      </c>
      <c r="L202" s="598">
        <f>ROUND('geg ZO'!M149*VLOOKUP($F202,categorieMatVSO,6,FALSE),0)</f>
        <v>0</v>
      </c>
      <c r="M202" s="598">
        <f>ROUND('geg ZO'!N149*VLOOKUP($F202,categorieMatVSO,6,FALSE),0)</f>
        <v>0</v>
      </c>
      <c r="N202" s="598">
        <f>ROUND('geg ZO'!O149*VLOOKUP($F202,categorieMatVSO,6,FALSE),0)</f>
        <v>0</v>
      </c>
      <c r="O202" s="598">
        <f>ROUND('geg ZO'!P149*VLOOKUP($F202,categorieMatVSO,6,FALSE),0)</f>
        <v>0</v>
      </c>
      <c r="P202" s="598">
        <f>ROUND('geg ZO'!Q149*VLOOKUP($F202,categorieMatVSO,6,FALSE),0)</f>
        <v>0</v>
      </c>
      <c r="Q202" s="598">
        <f>ROUND('geg ZO'!R149*VLOOKUP($F202,categorieMatVSO,6,FALSE),0)</f>
        <v>0</v>
      </c>
      <c r="R202" s="41"/>
      <c r="S202" s="25"/>
    </row>
    <row r="203" spans="2:36" x14ac:dyDescent="0.2">
      <c r="B203" s="21"/>
      <c r="C203" s="41"/>
      <c r="D203" s="194" t="s">
        <v>31</v>
      </c>
      <c r="E203" s="36"/>
      <c r="F203" s="194" t="str">
        <f t="shared" si="9"/>
        <v>categorie 2</v>
      </c>
      <c r="G203" s="72"/>
      <c r="H203" s="36"/>
      <c r="I203" s="598">
        <v>0</v>
      </c>
      <c r="J203" s="598">
        <v>0</v>
      </c>
      <c r="K203" s="598">
        <v>0</v>
      </c>
      <c r="L203" s="598">
        <f>ROUND('geg ZO'!M150*VLOOKUP($F203,categorieMatVSO,6,FALSE),0)</f>
        <v>0</v>
      </c>
      <c r="M203" s="598">
        <f>ROUND('geg ZO'!N150*VLOOKUP($F203,categorieMatVSO,6,FALSE),0)</f>
        <v>0</v>
      </c>
      <c r="N203" s="598">
        <f>ROUND('geg ZO'!O150*VLOOKUP($F203,categorieMatVSO,6,FALSE),0)</f>
        <v>0</v>
      </c>
      <c r="O203" s="598">
        <f>ROUND('geg ZO'!P150*VLOOKUP($F203,categorieMatVSO,6,FALSE),0)</f>
        <v>0</v>
      </c>
      <c r="P203" s="598">
        <f>ROUND('geg ZO'!Q150*VLOOKUP($F203,categorieMatVSO,6,FALSE),0)</f>
        <v>0</v>
      </c>
      <c r="Q203" s="598">
        <f>ROUND('geg ZO'!R150*VLOOKUP($F203,categorieMatVSO,6,FALSE),0)</f>
        <v>0</v>
      </c>
      <c r="R203" s="41"/>
      <c r="S203" s="25"/>
    </row>
    <row r="204" spans="2:36" x14ac:dyDescent="0.2">
      <c r="B204" s="21"/>
      <c r="C204" s="41"/>
      <c r="D204" s="194"/>
      <c r="E204" s="36"/>
      <c r="F204" s="194" t="str">
        <f t="shared" si="9"/>
        <v>categorie 3</v>
      </c>
      <c r="G204" s="72"/>
      <c r="H204" s="36"/>
      <c r="I204" s="598">
        <v>0</v>
      </c>
      <c r="J204" s="598">
        <v>0</v>
      </c>
      <c r="K204" s="598">
        <v>0</v>
      </c>
      <c r="L204" s="598">
        <f>ROUND('geg ZO'!M151*VLOOKUP($F204,categorieMatVSO,6,FALSE),0)</f>
        <v>0</v>
      </c>
      <c r="M204" s="598">
        <f>ROUND('geg ZO'!N151*VLOOKUP($F204,categorieMatVSO,6,FALSE),0)</f>
        <v>0</v>
      </c>
      <c r="N204" s="598">
        <f>ROUND('geg ZO'!O151*VLOOKUP($F204,categorieMatVSO,6,FALSE),0)</f>
        <v>0</v>
      </c>
      <c r="O204" s="598">
        <f>ROUND('geg ZO'!P151*VLOOKUP($F204,categorieMatVSO,6,FALSE),0)</f>
        <v>0</v>
      </c>
      <c r="P204" s="598">
        <f>ROUND('geg ZO'!Q151*VLOOKUP($F204,categorieMatVSO,6,FALSE),0)</f>
        <v>0</v>
      </c>
      <c r="Q204" s="598">
        <f>ROUND('geg ZO'!R151*VLOOKUP($F204,categorieMatVSO,6,FALSE),0)</f>
        <v>0</v>
      </c>
      <c r="R204" s="41"/>
      <c r="S204" s="25"/>
    </row>
    <row r="205" spans="2:36" x14ac:dyDescent="0.2">
      <c r="B205" s="21"/>
      <c r="C205" s="36"/>
      <c r="D205" s="656" t="str">
        <f>+D89</f>
        <v>School 16</v>
      </c>
      <c r="E205" s="36"/>
      <c r="F205" s="194" t="str">
        <f t="shared" ref="F205:F246" si="10">+F89</f>
        <v>categorie 1</v>
      </c>
      <c r="G205" s="72"/>
      <c r="H205" s="36"/>
      <c r="I205" s="598">
        <v>0</v>
      </c>
      <c r="J205" s="598">
        <v>0</v>
      </c>
      <c r="K205" s="598">
        <v>0</v>
      </c>
      <c r="L205" s="598">
        <f>ROUND('geg ZO'!M154*VLOOKUP($F205,categorieMatVSO,6,FALSE),0)</f>
        <v>0</v>
      </c>
      <c r="M205" s="598">
        <f>ROUND('geg ZO'!N154*VLOOKUP($F205,categorieMatVSO,6,FALSE),0)</f>
        <v>0</v>
      </c>
      <c r="N205" s="598">
        <f>ROUND('geg ZO'!O154*VLOOKUP($F205,categorieMatVSO,6,FALSE),0)</f>
        <v>0</v>
      </c>
      <c r="O205" s="598">
        <f>ROUND('geg ZO'!P154*VLOOKUP($F205,categorieMatVSO,6,FALSE),0)</f>
        <v>0</v>
      </c>
      <c r="P205" s="598">
        <f>ROUND('geg ZO'!Q154*VLOOKUP($F205,categorieMatVSO,6,FALSE),0)</f>
        <v>0</v>
      </c>
      <c r="Q205" s="598">
        <f>ROUND('geg ZO'!R154*VLOOKUP($F205,categorieMatVSO,6,FALSE),0)</f>
        <v>0</v>
      </c>
      <c r="R205" s="36"/>
      <c r="S205" s="25"/>
    </row>
    <row r="206" spans="2:36" x14ac:dyDescent="0.2">
      <c r="B206" s="21"/>
      <c r="C206" s="36"/>
      <c r="D206" s="194"/>
      <c r="E206" s="36"/>
      <c r="F206" s="194" t="str">
        <f t="shared" si="10"/>
        <v>categorie 2</v>
      </c>
      <c r="G206" s="72"/>
      <c r="H206" s="36"/>
      <c r="I206" s="598">
        <v>0</v>
      </c>
      <c r="J206" s="598">
        <v>0</v>
      </c>
      <c r="K206" s="598">
        <v>0</v>
      </c>
      <c r="L206" s="598">
        <f>ROUND('geg ZO'!M155*VLOOKUP($F206,categorieMatVSO,6,FALSE),0)</f>
        <v>0</v>
      </c>
      <c r="M206" s="598">
        <f>ROUND('geg ZO'!N155*VLOOKUP($F206,categorieMatVSO,6,FALSE),0)</f>
        <v>0</v>
      </c>
      <c r="N206" s="598">
        <f>ROUND('geg ZO'!O155*VLOOKUP($F206,categorieMatVSO,6,FALSE),0)</f>
        <v>0</v>
      </c>
      <c r="O206" s="598">
        <f>ROUND('geg ZO'!P155*VLOOKUP($F206,categorieMatVSO,6,FALSE),0)</f>
        <v>0</v>
      </c>
      <c r="P206" s="598">
        <f>ROUND('geg ZO'!Q155*VLOOKUP($F206,categorieMatVSO,6,FALSE),0)</f>
        <v>0</v>
      </c>
      <c r="Q206" s="598">
        <f>ROUND('geg ZO'!R155*VLOOKUP($F206,categorieMatVSO,6,FALSE),0)</f>
        <v>0</v>
      </c>
      <c r="R206" s="36"/>
      <c r="S206" s="25"/>
      <c r="U206" s="983"/>
      <c r="V206" s="983"/>
      <c r="W206" s="983"/>
      <c r="X206" s="983"/>
      <c r="Y206" s="983"/>
      <c r="Z206" s="983"/>
      <c r="AA206" s="983"/>
      <c r="AB206" s="983"/>
      <c r="AC206" s="983"/>
      <c r="AD206" s="983"/>
      <c r="AE206" s="983"/>
      <c r="AF206" s="983"/>
      <c r="AG206" s="983"/>
      <c r="AH206" s="983"/>
      <c r="AI206" s="983"/>
      <c r="AJ206" s="983"/>
    </row>
    <row r="207" spans="2:36" x14ac:dyDescent="0.2">
      <c r="B207" s="21"/>
      <c r="C207" s="36"/>
      <c r="D207" s="194"/>
      <c r="E207" s="36"/>
      <c r="F207" s="194" t="str">
        <f t="shared" si="10"/>
        <v>categorie 3</v>
      </c>
      <c r="G207" s="72"/>
      <c r="H207" s="36"/>
      <c r="I207" s="598">
        <v>0</v>
      </c>
      <c r="J207" s="598">
        <v>0</v>
      </c>
      <c r="K207" s="598">
        <v>0</v>
      </c>
      <c r="L207" s="598">
        <f>ROUND('geg ZO'!M156*VLOOKUP($F207,categorieMatVSO,6,FALSE),0)</f>
        <v>0</v>
      </c>
      <c r="M207" s="598">
        <f>ROUND('geg ZO'!N156*VLOOKUP($F207,categorieMatVSO,6,FALSE),0)</f>
        <v>0</v>
      </c>
      <c r="N207" s="598">
        <f>ROUND('geg ZO'!O156*VLOOKUP($F207,categorieMatVSO,6,FALSE),0)</f>
        <v>0</v>
      </c>
      <c r="O207" s="598">
        <f>ROUND('geg ZO'!P156*VLOOKUP($F207,categorieMatVSO,6,FALSE),0)</f>
        <v>0</v>
      </c>
      <c r="P207" s="598">
        <f>ROUND('geg ZO'!Q156*VLOOKUP($F207,categorieMatVSO,6,FALSE),0)</f>
        <v>0</v>
      </c>
      <c r="Q207" s="598">
        <f>ROUND('geg ZO'!R156*VLOOKUP($F207,categorieMatVSO,6,FALSE),0)</f>
        <v>0</v>
      </c>
      <c r="R207" s="36"/>
      <c r="S207" s="25"/>
      <c r="U207" s="983"/>
      <c r="V207" s="983"/>
      <c r="W207" s="983"/>
      <c r="X207" s="983"/>
      <c r="Y207" s="983"/>
      <c r="Z207" s="983"/>
      <c r="AA207" s="983"/>
      <c r="AB207" s="983"/>
      <c r="AC207" s="983"/>
      <c r="AD207" s="983"/>
      <c r="AE207" s="983"/>
      <c r="AF207" s="983"/>
      <c r="AG207" s="983"/>
      <c r="AH207" s="983"/>
      <c r="AI207" s="983"/>
      <c r="AJ207" s="983"/>
    </row>
    <row r="208" spans="2:36" x14ac:dyDescent="0.2">
      <c r="B208" s="21"/>
      <c r="C208" s="36"/>
      <c r="D208" s="656" t="str">
        <f>+D92</f>
        <v>School 17</v>
      </c>
      <c r="E208" s="36"/>
      <c r="F208" s="194" t="str">
        <f t="shared" si="10"/>
        <v>categorie 1</v>
      </c>
      <c r="G208" s="72"/>
      <c r="H208" s="36"/>
      <c r="I208" s="598">
        <v>0</v>
      </c>
      <c r="J208" s="598">
        <v>0</v>
      </c>
      <c r="K208" s="598">
        <v>0</v>
      </c>
      <c r="L208" s="598">
        <f>ROUND('geg ZO'!M159*VLOOKUP($F208,categorieMatVSO,6,FALSE),0)</f>
        <v>0</v>
      </c>
      <c r="M208" s="598">
        <f>ROUND('geg ZO'!N159*VLOOKUP($F208,categorieMatVSO,6,FALSE),0)</f>
        <v>0</v>
      </c>
      <c r="N208" s="598">
        <f>ROUND('geg ZO'!O159*VLOOKUP($F208,categorieMatVSO,6,FALSE),0)</f>
        <v>0</v>
      </c>
      <c r="O208" s="598">
        <f>ROUND('geg ZO'!P159*VLOOKUP($F208,categorieMatVSO,6,FALSE),0)</f>
        <v>0</v>
      </c>
      <c r="P208" s="598">
        <f>ROUND('geg ZO'!Q159*VLOOKUP($F208,categorieMatVSO,6,FALSE),0)</f>
        <v>0</v>
      </c>
      <c r="Q208" s="598">
        <f>ROUND('geg ZO'!R159*VLOOKUP($F208,categorieMatVSO,6,FALSE),0)</f>
        <v>0</v>
      </c>
      <c r="R208" s="36"/>
      <c r="S208" s="25"/>
      <c r="U208" s="983"/>
      <c r="V208" s="983"/>
      <c r="W208" s="983"/>
      <c r="X208" s="983"/>
      <c r="Y208" s="983"/>
      <c r="Z208" s="983"/>
      <c r="AA208" s="983"/>
      <c r="AB208" s="983"/>
      <c r="AC208" s="983"/>
      <c r="AD208" s="983"/>
      <c r="AE208" s="983"/>
      <c r="AF208" s="983"/>
      <c r="AG208" s="983"/>
      <c r="AH208" s="983"/>
      <c r="AI208" s="983"/>
      <c r="AJ208" s="983"/>
    </row>
    <row r="209" spans="2:36" x14ac:dyDescent="0.2">
      <c r="B209" s="21"/>
      <c r="C209" s="36"/>
      <c r="D209" s="194"/>
      <c r="E209" s="36"/>
      <c r="F209" s="194" t="str">
        <f t="shared" si="10"/>
        <v>categorie 2</v>
      </c>
      <c r="G209" s="72"/>
      <c r="H209" s="36"/>
      <c r="I209" s="598">
        <v>0</v>
      </c>
      <c r="J209" s="598">
        <v>0</v>
      </c>
      <c r="K209" s="598">
        <v>0</v>
      </c>
      <c r="L209" s="598">
        <f>ROUND('geg ZO'!M160*VLOOKUP($F209,categorieMatVSO,6,FALSE),0)</f>
        <v>0</v>
      </c>
      <c r="M209" s="598">
        <f>ROUND('geg ZO'!N160*VLOOKUP($F209,categorieMatVSO,6,FALSE),0)</f>
        <v>0</v>
      </c>
      <c r="N209" s="598">
        <f>ROUND('geg ZO'!O160*VLOOKUP($F209,categorieMatVSO,6,FALSE),0)</f>
        <v>0</v>
      </c>
      <c r="O209" s="598">
        <f>ROUND('geg ZO'!P160*VLOOKUP($F209,categorieMatVSO,6,FALSE),0)</f>
        <v>0</v>
      </c>
      <c r="P209" s="598">
        <f>ROUND('geg ZO'!Q160*VLOOKUP($F209,categorieMatVSO,6,FALSE),0)</f>
        <v>0</v>
      </c>
      <c r="Q209" s="598">
        <f>ROUND('geg ZO'!R160*VLOOKUP($F209,categorieMatVSO,6,FALSE),0)</f>
        <v>0</v>
      </c>
      <c r="R209" s="36"/>
      <c r="S209" s="25"/>
      <c r="U209" s="983"/>
      <c r="V209" s="983"/>
      <c r="W209" s="983"/>
      <c r="X209" s="983"/>
      <c r="Y209" s="983"/>
      <c r="Z209" s="983"/>
      <c r="AA209" s="983"/>
      <c r="AB209" s="983"/>
      <c r="AC209" s="983"/>
      <c r="AD209" s="983"/>
      <c r="AE209" s="983"/>
      <c r="AF209" s="983"/>
      <c r="AG209" s="983"/>
      <c r="AH209" s="983"/>
      <c r="AI209" s="983"/>
      <c r="AJ209" s="983"/>
    </row>
    <row r="210" spans="2:36" x14ac:dyDescent="0.2">
      <c r="B210" s="21"/>
      <c r="C210" s="36"/>
      <c r="D210" s="194"/>
      <c r="E210" s="36"/>
      <c r="F210" s="194" t="str">
        <f t="shared" si="10"/>
        <v>categorie 3</v>
      </c>
      <c r="G210" s="72"/>
      <c r="H210" s="36"/>
      <c r="I210" s="598">
        <v>0</v>
      </c>
      <c r="J210" s="598">
        <v>0</v>
      </c>
      <c r="K210" s="598">
        <v>0</v>
      </c>
      <c r="L210" s="598">
        <f>ROUND('geg ZO'!M161*VLOOKUP($F210,categorieMatVSO,6,FALSE),0)</f>
        <v>0</v>
      </c>
      <c r="M210" s="598">
        <f>ROUND('geg ZO'!N161*VLOOKUP($F210,categorieMatVSO,6,FALSE),0)</f>
        <v>0</v>
      </c>
      <c r="N210" s="598">
        <f>ROUND('geg ZO'!O161*VLOOKUP($F210,categorieMatVSO,6,FALSE),0)</f>
        <v>0</v>
      </c>
      <c r="O210" s="598">
        <f>ROUND('geg ZO'!P161*VLOOKUP($F210,categorieMatVSO,6,FALSE),0)</f>
        <v>0</v>
      </c>
      <c r="P210" s="598">
        <f>ROUND('geg ZO'!Q161*VLOOKUP($F210,categorieMatVSO,6,FALSE),0)</f>
        <v>0</v>
      </c>
      <c r="Q210" s="598">
        <f>ROUND('geg ZO'!R161*VLOOKUP($F210,categorieMatVSO,6,FALSE),0)</f>
        <v>0</v>
      </c>
      <c r="R210" s="36"/>
      <c r="S210" s="25"/>
      <c r="U210" s="983"/>
      <c r="V210" s="983"/>
      <c r="W210" s="983"/>
      <c r="X210" s="983"/>
      <c r="Y210" s="983"/>
      <c r="Z210" s="983"/>
      <c r="AA210" s="983"/>
      <c r="AB210" s="983"/>
      <c r="AC210" s="983"/>
      <c r="AD210" s="983"/>
      <c r="AE210" s="983"/>
      <c r="AF210" s="983"/>
      <c r="AG210" s="983"/>
      <c r="AH210" s="983"/>
      <c r="AI210" s="983"/>
      <c r="AJ210" s="983"/>
    </row>
    <row r="211" spans="2:36" x14ac:dyDescent="0.2">
      <c r="B211" s="21"/>
      <c r="C211" s="36"/>
      <c r="D211" s="656" t="str">
        <f>+D95</f>
        <v>School 18</v>
      </c>
      <c r="E211" s="36"/>
      <c r="F211" s="194" t="str">
        <f t="shared" si="10"/>
        <v>categorie 1</v>
      </c>
      <c r="G211" s="72"/>
      <c r="H211" s="36"/>
      <c r="I211" s="598">
        <v>0</v>
      </c>
      <c r="J211" s="598">
        <v>0</v>
      </c>
      <c r="K211" s="598">
        <v>0</v>
      </c>
      <c r="L211" s="598">
        <f>ROUND('geg ZO'!M164*VLOOKUP($F211,categorieMatVSO,6,FALSE),0)</f>
        <v>0</v>
      </c>
      <c r="M211" s="598">
        <f>ROUND('geg ZO'!N164*VLOOKUP($F211,categorieMatVSO,6,FALSE),0)</f>
        <v>0</v>
      </c>
      <c r="N211" s="598">
        <f>ROUND('geg ZO'!O164*VLOOKUP($F211,categorieMatVSO,6,FALSE),0)</f>
        <v>0</v>
      </c>
      <c r="O211" s="598">
        <f>ROUND('geg ZO'!P164*VLOOKUP($F211,categorieMatVSO,6,FALSE),0)</f>
        <v>0</v>
      </c>
      <c r="P211" s="598">
        <f>ROUND('geg ZO'!Q164*VLOOKUP($F211,categorieMatVSO,6,FALSE),0)</f>
        <v>0</v>
      </c>
      <c r="Q211" s="598">
        <f>ROUND('geg ZO'!R164*VLOOKUP($F211,categorieMatVSO,6,FALSE),0)</f>
        <v>0</v>
      </c>
      <c r="R211" s="36"/>
      <c r="S211" s="25"/>
      <c r="U211" s="983"/>
      <c r="V211" s="983"/>
      <c r="W211" s="983"/>
      <c r="X211" s="983"/>
      <c r="Y211" s="983"/>
      <c r="Z211" s="983"/>
      <c r="AA211" s="983"/>
      <c r="AB211" s="983"/>
      <c r="AC211" s="983"/>
      <c r="AD211" s="983"/>
      <c r="AE211" s="983"/>
      <c r="AF211" s="983"/>
      <c r="AG211" s="983"/>
      <c r="AH211" s="983"/>
      <c r="AI211" s="983"/>
      <c r="AJ211" s="983"/>
    </row>
    <row r="212" spans="2:36" x14ac:dyDescent="0.2">
      <c r="B212" s="21"/>
      <c r="C212" s="36"/>
      <c r="D212" s="194"/>
      <c r="E212" s="36"/>
      <c r="F212" s="194" t="str">
        <f t="shared" si="10"/>
        <v>categorie 2</v>
      </c>
      <c r="G212" s="72"/>
      <c r="H212" s="36"/>
      <c r="I212" s="598">
        <v>0</v>
      </c>
      <c r="J212" s="598">
        <v>0</v>
      </c>
      <c r="K212" s="598">
        <v>0</v>
      </c>
      <c r="L212" s="598">
        <f>ROUND('geg ZO'!M165*VLOOKUP($F212,categorieMatVSO,6,FALSE),0)</f>
        <v>0</v>
      </c>
      <c r="M212" s="598">
        <f>ROUND('geg ZO'!N165*VLOOKUP($F212,categorieMatVSO,6,FALSE),0)</f>
        <v>0</v>
      </c>
      <c r="N212" s="598">
        <f>ROUND('geg ZO'!O165*VLOOKUP($F212,categorieMatVSO,6,FALSE),0)</f>
        <v>0</v>
      </c>
      <c r="O212" s="598">
        <f>ROUND('geg ZO'!P165*VLOOKUP($F212,categorieMatVSO,6,FALSE),0)</f>
        <v>0</v>
      </c>
      <c r="P212" s="598">
        <f>ROUND('geg ZO'!Q165*VLOOKUP($F212,categorieMatVSO,6,FALSE),0)</f>
        <v>0</v>
      </c>
      <c r="Q212" s="598">
        <f>ROUND('geg ZO'!R165*VLOOKUP($F212,categorieMatVSO,6,FALSE),0)</f>
        <v>0</v>
      </c>
      <c r="R212" s="36"/>
      <c r="S212" s="25"/>
    </row>
    <row r="213" spans="2:36" x14ac:dyDescent="0.2">
      <c r="B213" s="21"/>
      <c r="C213" s="36"/>
      <c r="D213" s="194"/>
      <c r="E213" s="36"/>
      <c r="F213" s="194" t="str">
        <f t="shared" si="10"/>
        <v>categorie 3</v>
      </c>
      <c r="G213" s="72"/>
      <c r="H213" s="36"/>
      <c r="I213" s="598">
        <v>0</v>
      </c>
      <c r="J213" s="598">
        <v>0</v>
      </c>
      <c r="K213" s="598">
        <v>0</v>
      </c>
      <c r="L213" s="598">
        <f>ROUND('geg ZO'!M166*VLOOKUP($F213,categorieMatVSO,6,FALSE),0)</f>
        <v>0</v>
      </c>
      <c r="M213" s="598">
        <f>ROUND('geg ZO'!N166*VLOOKUP($F213,categorieMatVSO,6,FALSE),0)</f>
        <v>0</v>
      </c>
      <c r="N213" s="598">
        <f>ROUND('geg ZO'!O166*VLOOKUP($F213,categorieMatVSO,6,FALSE),0)</f>
        <v>0</v>
      </c>
      <c r="O213" s="598">
        <f>ROUND('geg ZO'!P166*VLOOKUP($F213,categorieMatVSO,6,FALSE),0)</f>
        <v>0</v>
      </c>
      <c r="P213" s="598">
        <f>ROUND('geg ZO'!Q166*VLOOKUP($F213,categorieMatVSO,6,FALSE),0)</f>
        <v>0</v>
      </c>
      <c r="Q213" s="598">
        <f>ROUND('geg ZO'!R166*VLOOKUP($F213,categorieMatVSO,6,FALSE),0)</f>
        <v>0</v>
      </c>
      <c r="R213" s="36"/>
      <c r="S213" s="25"/>
    </row>
    <row r="214" spans="2:36" x14ac:dyDescent="0.2">
      <c r="B214" s="21"/>
      <c r="C214" s="36"/>
      <c r="D214" s="656" t="str">
        <f>+D98</f>
        <v>School 19</v>
      </c>
      <c r="E214" s="36"/>
      <c r="F214" s="194" t="str">
        <f t="shared" si="10"/>
        <v>categorie 1</v>
      </c>
      <c r="G214" s="72"/>
      <c r="H214" s="36"/>
      <c r="I214" s="598">
        <v>0</v>
      </c>
      <c r="J214" s="598">
        <v>0</v>
      </c>
      <c r="K214" s="598">
        <v>0</v>
      </c>
      <c r="L214" s="598">
        <f>ROUND('geg ZO'!M169*VLOOKUP($F214,categorieMatVSO,6,FALSE),0)</f>
        <v>0</v>
      </c>
      <c r="M214" s="598">
        <f>ROUND('geg ZO'!N169*VLOOKUP($F214,categorieMatVSO,6,FALSE),0)</f>
        <v>0</v>
      </c>
      <c r="N214" s="598">
        <f>ROUND('geg ZO'!O169*VLOOKUP($F214,categorieMatVSO,6,FALSE),0)</f>
        <v>0</v>
      </c>
      <c r="O214" s="598">
        <f>ROUND('geg ZO'!P169*VLOOKUP($F214,categorieMatVSO,6,FALSE),0)</f>
        <v>0</v>
      </c>
      <c r="P214" s="598">
        <f>ROUND('geg ZO'!Q169*VLOOKUP($F214,categorieMatVSO,6,FALSE),0)</f>
        <v>0</v>
      </c>
      <c r="Q214" s="598">
        <f>ROUND('geg ZO'!R169*VLOOKUP($F214,categorieMatVSO,6,FALSE),0)</f>
        <v>0</v>
      </c>
      <c r="R214" s="36"/>
      <c r="S214" s="25"/>
    </row>
    <row r="215" spans="2:36" x14ac:dyDescent="0.2">
      <c r="B215" s="21"/>
      <c r="C215" s="36"/>
      <c r="D215" s="194"/>
      <c r="E215" s="36"/>
      <c r="F215" s="194" t="str">
        <f t="shared" si="10"/>
        <v>categorie 2</v>
      </c>
      <c r="G215" s="72"/>
      <c r="H215" s="36"/>
      <c r="I215" s="598">
        <v>0</v>
      </c>
      <c r="J215" s="598">
        <v>0</v>
      </c>
      <c r="K215" s="598">
        <v>0</v>
      </c>
      <c r="L215" s="598">
        <f>ROUND('geg ZO'!M170*VLOOKUP($F215,categorieMatVSO,6,FALSE),0)</f>
        <v>0</v>
      </c>
      <c r="M215" s="598">
        <f>ROUND('geg ZO'!N170*VLOOKUP($F215,categorieMatVSO,6,FALSE),0)</f>
        <v>0</v>
      </c>
      <c r="N215" s="598">
        <f>ROUND('geg ZO'!O170*VLOOKUP($F215,categorieMatVSO,6,FALSE),0)</f>
        <v>0</v>
      </c>
      <c r="O215" s="598">
        <f>ROUND('geg ZO'!P170*VLOOKUP($F215,categorieMatVSO,6,FALSE),0)</f>
        <v>0</v>
      </c>
      <c r="P215" s="598">
        <f>ROUND('geg ZO'!Q170*VLOOKUP($F215,categorieMatVSO,6,FALSE),0)</f>
        <v>0</v>
      </c>
      <c r="Q215" s="598">
        <f>ROUND('geg ZO'!R170*VLOOKUP($F215,categorieMatVSO,6,FALSE),0)</f>
        <v>0</v>
      </c>
      <c r="R215" s="36"/>
      <c r="S215" s="25"/>
    </row>
    <row r="216" spans="2:36" x14ac:dyDescent="0.2">
      <c r="B216" s="21"/>
      <c r="C216" s="36"/>
      <c r="D216" s="194"/>
      <c r="E216" s="36"/>
      <c r="F216" s="194" t="str">
        <f t="shared" si="10"/>
        <v>categorie 3</v>
      </c>
      <c r="G216" s="72"/>
      <c r="H216" s="36"/>
      <c r="I216" s="598">
        <v>0</v>
      </c>
      <c r="J216" s="598">
        <v>0</v>
      </c>
      <c r="K216" s="598">
        <v>0</v>
      </c>
      <c r="L216" s="598">
        <f>ROUND('geg ZO'!M171*VLOOKUP($F216,categorieMatVSO,6,FALSE),0)</f>
        <v>0</v>
      </c>
      <c r="M216" s="598">
        <f>ROUND('geg ZO'!N171*VLOOKUP($F216,categorieMatVSO,6,FALSE),0)</f>
        <v>0</v>
      </c>
      <c r="N216" s="598">
        <f>ROUND('geg ZO'!O171*VLOOKUP($F216,categorieMatVSO,6,FALSE),0)</f>
        <v>0</v>
      </c>
      <c r="O216" s="598">
        <f>ROUND('geg ZO'!P171*VLOOKUP($F216,categorieMatVSO,6,FALSE),0)</f>
        <v>0</v>
      </c>
      <c r="P216" s="598">
        <f>ROUND('geg ZO'!Q171*VLOOKUP($F216,categorieMatVSO,6,FALSE),0)</f>
        <v>0</v>
      </c>
      <c r="Q216" s="598">
        <f>ROUND('geg ZO'!R171*VLOOKUP($F216,categorieMatVSO,6,FALSE),0)</f>
        <v>0</v>
      </c>
      <c r="R216" s="36"/>
      <c r="S216" s="25"/>
    </row>
    <row r="217" spans="2:36" x14ac:dyDescent="0.2">
      <c r="B217" s="21"/>
      <c r="C217" s="36"/>
      <c r="D217" s="656" t="str">
        <f>+D101</f>
        <v>School 20</v>
      </c>
      <c r="E217" s="36"/>
      <c r="F217" s="194" t="str">
        <f t="shared" si="10"/>
        <v>categorie 1</v>
      </c>
      <c r="G217" s="72"/>
      <c r="H217" s="36"/>
      <c r="I217" s="598">
        <v>0</v>
      </c>
      <c r="J217" s="598">
        <v>0</v>
      </c>
      <c r="K217" s="598">
        <v>0</v>
      </c>
      <c r="L217" s="598">
        <f>ROUND('geg ZO'!M174*VLOOKUP($F217,categorieMatVSO,6,FALSE),0)</f>
        <v>0</v>
      </c>
      <c r="M217" s="598">
        <f>ROUND('geg ZO'!N174*VLOOKUP($F217,categorieMatVSO,6,FALSE),0)</f>
        <v>0</v>
      </c>
      <c r="N217" s="598">
        <f>ROUND('geg ZO'!O174*VLOOKUP($F217,categorieMatVSO,6,FALSE),0)</f>
        <v>0</v>
      </c>
      <c r="O217" s="598">
        <f>ROUND('geg ZO'!P174*VLOOKUP($F217,categorieMatVSO,6,FALSE),0)</f>
        <v>0</v>
      </c>
      <c r="P217" s="598">
        <f>ROUND('geg ZO'!Q174*VLOOKUP($F217,categorieMatVSO,6,FALSE),0)</f>
        <v>0</v>
      </c>
      <c r="Q217" s="598">
        <f>ROUND('geg ZO'!R174*VLOOKUP($F217,categorieMatVSO,6,FALSE),0)</f>
        <v>0</v>
      </c>
      <c r="R217" s="36"/>
      <c r="S217" s="25"/>
    </row>
    <row r="218" spans="2:36" x14ac:dyDescent="0.2">
      <c r="B218" s="21"/>
      <c r="C218" s="36"/>
      <c r="D218" s="194"/>
      <c r="E218" s="36"/>
      <c r="F218" s="194" t="str">
        <f t="shared" si="10"/>
        <v>categorie 2</v>
      </c>
      <c r="G218" s="72"/>
      <c r="H218" s="36"/>
      <c r="I218" s="598">
        <v>0</v>
      </c>
      <c r="J218" s="598">
        <v>0</v>
      </c>
      <c r="K218" s="598">
        <v>0</v>
      </c>
      <c r="L218" s="598">
        <f>ROUND('geg ZO'!M175*VLOOKUP($F218,categorieMatVSO,6,FALSE),0)</f>
        <v>0</v>
      </c>
      <c r="M218" s="598">
        <f>ROUND('geg ZO'!N175*VLOOKUP($F218,categorieMatVSO,6,FALSE),0)</f>
        <v>0</v>
      </c>
      <c r="N218" s="598">
        <f>ROUND('geg ZO'!O175*VLOOKUP($F218,categorieMatVSO,6,FALSE),0)</f>
        <v>0</v>
      </c>
      <c r="O218" s="598">
        <f>ROUND('geg ZO'!P175*VLOOKUP($F218,categorieMatVSO,6,FALSE),0)</f>
        <v>0</v>
      </c>
      <c r="P218" s="598">
        <f>ROUND('geg ZO'!Q175*VLOOKUP($F218,categorieMatVSO,6,FALSE),0)</f>
        <v>0</v>
      </c>
      <c r="Q218" s="598">
        <f>ROUND('geg ZO'!R175*VLOOKUP($F218,categorieMatVSO,6,FALSE),0)</f>
        <v>0</v>
      </c>
      <c r="R218" s="36"/>
      <c r="S218" s="25"/>
    </row>
    <row r="219" spans="2:36" x14ac:dyDescent="0.2">
      <c r="B219" s="21"/>
      <c r="C219" s="36"/>
      <c r="D219" s="194"/>
      <c r="E219" s="36"/>
      <c r="F219" s="194" t="str">
        <f t="shared" si="10"/>
        <v>categorie 3</v>
      </c>
      <c r="G219" s="72"/>
      <c r="H219" s="36"/>
      <c r="I219" s="598">
        <v>0</v>
      </c>
      <c r="J219" s="598">
        <v>0</v>
      </c>
      <c r="K219" s="598">
        <v>0</v>
      </c>
      <c r="L219" s="598">
        <f>ROUND('geg ZO'!M176*VLOOKUP($F219,categorieMatVSO,6,FALSE),0)</f>
        <v>0</v>
      </c>
      <c r="M219" s="598">
        <f>ROUND('geg ZO'!N176*VLOOKUP($F219,categorieMatVSO,6,FALSE),0)</f>
        <v>0</v>
      </c>
      <c r="N219" s="598">
        <f>ROUND('geg ZO'!O176*VLOOKUP($F219,categorieMatVSO,6,FALSE),0)</f>
        <v>0</v>
      </c>
      <c r="O219" s="598">
        <f>ROUND('geg ZO'!P176*VLOOKUP($F219,categorieMatVSO,6,FALSE),0)</f>
        <v>0</v>
      </c>
      <c r="P219" s="598">
        <f>ROUND('geg ZO'!Q176*VLOOKUP($F219,categorieMatVSO,6,FALSE),0)</f>
        <v>0</v>
      </c>
      <c r="Q219" s="598">
        <f>ROUND('geg ZO'!R176*VLOOKUP($F219,categorieMatVSO,6,FALSE),0)</f>
        <v>0</v>
      </c>
      <c r="R219" s="36"/>
      <c r="S219" s="25"/>
    </row>
    <row r="220" spans="2:36" x14ac:dyDescent="0.2">
      <c r="B220" s="21"/>
      <c r="C220" s="36"/>
      <c r="D220" s="656" t="str">
        <f>+D104</f>
        <v>School 21</v>
      </c>
      <c r="E220" s="36"/>
      <c r="F220" s="194" t="str">
        <f t="shared" si="10"/>
        <v>categorie 1</v>
      </c>
      <c r="G220" s="72"/>
      <c r="H220" s="36"/>
      <c r="I220" s="598">
        <v>0</v>
      </c>
      <c r="J220" s="598">
        <v>0</v>
      </c>
      <c r="K220" s="598">
        <v>0</v>
      </c>
      <c r="L220" s="598">
        <f>ROUND('geg ZO'!M179*VLOOKUP($F220,categorieMatVSO,6,FALSE),0)</f>
        <v>0</v>
      </c>
      <c r="M220" s="598">
        <f>ROUND('geg ZO'!N179*VLOOKUP($F220,categorieMatVSO,6,FALSE),0)</f>
        <v>0</v>
      </c>
      <c r="N220" s="598">
        <f>ROUND('geg ZO'!O179*VLOOKUP($F220,categorieMatVSO,6,FALSE),0)</f>
        <v>0</v>
      </c>
      <c r="O220" s="598">
        <f>ROUND('geg ZO'!P179*VLOOKUP($F220,categorieMatVSO,6,FALSE),0)</f>
        <v>0</v>
      </c>
      <c r="P220" s="598">
        <f>ROUND('geg ZO'!Q179*VLOOKUP($F220,categorieMatVSO,6,FALSE),0)</f>
        <v>0</v>
      </c>
      <c r="Q220" s="598">
        <f>ROUND('geg ZO'!R179*VLOOKUP($F220,categorieMatVSO,6,FALSE),0)</f>
        <v>0</v>
      </c>
      <c r="R220" s="36"/>
      <c r="S220" s="25"/>
    </row>
    <row r="221" spans="2:36" x14ac:dyDescent="0.2">
      <c r="B221" s="21"/>
      <c r="C221" s="36"/>
      <c r="D221" s="194"/>
      <c r="E221" s="36"/>
      <c r="F221" s="194" t="str">
        <f t="shared" si="10"/>
        <v>categorie 2</v>
      </c>
      <c r="G221" s="72"/>
      <c r="H221" s="36"/>
      <c r="I221" s="598">
        <v>0</v>
      </c>
      <c r="J221" s="598">
        <v>0</v>
      </c>
      <c r="K221" s="598">
        <v>0</v>
      </c>
      <c r="L221" s="598">
        <f>ROUND('geg ZO'!M180*VLOOKUP($F221,categorieMatVSO,6,FALSE),0)</f>
        <v>0</v>
      </c>
      <c r="M221" s="598">
        <f>ROUND('geg ZO'!N180*VLOOKUP($F221,categorieMatVSO,6,FALSE),0)</f>
        <v>0</v>
      </c>
      <c r="N221" s="598">
        <f>ROUND('geg ZO'!O180*VLOOKUP($F221,categorieMatVSO,6,FALSE),0)</f>
        <v>0</v>
      </c>
      <c r="O221" s="598">
        <f>ROUND('geg ZO'!P180*VLOOKUP($F221,categorieMatVSO,6,FALSE),0)</f>
        <v>0</v>
      </c>
      <c r="P221" s="598">
        <f>ROUND('geg ZO'!Q180*VLOOKUP($F221,categorieMatVSO,6,FALSE),0)</f>
        <v>0</v>
      </c>
      <c r="Q221" s="598">
        <f>ROUND('geg ZO'!R180*VLOOKUP($F221,categorieMatVSO,6,FALSE),0)</f>
        <v>0</v>
      </c>
      <c r="R221" s="36"/>
      <c r="S221" s="25"/>
    </row>
    <row r="222" spans="2:36" x14ac:dyDescent="0.2">
      <c r="B222" s="21"/>
      <c r="C222" s="36"/>
      <c r="D222" s="194"/>
      <c r="E222" s="36"/>
      <c r="F222" s="194" t="str">
        <f t="shared" si="10"/>
        <v>categorie 3</v>
      </c>
      <c r="G222" s="72"/>
      <c r="H222" s="36"/>
      <c r="I222" s="598">
        <v>0</v>
      </c>
      <c r="J222" s="598">
        <v>0</v>
      </c>
      <c r="K222" s="598">
        <v>0</v>
      </c>
      <c r="L222" s="598">
        <f>ROUND('geg ZO'!M181*VLOOKUP($F222,categorieMatVSO,6,FALSE),0)</f>
        <v>0</v>
      </c>
      <c r="M222" s="598">
        <f>ROUND('geg ZO'!N181*VLOOKUP($F222,categorieMatVSO,6,FALSE),0)</f>
        <v>0</v>
      </c>
      <c r="N222" s="598">
        <f>ROUND('geg ZO'!O181*VLOOKUP($F222,categorieMatVSO,6,FALSE),0)</f>
        <v>0</v>
      </c>
      <c r="O222" s="598">
        <f>ROUND('geg ZO'!P181*VLOOKUP($F222,categorieMatVSO,6,FALSE),0)</f>
        <v>0</v>
      </c>
      <c r="P222" s="598">
        <f>ROUND('geg ZO'!Q181*VLOOKUP($F222,categorieMatVSO,6,FALSE),0)</f>
        <v>0</v>
      </c>
      <c r="Q222" s="598">
        <f>ROUND('geg ZO'!R181*VLOOKUP($F222,categorieMatVSO,6,FALSE),0)</f>
        <v>0</v>
      </c>
      <c r="R222" s="36"/>
      <c r="S222" s="25"/>
    </row>
    <row r="223" spans="2:36" x14ac:dyDescent="0.2">
      <c r="B223" s="21"/>
      <c r="C223" s="36"/>
      <c r="D223" s="656" t="str">
        <f>+D107</f>
        <v>School 22</v>
      </c>
      <c r="E223" s="36"/>
      <c r="F223" s="194" t="str">
        <f t="shared" si="10"/>
        <v>categorie 1</v>
      </c>
      <c r="G223" s="72"/>
      <c r="H223" s="36"/>
      <c r="I223" s="598">
        <v>0</v>
      </c>
      <c r="J223" s="598">
        <v>0</v>
      </c>
      <c r="K223" s="598">
        <v>0</v>
      </c>
      <c r="L223" s="598">
        <f>ROUND('geg ZO'!M184*VLOOKUP($F223,categorieMatVSO,6,FALSE),0)</f>
        <v>0</v>
      </c>
      <c r="M223" s="598">
        <f>ROUND('geg ZO'!N184*VLOOKUP($F223,categorieMatVSO,6,FALSE),0)</f>
        <v>0</v>
      </c>
      <c r="N223" s="598">
        <f>ROUND('geg ZO'!O184*VLOOKUP($F223,categorieMatVSO,6,FALSE),0)</f>
        <v>0</v>
      </c>
      <c r="O223" s="598">
        <f>ROUND('geg ZO'!P184*VLOOKUP($F223,categorieMatVSO,6,FALSE),0)</f>
        <v>0</v>
      </c>
      <c r="P223" s="598">
        <f>ROUND('geg ZO'!Q184*VLOOKUP($F223,categorieMatVSO,6,FALSE),0)</f>
        <v>0</v>
      </c>
      <c r="Q223" s="598">
        <f>ROUND('geg ZO'!R184*VLOOKUP($F223,categorieMatVSO,6,FALSE),0)</f>
        <v>0</v>
      </c>
      <c r="R223" s="36"/>
      <c r="S223" s="25"/>
    </row>
    <row r="224" spans="2:36" x14ac:dyDescent="0.2">
      <c r="B224" s="21"/>
      <c r="C224" s="36"/>
      <c r="D224" s="194"/>
      <c r="E224" s="36"/>
      <c r="F224" s="194" t="str">
        <f t="shared" si="10"/>
        <v>categorie 2</v>
      </c>
      <c r="G224" s="72"/>
      <c r="H224" s="36"/>
      <c r="I224" s="598">
        <v>0</v>
      </c>
      <c r="J224" s="598">
        <v>0</v>
      </c>
      <c r="K224" s="598">
        <v>0</v>
      </c>
      <c r="L224" s="598">
        <f>ROUND('geg ZO'!M185*VLOOKUP($F224,categorieMatVSO,6,FALSE),0)</f>
        <v>0</v>
      </c>
      <c r="M224" s="598">
        <f>ROUND('geg ZO'!N185*VLOOKUP($F224,categorieMatVSO,6,FALSE),0)</f>
        <v>0</v>
      </c>
      <c r="N224" s="598">
        <f>ROUND('geg ZO'!O185*VLOOKUP($F224,categorieMatVSO,6,FALSE),0)</f>
        <v>0</v>
      </c>
      <c r="O224" s="598">
        <f>ROUND('geg ZO'!P185*VLOOKUP($F224,categorieMatVSO,6,FALSE),0)</f>
        <v>0</v>
      </c>
      <c r="P224" s="598">
        <f>ROUND('geg ZO'!Q185*VLOOKUP($F224,categorieMatVSO,6,FALSE),0)</f>
        <v>0</v>
      </c>
      <c r="Q224" s="598">
        <f>ROUND('geg ZO'!R185*VLOOKUP($F224,categorieMatVSO,6,FALSE),0)</f>
        <v>0</v>
      </c>
      <c r="R224" s="36"/>
      <c r="S224" s="25"/>
    </row>
    <row r="225" spans="2:19" x14ac:dyDescent="0.2">
      <c r="B225" s="21"/>
      <c r="C225" s="36"/>
      <c r="D225" s="194"/>
      <c r="E225" s="36"/>
      <c r="F225" s="194" t="str">
        <f t="shared" si="10"/>
        <v>categorie 3</v>
      </c>
      <c r="G225" s="72"/>
      <c r="H225" s="36"/>
      <c r="I225" s="598">
        <v>0</v>
      </c>
      <c r="J225" s="598">
        <v>0</v>
      </c>
      <c r="K225" s="598">
        <v>0</v>
      </c>
      <c r="L225" s="598">
        <f>ROUND('geg ZO'!M186*VLOOKUP($F225,categorieMatVSO,6,FALSE),0)</f>
        <v>0</v>
      </c>
      <c r="M225" s="598">
        <f>ROUND('geg ZO'!N186*VLOOKUP($F225,categorieMatVSO,6,FALSE),0)</f>
        <v>0</v>
      </c>
      <c r="N225" s="598">
        <f>ROUND('geg ZO'!O186*VLOOKUP($F225,categorieMatVSO,6,FALSE),0)</f>
        <v>0</v>
      </c>
      <c r="O225" s="598">
        <f>ROUND('geg ZO'!P186*VLOOKUP($F225,categorieMatVSO,6,FALSE),0)</f>
        <v>0</v>
      </c>
      <c r="P225" s="598">
        <f>ROUND('geg ZO'!Q186*VLOOKUP($F225,categorieMatVSO,6,FALSE),0)</f>
        <v>0</v>
      </c>
      <c r="Q225" s="598">
        <f>ROUND('geg ZO'!R186*VLOOKUP($F225,categorieMatVSO,6,FALSE),0)</f>
        <v>0</v>
      </c>
      <c r="R225" s="36"/>
      <c r="S225" s="25"/>
    </row>
    <row r="226" spans="2:19" x14ac:dyDescent="0.2">
      <c r="B226" s="21"/>
      <c r="C226" s="36"/>
      <c r="D226" s="656" t="str">
        <f>+D110</f>
        <v>School 23</v>
      </c>
      <c r="E226" s="36"/>
      <c r="F226" s="194" t="str">
        <f t="shared" si="10"/>
        <v>categorie 1</v>
      </c>
      <c r="G226" s="72"/>
      <c r="H226" s="36"/>
      <c r="I226" s="598">
        <v>0</v>
      </c>
      <c r="J226" s="598">
        <v>0</v>
      </c>
      <c r="K226" s="598">
        <v>0</v>
      </c>
      <c r="L226" s="598">
        <f>ROUND('geg ZO'!M189*VLOOKUP($F226,categorieMatVSO,6,FALSE),0)</f>
        <v>0</v>
      </c>
      <c r="M226" s="598">
        <f>ROUND('geg ZO'!N189*VLOOKUP($F226,categorieMatVSO,6,FALSE),0)</f>
        <v>0</v>
      </c>
      <c r="N226" s="598">
        <f>ROUND('geg ZO'!O189*VLOOKUP($F226,categorieMatVSO,6,FALSE),0)</f>
        <v>0</v>
      </c>
      <c r="O226" s="598">
        <f>ROUND('geg ZO'!P189*VLOOKUP($F226,categorieMatVSO,6,FALSE),0)</f>
        <v>0</v>
      </c>
      <c r="P226" s="598">
        <f>ROUND('geg ZO'!Q189*VLOOKUP($F226,categorieMatVSO,6,FALSE),0)</f>
        <v>0</v>
      </c>
      <c r="Q226" s="598">
        <f>ROUND('geg ZO'!R189*VLOOKUP($F226,categorieMatVSO,6,FALSE),0)</f>
        <v>0</v>
      </c>
      <c r="R226" s="36"/>
      <c r="S226" s="25"/>
    </row>
    <row r="227" spans="2:19" x14ac:dyDescent="0.2">
      <c r="B227" s="21"/>
      <c r="C227" s="36"/>
      <c r="D227" s="194"/>
      <c r="E227" s="36"/>
      <c r="F227" s="194" t="str">
        <f t="shared" si="10"/>
        <v>categorie 2</v>
      </c>
      <c r="G227" s="72"/>
      <c r="H227" s="36"/>
      <c r="I227" s="598">
        <v>0</v>
      </c>
      <c r="J227" s="598">
        <v>0</v>
      </c>
      <c r="K227" s="598">
        <v>0</v>
      </c>
      <c r="L227" s="598">
        <f>ROUND('geg ZO'!M190*VLOOKUP($F227,categorieMatVSO,6,FALSE),0)</f>
        <v>0</v>
      </c>
      <c r="M227" s="598">
        <f>ROUND('geg ZO'!N190*VLOOKUP($F227,categorieMatVSO,6,FALSE),0)</f>
        <v>0</v>
      </c>
      <c r="N227" s="598">
        <f>ROUND('geg ZO'!O190*VLOOKUP($F227,categorieMatVSO,6,FALSE),0)</f>
        <v>0</v>
      </c>
      <c r="O227" s="598">
        <f>ROUND('geg ZO'!P190*VLOOKUP($F227,categorieMatVSO,6,FALSE),0)</f>
        <v>0</v>
      </c>
      <c r="P227" s="598">
        <f>ROUND('geg ZO'!Q190*VLOOKUP($F227,categorieMatVSO,6,FALSE),0)</f>
        <v>0</v>
      </c>
      <c r="Q227" s="598">
        <f>ROUND('geg ZO'!R190*VLOOKUP($F227,categorieMatVSO,6,FALSE),0)</f>
        <v>0</v>
      </c>
      <c r="R227" s="36"/>
      <c r="S227" s="25"/>
    </row>
    <row r="228" spans="2:19" x14ac:dyDescent="0.2">
      <c r="B228" s="21"/>
      <c r="C228" s="36"/>
      <c r="D228" s="194"/>
      <c r="E228" s="36"/>
      <c r="F228" s="194" t="str">
        <f t="shared" si="10"/>
        <v>categorie 3</v>
      </c>
      <c r="G228" s="72"/>
      <c r="H228" s="36"/>
      <c r="I228" s="598">
        <v>0</v>
      </c>
      <c r="J228" s="598">
        <v>0</v>
      </c>
      <c r="K228" s="598">
        <v>0</v>
      </c>
      <c r="L228" s="598">
        <f>ROUND('geg ZO'!M191*VLOOKUP($F228,categorieMatVSO,6,FALSE),0)</f>
        <v>0</v>
      </c>
      <c r="M228" s="598">
        <f>ROUND('geg ZO'!N191*VLOOKUP($F228,categorieMatVSO,6,FALSE),0)</f>
        <v>0</v>
      </c>
      <c r="N228" s="598">
        <f>ROUND('geg ZO'!O191*VLOOKUP($F228,categorieMatVSO,6,FALSE),0)</f>
        <v>0</v>
      </c>
      <c r="O228" s="598">
        <f>ROUND('geg ZO'!P191*VLOOKUP($F228,categorieMatVSO,6,FALSE),0)</f>
        <v>0</v>
      </c>
      <c r="P228" s="598">
        <f>ROUND('geg ZO'!Q191*VLOOKUP($F228,categorieMatVSO,6,FALSE),0)</f>
        <v>0</v>
      </c>
      <c r="Q228" s="598">
        <f>ROUND('geg ZO'!R191*VLOOKUP($F228,categorieMatVSO,6,FALSE),0)</f>
        <v>0</v>
      </c>
      <c r="R228" s="36"/>
      <c r="S228" s="25"/>
    </row>
    <row r="229" spans="2:19" x14ac:dyDescent="0.2">
      <c r="B229" s="21"/>
      <c r="C229" s="36"/>
      <c r="D229" s="656" t="str">
        <f>+D113</f>
        <v>School 24</v>
      </c>
      <c r="E229" s="36"/>
      <c r="F229" s="194" t="str">
        <f t="shared" si="10"/>
        <v>categorie 1</v>
      </c>
      <c r="G229" s="72"/>
      <c r="H229" s="36"/>
      <c r="I229" s="598">
        <v>0</v>
      </c>
      <c r="J229" s="598">
        <v>0</v>
      </c>
      <c r="K229" s="598">
        <v>0</v>
      </c>
      <c r="L229" s="598">
        <f>ROUND('geg ZO'!M194*VLOOKUP($F229,categorieMatVSO,6,FALSE),0)</f>
        <v>0</v>
      </c>
      <c r="M229" s="598">
        <f>ROUND('geg ZO'!N194*VLOOKUP($F229,categorieMatVSO,6,FALSE),0)</f>
        <v>0</v>
      </c>
      <c r="N229" s="598">
        <f>ROUND('geg ZO'!O194*VLOOKUP($F229,categorieMatVSO,6,FALSE),0)</f>
        <v>0</v>
      </c>
      <c r="O229" s="598">
        <f>ROUND('geg ZO'!P194*VLOOKUP($F229,categorieMatVSO,6,FALSE),0)</f>
        <v>0</v>
      </c>
      <c r="P229" s="598">
        <f>ROUND('geg ZO'!Q194*VLOOKUP($F229,categorieMatVSO,6,FALSE),0)</f>
        <v>0</v>
      </c>
      <c r="Q229" s="598">
        <f>ROUND('geg ZO'!R194*VLOOKUP($F229,categorieMatVSO,6,FALSE),0)</f>
        <v>0</v>
      </c>
      <c r="R229" s="36"/>
      <c r="S229" s="25"/>
    </row>
    <row r="230" spans="2:19" x14ac:dyDescent="0.2">
      <c r="B230" s="21"/>
      <c r="C230" s="36"/>
      <c r="D230" s="194"/>
      <c r="E230" s="36"/>
      <c r="F230" s="194" t="str">
        <f t="shared" si="10"/>
        <v>categorie 2</v>
      </c>
      <c r="G230" s="72"/>
      <c r="H230" s="36"/>
      <c r="I230" s="598">
        <v>0</v>
      </c>
      <c r="J230" s="598">
        <v>0</v>
      </c>
      <c r="K230" s="598">
        <v>0</v>
      </c>
      <c r="L230" s="598">
        <f>ROUND('geg ZO'!M195*VLOOKUP($F230,categorieMatVSO,6,FALSE),0)</f>
        <v>0</v>
      </c>
      <c r="M230" s="598">
        <f>ROUND('geg ZO'!N195*VLOOKUP($F230,categorieMatVSO,6,FALSE),0)</f>
        <v>0</v>
      </c>
      <c r="N230" s="598">
        <f>ROUND('geg ZO'!O195*VLOOKUP($F230,categorieMatVSO,6,FALSE),0)</f>
        <v>0</v>
      </c>
      <c r="O230" s="598">
        <f>ROUND('geg ZO'!P195*VLOOKUP($F230,categorieMatVSO,6,FALSE),0)</f>
        <v>0</v>
      </c>
      <c r="P230" s="598">
        <f>ROUND('geg ZO'!Q195*VLOOKUP($F230,categorieMatVSO,6,FALSE),0)</f>
        <v>0</v>
      </c>
      <c r="Q230" s="598">
        <f>ROUND('geg ZO'!R195*VLOOKUP($F230,categorieMatVSO,6,FALSE),0)</f>
        <v>0</v>
      </c>
      <c r="R230" s="36"/>
      <c r="S230" s="25"/>
    </row>
    <row r="231" spans="2:19" x14ac:dyDescent="0.2">
      <c r="B231" s="21"/>
      <c r="C231" s="36"/>
      <c r="D231" s="194"/>
      <c r="E231" s="36"/>
      <c r="F231" s="194" t="str">
        <f t="shared" si="10"/>
        <v>categorie 3</v>
      </c>
      <c r="G231" s="72"/>
      <c r="H231" s="36"/>
      <c r="I231" s="598">
        <v>0</v>
      </c>
      <c r="J231" s="598">
        <v>0</v>
      </c>
      <c r="K231" s="598">
        <v>0</v>
      </c>
      <c r="L231" s="598">
        <f>ROUND('geg ZO'!M196*VLOOKUP($F231,categorieMatVSO,6,FALSE),0)</f>
        <v>0</v>
      </c>
      <c r="M231" s="598">
        <f>ROUND('geg ZO'!N196*VLOOKUP($F231,categorieMatVSO,6,FALSE),0)</f>
        <v>0</v>
      </c>
      <c r="N231" s="598">
        <f>ROUND('geg ZO'!O196*VLOOKUP($F231,categorieMatVSO,6,FALSE),0)</f>
        <v>0</v>
      </c>
      <c r="O231" s="598">
        <f>ROUND('geg ZO'!P196*VLOOKUP($F231,categorieMatVSO,6,FALSE),0)</f>
        <v>0</v>
      </c>
      <c r="P231" s="598">
        <f>ROUND('geg ZO'!Q196*VLOOKUP($F231,categorieMatVSO,6,FALSE),0)</f>
        <v>0</v>
      </c>
      <c r="Q231" s="598">
        <f>ROUND('geg ZO'!R196*VLOOKUP($F231,categorieMatVSO,6,FALSE),0)</f>
        <v>0</v>
      </c>
      <c r="R231" s="36"/>
      <c r="S231" s="25"/>
    </row>
    <row r="232" spans="2:19" x14ac:dyDescent="0.2">
      <c r="B232" s="21"/>
      <c r="C232" s="36"/>
      <c r="D232" s="656" t="str">
        <f>+D116</f>
        <v>School 25</v>
      </c>
      <c r="E232" s="36"/>
      <c r="F232" s="194" t="str">
        <f t="shared" si="10"/>
        <v>categorie 1</v>
      </c>
      <c r="G232" s="72"/>
      <c r="H232" s="36"/>
      <c r="I232" s="598">
        <v>0</v>
      </c>
      <c r="J232" s="598">
        <v>0</v>
      </c>
      <c r="K232" s="598">
        <v>0</v>
      </c>
      <c r="L232" s="598">
        <f>ROUND('geg ZO'!M199*VLOOKUP($F232,categorieMatVSO,6,FALSE),0)</f>
        <v>0</v>
      </c>
      <c r="M232" s="598">
        <f>ROUND('geg ZO'!N199*VLOOKUP($F232,categorieMatVSO,6,FALSE),0)</f>
        <v>0</v>
      </c>
      <c r="N232" s="598">
        <f>ROUND('geg ZO'!O199*VLOOKUP($F232,categorieMatVSO,6,FALSE),0)</f>
        <v>0</v>
      </c>
      <c r="O232" s="598">
        <f>ROUND('geg ZO'!P199*VLOOKUP($F232,categorieMatVSO,6,FALSE),0)</f>
        <v>0</v>
      </c>
      <c r="P232" s="598">
        <f>ROUND('geg ZO'!Q199*VLOOKUP($F232,categorieMatVSO,6,FALSE),0)</f>
        <v>0</v>
      </c>
      <c r="Q232" s="598">
        <f>ROUND('geg ZO'!R199*VLOOKUP($F232,categorieMatVSO,6,FALSE),0)</f>
        <v>0</v>
      </c>
      <c r="R232" s="36"/>
      <c r="S232" s="25"/>
    </row>
    <row r="233" spans="2:19" x14ac:dyDescent="0.2">
      <c r="B233" s="21"/>
      <c r="C233" s="36"/>
      <c r="D233" s="194"/>
      <c r="E233" s="36"/>
      <c r="F233" s="194" t="str">
        <f t="shared" si="10"/>
        <v>categorie 2</v>
      </c>
      <c r="G233" s="72"/>
      <c r="H233" s="36"/>
      <c r="I233" s="598">
        <v>0</v>
      </c>
      <c r="J233" s="598">
        <v>0</v>
      </c>
      <c r="K233" s="598">
        <v>0</v>
      </c>
      <c r="L233" s="598">
        <f>ROUND('geg ZO'!M200*VLOOKUP($F233,categorieMatVSO,6,FALSE),0)</f>
        <v>0</v>
      </c>
      <c r="M233" s="598">
        <f>ROUND('geg ZO'!N200*VLOOKUP($F233,categorieMatVSO,6,FALSE),0)</f>
        <v>0</v>
      </c>
      <c r="N233" s="598">
        <f>ROUND('geg ZO'!O200*VLOOKUP($F233,categorieMatVSO,6,FALSE),0)</f>
        <v>0</v>
      </c>
      <c r="O233" s="598">
        <f>ROUND('geg ZO'!P200*VLOOKUP($F233,categorieMatVSO,6,FALSE),0)</f>
        <v>0</v>
      </c>
      <c r="P233" s="598">
        <f>ROUND('geg ZO'!Q200*VLOOKUP($F233,categorieMatVSO,6,FALSE),0)</f>
        <v>0</v>
      </c>
      <c r="Q233" s="598">
        <f>ROUND('geg ZO'!R200*VLOOKUP($F233,categorieMatVSO,6,FALSE),0)</f>
        <v>0</v>
      </c>
      <c r="R233" s="36"/>
      <c r="S233" s="25"/>
    </row>
    <row r="234" spans="2:19" x14ac:dyDescent="0.2">
      <c r="B234" s="21"/>
      <c r="C234" s="36"/>
      <c r="D234" s="194"/>
      <c r="E234" s="36"/>
      <c r="F234" s="194" t="str">
        <f t="shared" si="10"/>
        <v>categorie 3</v>
      </c>
      <c r="G234" s="72"/>
      <c r="H234" s="36"/>
      <c r="I234" s="598">
        <v>0</v>
      </c>
      <c r="J234" s="598">
        <v>0</v>
      </c>
      <c r="K234" s="598">
        <v>0</v>
      </c>
      <c r="L234" s="598">
        <f>ROUND('geg ZO'!M201*VLOOKUP($F234,categorieMatVSO,6,FALSE),0)</f>
        <v>0</v>
      </c>
      <c r="M234" s="598">
        <f>ROUND('geg ZO'!N201*VLOOKUP($F234,categorieMatVSO,6,FALSE),0)</f>
        <v>0</v>
      </c>
      <c r="N234" s="598">
        <f>ROUND('geg ZO'!O201*VLOOKUP($F234,categorieMatVSO,6,FALSE),0)</f>
        <v>0</v>
      </c>
      <c r="O234" s="598">
        <f>ROUND('geg ZO'!P201*VLOOKUP($F234,categorieMatVSO,6,FALSE),0)</f>
        <v>0</v>
      </c>
      <c r="P234" s="598">
        <f>ROUND('geg ZO'!Q201*VLOOKUP($F234,categorieMatVSO,6,FALSE),0)</f>
        <v>0</v>
      </c>
      <c r="Q234" s="598">
        <f>ROUND('geg ZO'!R201*VLOOKUP($F234,categorieMatVSO,6,FALSE),0)</f>
        <v>0</v>
      </c>
      <c r="R234" s="36"/>
      <c r="S234" s="25"/>
    </row>
    <row r="235" spans="2:19" x14ac:dyDescent="0.2">
      <c r="B235" s="21"/>
      <c r="C235" s="36"/>
      <c r="D235" s="656" t="str">
        <f>+D119</f>
        <v>School 26</v>
      </c>
      <c r="E235" s="36"/>
      <c r="F235" s="194" t="str">
        <f t="shared" si="10"/>
        <v>categorie 1</v>
      </c>
      <c r="G235" s="72"/>
      <c r="H235" s="36"/>
      <c r="I235" s="598">
        <v>0</v>
      </c>
      <c r="J235" s="598">
        <v>0</v>
      </c>
      <c r="K235" s="598">
        <v>0</v>
      </c>
      <c r="L235" s="598">
        <f>ROUND('geg ZO'!M204*VLOOKUP($F235,categorieMatVSO,6,FALSE),0)</f>
        <v>0</v>
      </c>
      <c r="M235" s="598">
        <f>ROUND('geg ZO'!N204*VLOOKUP($F235,categorieMatVSO,6,FALSE),0)</f>
        <v>0</v>
      </c>
      <c r="N235" s="598">
        <f>ROUND('geg ZO'!O204*VLOOKUP($F235,categorieMatVSO,6,FALSE),0)</f>
        <v>0</v>
      </c>
      <c r="O235" s="598">
        <f>ROUND('geg ZO'!P204*VLOOKUP($F235,categorieMatVSO,6,FALSE),0)</f>
        <v>0</v>
      </c>
      <c r="P235" s="598">
        <f>ROUND('geg ZO'!Q204*VLOOKUP($F235,categorieMatVSO,6,FALSE),0)</f>
        <v>0</v>
      </c>
      <c r="Q235" s="598">
        <f>ROUND('geg ZO'!R204*VLOOKUP($F235,categorieMatVSO,6,FALSE),0)</f>
        <v>0</v>
      </c>
      <c r="R235" s="36"/>
      <c r="S235" s="25"/>
    </row>
    <row r="236" spans="2:19" x14ac:dyDescent="0.2">
      <c r="B236" s="21"/>
      <c r="C236" s="36"/>
      <c r="D236" s="194"/>
      <c r="E236" s="36"/>
      <c r="F236" s="194" t="str">
        <f t="shared" si="10"/>
        <v>categorie 2</v>
      </c>
      <c r="G236" s="72"/>
      <c r="H236" s="36"/>
      <c r="I236" s="598">
        <v>0</v>
      </c>
      <c r="J236" s="598">
        <v>0</v>
      </c>
      <c r="K236" s="598">
        <v>0</v>
      </c>
      <c r="L236" s="598">
        <f>ROUND('geg ZO'!M205*VLOOKUP($F236,categorieMatVSO,6,FALSE),0)</f>
        <v>0</v>
      </c>
      <c r="M236" s="598">
        <f>ROUND('geg ZO'!N205*VLOOKUP($F236,categorieMatVSO,6,FALSE),0)</f>
        <v>0</v>
      </c>
      <c r="N236" s="598">
        <f>ROUND('geg ZO'!O205*VLOOKUP($F236,categorieMatVSO,6,FALSE),0)</f>
        <v>0</v>
      </c>
      <c r="O236" s="598">
        <f>ROUND('geg ZO'!P205*VLOOKUP($F236,categorieMatVSO,6,FALSE),0)</f>
        <v>0</v>
      </c>
      <c r="P236" s="598">
        <f>ROUND('geg ZO'!Q205*VLOOKUP($F236,categorieMatVSO,6,FALSE),0)</f>
        <v>0</v>
      </c>
      <c r="Q236" s="598">
        <f>ROUND('geg ZO'!R205*VLOOKUP($F236,categorieMatVSO,6,FALSE),0)</f>
        <v>0</v>
      </c>
      <c r="R236" s="36"/>
      <c r="S236" s="25"/>
    </row>
    <row r="237" spans="2:19" x14ac:dyDescent="0.2">
      <c r="B237" s="21"/>
      <c r="C237" s="36"/>
      <c r="D237" s="194"/>
      <c r="E237" s="36"/>
      <c r="F237" s="194" t="str">
        <f t="shared" si="10"/>
        <v>categorie 3</v>
      </c>
      <c r="G237" s="72"/>
      <c r="H237" s="36"/>
      <c r="I237" s="598">
        <v>0</v>
      </c>
      <c r="J237" s="598">
        <v>0</v>
      </c>
      <c r="K237" s="598">
        <v>0</v>
      </c>
      <c r="L237" s="598">
        <f>ROUND('geg ZO'!M206*VLOOKUP($F237,categorieMatVSO,6,FALSE),0)</f>
        <v>0</v>
      </c>
      <c r="M237" s="598">
        <f>ROUND('geg ZO'!N206*VLOOKUP($F237,categorieMatVSO,6,FALSE),0)</f>
        <v>0</v>
      </c>
      <c r="N237" s="598">
        <f>ROUND('geg ZO'!O206*VLOOKUP($F237,categorieMatVSO,6,FALSE),0)</f>
        <v>0</v>
      </c>
      <c r="O237" s="598">
        <f>ROUND('geg ZO'!P206*VLOOKUP($F237,categorieMatVSO,6,FALSE),0)</f>
        <v>0</v>
      </c>
      <c r="P237" s="598">
        <f>ROUND('geg ZO'!Q206*VLOOKUP($F237,categorieMatVSO,6,FALSE),0)</f>
        <v>0</v>
      </c>
      <c r="Q237" s="598">
        <f>ROUND('geg ZO'!R206*VLOOKUP($F237,categorieMatVSO,6,FALSE),0)</f>
        <v>0</v>
      </c>
      <c r="R237" s="36"/>
      <c r="S237" s="25"/>
    </row>
    <row r="238" spans="2:19" x14ac:dyDescent="0.2">
      <c r="B238" s="21"/>
      <c r="C238" s="36"/>
      <c r="D238" s="656" t="str">
        <f>+D122</f>
        <v>School 27</v>
      </c>
      <c r="E238" s="36"/>
      <c r="F238" s="194" t="str">
        <f t="shared" si="10"/>
        <v>categorie 1</v>
      </c>
      <c r="G238" s="72"/>
      <c r="H238" s="36"/>
      <c r="I238" s="598">
        <v>0</v>
      </c>
      <c r="J238" s="598">
        <v>0</v>
      </c>
      <c r="K238" s="598">
        <v>0</v>
      </c>
      <c r="L238" s="598">
        <f>ROUND('geg ZO'!M209*VLOOKUP($F238,categorieMatVSO,6,FALSE),0)</f>
        <v>0</v>
      </c>
      <c r="M238" s="598">
        <f>ROUND('geg ZO'!N209*VLOOKUP($F238,categorieMatVSO,6,FALSE),0)</f>
        <v>0</v>
      </c>
      <c r="N238" s="598">
        <f>ROUND('geg ZO'!O209*VLOOKUP($F238,categorieMatVSO,6,FALSE),0)</f>
        <v>0</v>
      </c>
      <c r="O238" s="598">
        <f>ROUND('geg ZO'!P209*VLOOKUP($F238,categorieMatVSO,6,FALSE),0)</f>
        <v>0</v>
      </c>
      <c r="P238" s="598">
        <f>ROUND('geg ZO'!Q209*VLOOKUP($F238,categorieMatVSO,6,FALSE),0)</f>
        <v>0</v>
      </c>
      <c r="Q238" s="598">
        <f>ROUND('geg ZO'!R209*VLOOKUP($F238,categorieMatVSO,6,FALSE),0)</f>
        <v>0</v>
      </c>
      <c r="R238" s="36"/>
      <c r="S238" s="25"/>
    </row>
    <row r="239" spans="2:19" x14ac:dyDescent="0.2">
      <c r="B239" s="21"/>
      <c r="C239" s="36"/>
      <c r="D239" s="194"/>
      <c r="E239" s="36"/>
      <c r="F239" s="194" t="str">
        <f t="shared" si="10"/>
        <v>categorie 2</v>
      </c>
      <c r="G239" s="72"/>
      <c r="H239" s="36"/>
      <c r="I239" s="598">
        <v>0</v>
      </c>
      <c r="J239" s="598">
        <v>0</v>
      </c>
      <c r="K239" s="598">
        <v>0</v>
      </c>
      <c r="L239" s="598">
        <f>ROUND('geg ZO'!M210*VLOOKUP($F239,categorieMatVSO,6,FALSE),0)</f>
        <v>0</v>
      </c>
      <c r="M239" s="598">
        <f>ROUND('geg ZO'!N210*VLOOKUP($F239,categorieMatVSO,6,FALSE),0)</f>
        <v>0</v>
      </c>
      <c r="N239" s="598">
        <f>ROUND('geg ZO'!O210*VLOOKUP($F239,categorieMatVSO,6,FALSE),0)</f>
        <v>0</v>
      </c>
      <c r="O239" s="598">
        <f>ROUND('geg ZO'!P210*VLOOKUP($F239,categorieMatVSO,6,FALSE),0)</f>
        <v>0</v>
      </c>
      <c r="P239" s="598">
        <f>ROUND('geg ZO'!Q210*VLOOKUP($F239,categorieMatVSO,6,FALSE),0)</f>
        <v>0</v>
      </c>
      <c r="Q239" s="598">
        <f>ROUND('geg ZO'!R210*VLOOKUP($F239,categorieMatVSO,6,FALSE),0)</f>
        <v>0</v>
      </c>
      <c r="R239" s="36"/>
      <c r="S239" s="25"/>
    </row>
    <row r="240" spans="2:19" x14ac:dyDescent="0.2">
      <c r="B240" s="21"/>
      <c r="C240" s="36"/>
      <c r="D240" s="194"/>
      <c r="E240" s="36"/>
      <c r="F240" s="194" t="str">
        <f t="shared" si="10"/>
        <v>categorie 3</v>
      </c>
      <c r="G240" s="72"/>
      <c r="H240" s="36"/>
      <c r="I240" s="598">
        <v>0</v>
      </c>
      <c r="J240" s="598">
        <v>0</v>
      </c>
      <c r="K240" s="598">
        <v>0</v>
      </c>
      <c r="L240" s="598">
        <f>ROUND('geg ZO'!M211*VLOOKUP($F240,categorieMatVSO,6,FALSE),0)</f>
        <v>0</v>
      </c>
      <c r="M240" s="598">
        <f>ROUND('geg ZO'!N211*VLOOKUP($F240,categorieMatVSO,6,FALSE),0)</f>
        <v>0</v>
      </c>
      <c r="N240" s="598">
        <f>ROUND('geg ZO'!O211*VLOOKUP($F240,categorieMatVSO,6,FALSE),0)</f>
        <v>0</v>
      </c>
      <c r="O240" s="598">
        <f>ROUND('geg ZO'!P211*VLOOKUP($F240,categorieMatVSO,6,FALSE),0)</f>
        <v>0</v>
      </c>
      <c r="P240" s="598">
        <f>ROUND('geg ZO'!Q211*VLOOKUP($F240,categorieMatVSO,6,FALSE),0)</f>
        <v>0</v>
      </c>
      <c r="Q240" s="598">
        <f>ROUND('geg ZO'!R211*VLOOKUP($F240,categorieMatVSO,6,FALSE),0)</f>
        <v>0</v>
      </c>
      <c r="R240" s="36"/>
      <c r="S240" s="25"/>
    </row>
    <row r="241" spans="2:19" x14ac:dyDescent="0.2">
      <c r="B241" s="21"/>
      <c r="C241" s="36"/>
      <c r="D241" s="656" t="str">
        <f>+D125</f>
        <v>School 28</v>
      </c>
      <c r="E241" s="36"/>
      <c r="F241" s="194" t="str">
        <f t="shared" si="10"/>
        <v>categorie 1</v>
      </c>
      <c r="G241" s="72"/>
      <c r="H241" s="36"/>
      <c r="I241" s="598">
        <v>0</v>
      </c>
      <c r="J241" s="598">
        <v>0</v>
      </c>
      <c r="K241" s="598">
        <v>0</v>
      </c>
      <c r="L241" s="598">
        <f>ROUND('geg ZO'!M214*VLOOKUP($F241,categorieMatVSO,6,FALSE),0)</f>
        <v>0</v>
      </c>
      <c r="M241" s="598">
        <f>ROUND('geg ZO'!N214*VLOOKUP($F241,categorieMatVSO,6,FALSE),0)</f>
        <v>0</v>
      </c>
      <c r="N241" s="598">
        <f>ROUND('geg ZO'!O214*VLOOKUP($F241,categorieMatVSO,6,FALSE),0)</f>
        <v>0</v>
      </c>
      <c r="O241" s="598">
        <f>ROUND('geg ZO'!P214*VLOOKUP($F241,categorieMatVSO,6,FALSE),0)</f>
        <v>0</v>
      </c>
      <c r="P241" s="598">
        <f>ROUND('geg ZO'!Q214*VLOOKUP($F241,categorieMatVSO,6,FALSE),0)</f>
        <v>0</v>
      </c>
      <c r="Q241" s="598">
        <f>ROUND('geg ZO'!R214*VLOOKUP($F241,categorieMatVSO,6,FALSE),0)</f>
        <v>0</v>
      </c>
      <c r="R241" s="36"/>
      <c r="S241" s="25"/>
    </row>
    <row r="242" spans="2:19" x14ac:dyDescent="0.2">
      <c r="B242" s="21"/>
      <c r="C242" s="36"/>
      <c r="D242" s="194"/>
      <c r="E242" s="36"/>
      <c r="F242" s="194" t="str">
        <f t="shared" si="10"/>
        <v>categorie 2</v>
      </c>
      <c r="G242" s="72"/>
      <c r="H242" s="36"/>
      <c r="I242" s="598">
        <v>0</v>
      </c>
      <c r="J242" s="598">
        <v>0</v>
      </c>
      <c r="K242" s="598">
        <v>0</v>
      </c>
      <c r="L242" s="598">
        <f>ROUND('geg ZO'!M215*VLOOKUP($F242,categorieMatVSO,6,FALSE),0)</f>
        <v>0</v>
      </c>
      <c r="M242" s="598">
        <f>ROUND('geg ZO'!N215*VLOOKUP($F242,categorieMatVSO,6,FALSE),0)</f>
        <v>0</v>
      </c>
      <c r="N242" s="598">
        <f>ROUND('geg ZO'!O215*VLOOKUP($F242,categorieMatVSO,6,FALSE),0)</f>
        <v>0</v>
      </c>
      <c r="O242" s="598">
        <f>ROUND('geg ZO'!P215*VLOOKUP($F242,categorieMatVSO,6,FALSE),0)</f>
        <v>0</v>
      </c>
      <c r="P242" s="598">
        <f>ROUND('geg ZO'!Q215*VLOOKUP($F242,categorieMatVSO,6,FALSE),0)</f>
        <v>0</v>
      </c>
      <c r="Q242" s="598">
        <f>ROUND('geg ZO'!R215*VLOOKUP($F242,categorieMatVSO,6,FALSE),0)</f>
        <v>0</v>
      </c>
      <c r="R242" s="36"/>
      <c r="S242" s="25"/>
    </row>
    <row r="243" spans="2:19" x14ac:dyDescent="0.2">
      <c r="B243" s="21"/>
      <c r="C243" s="36"/>
      <c r="D243" s="194"/>
      <c r="E243" s="36"/>
      <c r="F243" s="194" t="str">
        <f t="shared" si="10"/>
        <v>categorie 3</v>
      </c>
      <c r="G243" s="72"/>
      <c r="H243" s="36"/>
      <c r="I243" s="598">
        <v>0</v>
      </c>
      <c r="J243" s="598">
        <v>0</v>
      </c>
      <c r="K243" s="598">
        <v>0</v>
      </c>
      <c r="L243" s="598">
        <f>ROUND('geg ZO'!M216*VLOOKUP($F243,categorieMatVSO,6,FALSE),0)</f>
        <v>0</v>
      </c>
      <c r="M243" s="598">
        <f>ROUND('geg ZO'!N216*VLOOKUP($F243,categorieMatVSO,6,FALSE),0)</f>
        <v>0</v>
      </c>
      <c r="N243" s="598">
        <f>ROUND('geg ZO'!O216*VLOOKUP($F243,categorieMatVSO,6,FALSE),0)</f>
        <v>0</v>
      </c>
      <c r="O243" s="598">
        <f>ROUND('geg ZO'!P216*VLOOKUP($F243,categorieMatVSO,6,FALSE),0)</f>
        <v>0</v>
      </c>
      <c r="P243" s="598">
        <f>ROUND('geg ZO'!Q216*VLOOKUP($F243,categorieMatVSO,6,FALSE),0)</f>
        <v>0</v>
      </c>
      <c r="Q243" s="598">
        <f>ROUND('geg ZO'!R216*VLOOKUP($F243,categorieMatVSO,6,FALSE),0)</f>
        <v>0</v>
      </c>
      <c r="R243" s="36"/>
      <c r="S243" s="25"/>
    </row>
    <row r="244" spans="2:19" x14ac:dyDescent="0.2">
      <c r="B244" s="21"/>
      <c r="C244" s="36"/>
      <c r="D244" s="656" t="str">
        <f>+D128</f>
        <v>School 29</v>
      </c>
      <c r="E244" s="36"/>
      <c r="F244" s="194" t="str">
        <f t="shared" si="10"/>
        <v>categorie 1</v>
      </c>
      <c r="G244" s="72"/>
      <c r="H244" s="36"/>
      <c r="I244" s="598">
        <v>0</v>
      </c>
      <c r="J244" s="598">
        <v>0</v>
      </c>
      <c r="K244" s="598">
        <v>0</v>
      </c>
      <c r="L244" s="598">
        <f>ROUND('geg ZO'!M219*VLOOKUP($F244,categorieMatVSO,6,FALSE),0)</f>
        <v>0</v>
      </c>
      <c r="M244" s="598">
        <f>ROUND('geg ZO'!N219*VLOOKUP($F244,categorieMatVSO,6,FALSE),0)</f>
        <v>0</v>
      </c>
      <c r="N244" s="598">
        <f>ROUND('geg ZO'!O219*VLOOKUP($F244,categorieMatVSO,6,FALSE),0)</f>
        <v>0</v>
      </c>
      <c r="O244" s="598">
        <f>ROUND('geg ZO'!P219*VLOOKUP($F244,categorieMatVSO,6,FALSE),0)</f>
        <v>0</v>
      </c>
      <c r="P244" s="598">
        <f>ROUND('geg ZO'!Q219*VLOOKUP($F244,categorieMatVSO,6,FALSE),0)</f>
        <v>0</v>
      </c>
      <c r="Q244" s="598">
        <f>ROUND('geg ZO'!R219*VLOOKUP($F244,categorieMatVSO,6,FALSE),0)</f>
        <v>0</v>
      </c>
      <c r="R244" s="36"/>
      <c r="S244" s="25"/>
    </row>
    <row r="245" spans="2:19" x14ac:dyDescent="0.2">
      <c r="B245" s="21"/>
      <c r="C245" s="36"/>
      <c r="D245" s="194"/>
      <c r="E245" s="36"/>
      <c r="F245" s="194" t="str">
        <f t="shared" si="10"/>
        <v>categorie 2</v>
      </c>
      <c r="G245" s="72"/>
      <c r="H245" s="36"/>
      <c r="I245" s="598">
        <v>0</v>
      </c>
      <c r="J245" s="598">
        <v>0</v>
      </c>
      <c r="K245" s="598">
        <v>0</v>
      </c>
      <c r="L245" s="598">
        <f>ROUND('geg ZO'!M220*VLOOKUP($F245,categorieMatVSO,6,FALSE),0)</f>
        <v>0</v>
      </c>
      <c r="M245" s="598">
        <f>ROUND('geg ZO'!N220*VLOOKUP($F245,categorieMatVSO,6,FALSE),0)</f>
        <v>0</v>
      </c>
      <c r="N245" s="598">
        <f>ROUND('geg ZO'!O220*VLOOKUP($F245,categorieMatVSO,6,FALSE),0)</f>
        <v>0</v>
      </c>
      <c r="O245" s="598">
        <f>ROUND('geg ZO'!P220*VLOOKUP($F245,categorieMatVSO,6,FALSE),0)</f>
        <v>0</v>
      </c>
      <c r="P245" s="598">
        <f>ROUND('geg ZO'!Q220*VLOOKUP($F245,categorieMatVSO,6,FALSE),0)</f>
        <v>0</v>
      </c>
      <c r="Q245" s="598">
        <f>ROUND('geg ZO'!R220*VLOOKUP($F245,categorieMatVSO,6,FALSE),0)</f>
        <v>0</v>
      </c>
      <c r="R245" s="36"/>
      <c r="S245" s="25"/>
    </row>
    <row r="246" spans="2:19" x14ac:dyDescent="0.2">
      <c r="B246" s="21"/>
      <c r="C246" s="36"/>
      <c r="D246" s="194"/>
      <c r="E246" s="36"/>
      <c r="F246" s="194" t="str">
        <f t="shared" si="10"/>
        <v>categorie 3</v>
      </c>
      <c r="G246" s="72"/>
      <c r="H246" s="36"/>
      <c r="I246" s="598">
        <v>0</v>
      </c>
      <c r="J246" s="598">
        <v>0</v>
      </c>
      <c r="K246" s="598">
        <v>0</v>
      </c>
      <c r="L246" s="598">
        <f>ROUND('geg ZO'!M221*VLOOKUP($F246,categorieMatVSO,6,FALSE),0)</f>
        <v>0</v>
      </c>
      <c r="M246" s="598">
        <f>ROUND('geg ZO'!N221*VLOOKUP($F246,categorieMatVSO,6,FALSE),0)</f>
        <v>0</v>
      </c>
      <c r="N246" s="598">
        <f>ROUND('geg ZO'!O221*VLOOKUP($F246,categorieMatVSO,6,FALSE),0)</f>
        <v>0</v>
      </c>
      <c r="O246" s="598">
        <f>ROUND('geg ZO'!P221*VLOOKUP($F246,categorieMatVSO,6,FALSE),0)</f>
        <v>0</v>
      </c>
      <c r="P246" s="598">
        <f>ROUND('geg ZO'!Q221*VLOOKUP($F246,categorieMatVSO,6,FALSE),0)</f>
        <v>0</v>
      </c>
      <c r="Q246" s="598">
        <f>ROUND('geg ZO'!R221*VLOOKUP($F246,categorieMatVSO,6,FALSE),0)</f>
        <v>0</v>
      </c>
      <c r="R246" s="36"/>
      <c r="S246" s="25"/>
    </row>
    <row r="247" spans="2:19" x14ac:dyDescent="0.2">
      <c r="B247" s="21"/>
      <c r="C247" s="36"/>
      <c r="D247" s="656" t="str">
        <f>+D131</f>
        <v>School 30</v>
      </c>
      <c r="E247" s="36"/>
      <c r="F247" s="194" t="str">
        <f t="shared" ref="F247:F264" si="11">+F131</f>
        <v>categorie 1</v>
      </c>
      <c r="G247" s="72"/>
      <c r="H247" s="36"/>
      <c r="I247" s="598">
        <v>0</v>
      </c>
      <c r="J247" s="598">
        <v>0</v>
      </c>
      <c r="K247" s="598">
        <v>0</v>
      </c>
      <c r="L247" s="598">
        <f>ROUND('geg ZO'!M224*VLOOKUP($F247,categorieMatVSO,6,FALSE),0)</f>
        <v>0</v>
      </c>
      <c r="M247" s="598">
        <f>ROUND('geg ZO'!N224*VLOOKUP($F247,categorieMatVSO,6,FALSE),0)</f>
        <v>0</v>
      </c>
      <c r="N247" s="598">
        <f>ROUND('geg ZO'!O224*VLOOKUP($F247,categorieMatVSO,6,FALSE),0)</f>
        <v>0</v>
      </c>
      <c r="O247" s="598">
        <f>ROUND('geg ZO'!P224*VLOOKUP($F247,categorieMatVSO,6,FALSE),0)</f>
        <v>0</v>
      </c>
      <c r="P247" s="598">
        <f>ROUND('geg ZO'!Q224*VLOOKUP($F247,categorieMatVSO,6,FALSE),0)</f>
        <v>0</v>
      </c>
      <c r="Q247" s="598">
        <f>ROUND('geg ZO'!R224*VLOOKUP($F247,categorieMatVSO,6,FALSE),0)</f>
        <v>0</v>
      </c>
      <c r="R247" s="36"/>
      <c r="S247" s="25"/>
    </row>
    <row r="248" spans="2:19" x14ac:dyDescent="0.2">
      <c r="B248" s="21"/>
      <c r="C248" s="36"/>
      <c r="D248" s="39"/>
      <c r="E248" s="36"/>
      <c r="F248" s="194" t="str">
        <f t="shared" si="11"/>
        <v>categorie 2</v>
      </c>
      <c r="G248" s="72"/>
      <c r="H248" s="36"/>
      <c r="I248" s="598">
        <v>0</v>
      </c>
      <c r="J248" s="598">
        <v>0</v>
      </c>
      <c r="K248" s="598">
        <v>0</v>
      </c>
      <c r="L248" s="598">
        <f>ROUND('geg ZO'!M225*VLOOKUP($F248,categorieMatVSO,6,FALSE),0)</f>
        <v>0</v>
      </c>
      <c r="M248" s="598">
        <f>ROUND('geg ZO'!N225*VLOOKUP($F248,categorieMatVSO,6,FALSE),0)</f>
        <v>0</v>
      </c>
      <c r="N248" s="598">
        <f>ROUND('geg ZO'!O225*VLOOKUP($F248,categorieMatVSO,6,FALSE),0)</f>
        <v>0</v>
      </c>
      <c r="O248" s="598">
        <f>ROUND('geg ZO'!P225*VLOOKUP($F248,categorieMatVSO,6,FALSE),0)</f>
        <v>0</v>
      </c>
      <c r="P248" s="598">
        <f>ROUND('geg ZO'!Q225*VLOOKUP($F248,categorieMatVSO,6,FALSE),0)</f>
        <v>0</v>
      </c>
      <c r="Q248" s="598">
        <f>ROUND('geg ZO'!R225*VLOOKUP($F248,categorieMatVSO,6,FALSE),0)</f>
        <v>0</v>
      </c>
      <c r="R248" s="36"/>
      <c r="S248" s="25"/>
    </row>
    <row r="249" spans="2:19" x14ac:dyDescent="0.2">
      <c r="B249" s="21"/>
      <c r="C249" s="36"/>
      <c r="D249" s="39"/>
      <c r="E249" s="36"/>
      <c r="F249" s="194" t="str">
        <f t="shared" si="11"/>
        <v>categorie 3</v>
      </c>
      <c r="G249" s="72"/>
      <c r="H249" s="36"/>
      <c r="I249" s="598">
        <v>0</v>
      </c>
      <c r="J249" s="598">
        <v>0</v>
      </c>
      <c r="K249" s="598">
        <v>0</v>
      </c>
      <c r="L249" s="598">
        <f>ROUND('geg ZO'!M226*VLOOKUP($F249,categorieMatVSO,6,FALSE),0)</f>
        <v>0</v>
      </c>
      <c r="M249" s="598">
        <f>ROUND('geg ZO'!N226*VLOOKUP($F249,categorieMatVSO,6,FALSE),0)</f>
        <v>0</v>
      </c>
      <c r="N249" s="598">
        <f>ROUND('geg ZO'!O226*VLOOKUP($F249,categorieMatVSO,6,FALSE),0)</f>
        <v>0</v>
      </c>
      <c r="O249" s="598">
        <f>ROUND('geg ZO'!P226*VLOOKUP($F249,categorieMatVSO,6,FALSE),0)</f>
        <v>0</v>
      </c>
      <c r="P249" s="598">
        <f>ROUND('geg ZO'!Q226*VLOOKUP($F249,categorieMatVSO,6,FALSE),0)</f>
        <v>0</v>
      </c>
      <c r="Q249" s="598">
        <f>ROUND('geg ZO'!R226*VLOOKUP($F249,categorieMatVSO,6,FALSE),0)</f>
        <v>0</v>
      </c>
      <c r="R249" s="36"/>
      <c r="S249" s="25"/>
    </row>
    <row r="250" spans="2:19" x14ac:dyDescent="0.2">
      <c r="B250" s="21"/>
      <c r="C250" s="36"/>
      <c r="D250" s="656" t="str">
        <f>+D134</f>
        <v>School 31</v>
      </c>
      <c r="E250" s="36"/>
      <c r="F250" s="194" t="str">
        <f t="shared" si="11"/>
        <v>categorie 1</v>
      </c>
      <c r="G250" s="72"/>
      <c r="H250" s="36"/>
      <c r="I250" s="598">
        <v>0</v>
      </c>
      <c r="J250" s="598">
        <v>0</v>
      </c>
      <c r="K250" s="598">
        <v>0</v>
      </c>
      <c r="L250" s="598">
        <f>ROUND('geg ZO'!M229*VLOOKUP($F250,categorieMatVSO,6,FALSE),0)</f>
        <v>0</v>
      </c>
      <c r="M250" s="598">
        <f>ROUND('geg ZO'!N229*VLOOKUP($F250,categorieMatVSO,6,FALSE),0)</f>
        <v>0</v>
      </c>
      <c r="N250" s="598">
        <f>ROUND('geg ZO'!O229*VLOOKUP($F250,categorieMatVSO,6,FALSE),0)</f>
        <v>0</v>
      </c>
      <c r="O250" s="598">
        <f>ROUND('geg ZO'!P229*VLOOKUP($F250,categorieMatVSO,6,FALSE),0)</f>
        <v>0</v>
      </c>
      <c r="P250" s="598">
        <f>ROUND('geg ZO'!Q229*VLOOKUP($F250,categorieMatVSO,6,FALSE),0)</f>
        <v>0</v>
      </c>
      <c r="Q250" s="598">
        <f>ROUND('geg ZO'!R229*VLOOKUP($F250,categorieMatVSO,6,FALSE),0)</f>
        <v>0</v>
      </c>
      <c r="R250" s="36"/>
      <c r="S250" s="25"/>
    </row>
    <row r="251" spans="2:19" x14ac:dyDescent="0.2">
      <c r="B251" s="21"/>
      <c r="C251" s="36"/>
      <c r="D251" s="39"/>
      <c r="E251" s="36"/>
      <c r="F251" s="194" t="str">
        <f t="shared" si="11"/>
        <v>categorie 2</v>
      </c>
      <c r="G251" s="72"/>
      <c r="H251" s="36"/>
      <c r="I251" s="598">
        <v>0</v>
      </c>
      <c r="J251" s="598">
        <v>0</v>
      </c>
      <c r="K251" s="598">
        <v>0</v>
      </c>
      <c r="L251" s="598">
        <f>ROUND('geg ZO'!M230*VLOOKUP($F251,categorieMatVSO,6,FALSE),0)</f>
        <v>0</v>
      </c>
      <c r="M251" s="598">
        <f>ROUND('geg ZO'!N230*VLOOKUP($F251,categorieMatVSO,6,FALSE),0)</f>
        <v>0</v>
      </c>
      <c r="N251" s="598">
        <f>ROUND('geg ZO'!O230*VLOOKUP($F251,categorieMatVSO,6,FALSE),0)</f>
        <v>0</v>
      </c>
      <c r="O251" s="598">
        <f>ROUND('geg ZO'!P230*VLOOKUP($F251,categorieMatVSO,6,FALSE),0)</f>
        <v>0</v>
      </c>
      <c r="P251" s="598">
        <f>ROUND('geg ZO'!Q230*VLOOKUP($F251,categorieMatVSO,6,FALSE),0)</f>
        <v>0</v>
      </c>
      <c r="Q251" s="598">
        <f>ROUND('geg ZO'!R230*VLOOKUP($F251,categorieMatVSO,6,FALSE),0)</f>
        <v>0</v>
      </c>
      <c r="R251" s="36"/>
      <c r="S251" s="25"/>
    </row>
    <row r="252" spans="2:19" x14ac:dyDescent="0.2">
      <c r="B252" s="21"/>
      <c r="C252" s="36"/>
      <c r="D252" s="39"/>
      <c r="E252" s="36"/>
      <c r="F252" s="194" t="str">
        <f t="shared" si="11"/>
        <v>categorie 3</v>
      </c>
      <c r="G252" s="72"/>
      <c r="H252" s="36"/>
      <c r="I252" s="598">
        <v>0</v>
      </c>
      <c r="J252" s="598">
        <v>0</v>
      </c>
      <c r="K252" s="598">
        <v>0</v>
      </c>
      <c r="L252" s="598">
        <f>ROUND('geg ZO'!M231*VLOOKUP($F252,categorieMatVSO,6,FALSE),0)</f>
        <v>0</v>
      </c>
      <c r="M252" s="598">
        <f>ROUND('geg ZO'!N231*VLOOKUP($F252,categorieMatVSO,6,FALSE),0)</f>
        <v>0</v>
      </c>
      <c r="N252" s="598">
        <f>ROUND('geg ZO'!O231*VLOOKUP($F252,categorieMatVSO,6,FALSE),0)</f>
        <v>0</v>
      </c>
      <c r="O252" s="598">
        <f>ROUND('geg ZO'!P231*VLOOKUP($F252,categorieMatVSO,6,FALSE),0)</f>
        <v>0</v>
      </c>
      <c r="P252" s="598">
        <f>ROUND('geg ZO'!Q231*VLOOKUP($F252,categorieMatVSO,6,FALSE),0)</f>
        <v>0</v>
      </c>
      <c r="Q252" s="598">
        <f>ROUND('geg ZO'!R231*VLOOKUP($F252,categorieMatVSO,6,FALSE),0)</f>
        <v>0</v>
      </c>
      <c r="R252" s="36"/>
      <c r="S252" s="25"/>
    </row>
    <row r="253" spans="2:19" x14ac:dyDescent="0.2">
      <c r="B253" s="21"/>
      <c r="C253" s="36"/>
      <c r="D253" s="656" t="str">
        <f>+D137</f>
        <v>School 32</v>
      </c>
      <c r="E253" s="36"/>
      <c r="F253" s="194" t="str">
        <f t="shared" si="11"/>
        <v>categorie 1</v>
      </c>
      <c r="G253" s="72"/>
      <c r="H253" s="36"/>
      <c r="I253" s="598">
        <v>0</v>
      </c>
      <c r="J253" s="598">
        <v>0</v>
      </c>
      <c r="K253" s="598">
        <v>0</v>
      </c>
      <c r="L253" s="598">
        <f>ROUND('geg ZO'!M234*VLOOKUP($F253,categorieMatVSO,6,FALSE),0)</f>
        <v>0</v>
      </c>
      <c r="M253" s="598">
        <f>ROUND('geg ZO'!N234*VLOOKUP($F253,categorieMatVSO,6,FALSE),0)</f>
        <v>0</v>
      </c>
      <c r="N253" s="598">
        <f>ROUND('geg ZO'!O234*VLOOKUP($F253,categorieMatVSO,6,FALSE),0)</f>
        <v>0</v>
      </c>
      <c r="O253" s="598">
        <f>ROUND('geg ZO'!P234*VLOOKUP($F253,categorieMatVSO,6,FALSE),0)</f>
        <v>0</v>
      </c>
      <c r="P253" s="598">
        <f>ROUND('geg ZO'!Q234*VLOOKUP($F253,categorieMatVSO,6,FALSE),0)</f>
        <v>0</v>
      </c>
      <c r="Q253" s="598">
        <f>ROUND('geg ZO'!R234*VLOOKUP($F253,categorieMatVSO,6,FALSE),0)</f>
        <v>0</v>
      </c>
      <c r="R253" s="36"/>
      <c r="S253" s="25"/>
    </row>
    <row r="254" spans="2:19" x14ac:dyDescent="0.2">
      <c r="B254" s="21"/>
      <c r="C254" s="36"/>
      <c r="D254" s="39"/>
      <c r="E254" s="36"/>
      <c r="F254" s="194" t="str">
        <f t="shared" si="11"/>
        <v>categorie 2</v>
      </c>
      <c r="G254" s="72"/>
      <c r="H254" s="36"/>
      <c r="I254" s="598">
        <v>0</v>
      </c>
      <c r="J254" s="598">
        <v>0</v>
      </c>
      <c r="K254" s="598">
        <v>0</v>
      </c>
      <c r="L254" s="598">
        <f>ROUND('geg ZO'!M235*VLOOKUP($F254,categorieMatVSO,6,FALSE),0)</f>
        <v>0</v>
      </c>
      <c r="M254" s="598">
        <f>ROUND('geg ZO'!N235*VLOOKUP($F254,categorieMatVSO,6,FALSE),0)</f>
        <v>0</v>
      </c>
      <c r="N254" s="598">
        <f>ROUND('geg ZO'!O235*VLOOKUP($F254,categorieMatVSO,6,FALSE),0)</f>
        <v>0</v>
      </c>
      <c r="O254" s="598">
        <f>ROUND('geg ZO'!P235*VLOOKUP($F254,categorieMatVSO,6,FALSE),0)</f>
        <v>0</v>
      </c>
      <c r="P254" s="598">
        <f>ROUND('geg ZO'!Q235*VLOOKUP($F254,categorieMatVSO,6,FALSE),0)</f>
        <v>0</v>
      </c>
      <c r="Q254" s="598">
        <f>ROUND('geg ZO'!R235*VLOOKUP($F254,categorieMatVSO,6,FALSE),0)</f>
        <v>0</v>
      </c>
      <c r="R254" s="36"/>
      <c r="S254" s="25"/>
    </row>
    <row r="255" spans="2:19" x14ac:dyDescent="0.2">
      <c r="B255" s="21"/>
      <c r="C255" s="36"/>
      <c r="D255" s="39"/>
      <c r="E255" s="36"/>
      <c r="F255" s="194" t="str">
        <f t="shared" si="11"/>
        <v>categorie 3</v>
      </c>
      <c r="G255" s="72"/>
      <c r="H255" s="36"/>
      <c r="I255" s="598">
        <v>0</v>
      </c>
      <c r="J255" s="598">
        <v>0</v>
      </c>
      <c r="K255" s="598">
        <v>0</v>
      </c>
      <c r="L255" s="598">
        <f>ROUND('geg ZO'!M236*VLOOKUP($F255,categorieMatVSO,6,FALSE),0)</f>
        <v>0</v>
      </c>
      <c r="M255" s="598">
        <f>ROUND('geg ZO'!N236*VLOOKUP($F255,categorieMatVSO,6,FALSE),0)</f>
        <v>0</v>
      </c>
      <c r="N255" s="598">
        <f>ROUND('geg ZO'!O236*VLOOKUP($F255,categorieMatVSO,6,FALSE),0)</f>
        <v>0</v>
      </c>
      <c r="O255" s="598">
        <f>ROUND('geg ZO'!P236*VLOOKUP($F255,categorieMatVSO,6,FALSE),0)</f>
        <v>0</v>
      </c>
      <c r="P255" s="598">
        <f>ROUND('geg ZO'!Q236*VLOOKUP($F255,categorieMatVSO,6,FALSE),0)</f>
        <v>0</v>
      </c>
      <c r="Q255" s="598">
        <f>ROUND('geg ZO'!R236*VLOOKUP($F255,categorieMatVSO,6,FALSE),0)</f>
        <v>0</v>
      </c>
      <c r="R255" s="36"/>
      <c r="S255" s="25"/>
    </row>
    <row r="256" spans="2:19" x14ac:dyDescent="0.2">
      <c r="B256" s="21"/>
      <c r="C256" s="36"/>
      <c r="D256" s="656" t="str">
        <f>+D140</f>
        <v>School 33</v>
      </c>
      <c r="E256" s="36"/>
      <c r="F256" s="194" t="str">
        <f t="shared" si="11"/>
        <v>categorie 1</v>
      </c>
      <c r="G256" s="72"/>
      <c r="H256" s="36"/>
      <c r="I256" s="598">
        <v>0</v>
      </c>
      <c r="J256" s="598">
        <v>0</v>
      </c>
      <c r="K256" s="598">
        <v>0</v>
      </c>
      <c r="L256" s="598">
        <f>ROUND('geg ZO'!M239*VLOOKUP($F256,categorieMatVSO,6,FALSE),0)</f>
        <v>0</v>
      </c>
      <c r="M256" s="598">
        <f>ROUND('geg ZO'!N239*VLOOKUP($F256,categorieMatVSO,6,FALSE),0)</f>
        <v>0</v>
      </c>
      <c r="N256" s="598">
        <f>ROUND('geg ZO'!O239*VLOOKUP($F256,categorieMatVSO,6,FALSE),0)</f>
        <v>0</v>
      </c>
      <c r="O256" s="598">
        <f>ROUND('geg ZO'!P239*VLOOKUP($F256,categorieMatVSO,6,FALSE),0)</f>
        <v>0</v>
      </c>
      <c r="P256" s="598">
        <f>ROUND('geg ZO'!Q239*VLOOKUP($F256,categorieMatVSO,6,FALSE),0)</f>
        <v>0</v>
      </c>
      <c r="Q256" s="598">
        <f>ROUND('geg ZO'!R239*VLOOKUP($F256,categorieMatVSO,6,FALSE),0)</f>
        <v>0</v>
      </c>
      <c r="R256" s="36"/>
      <c r="S256" s="25"/>
    </row>
    <row r="257" spans="2:19" x14ac:dyDescent="0.2">
      <c r="B257" s="21"/>
      <c r="C257" s="36"/>
      <c r="D257" s="39"/>
      <c r="E257" s="36"/>
      <c r="F257" s="194" t="str">
        <f t="shared" si="11"/>
        <v>categorie 2</v>
      </c>
      <c r="G257" s="72"/>
      <c r="H257" s="36"/>
      <c r="I257" s="598">
        <v>0</v>
      </c>
      <c r="J257" s="598">
        <v>0</v>
      </c>
      <c r="K257" s="598">
        <v>0</v>
      </c>
      <c r="L257" s="598">
        <f>ROUND('geg ZO'!M240*VLOOKUP($F257,categorieMatVSO,6,FALSE),0)</f>
        <v>0</v>
      </c>
      <c r="M257" s="598">
        <f>ROUND('geg ZO'!N240*VLOOKUP($F257,categorieMatVSO,6,FALSE),0)</f>
        <v>0</v>
      </c>
      <c r="N257" s="598">
        <f>ROUND('geg ZO'!O240*VLOOKUP($F257,categorieMatVSO,6,FALSE),0)</f>
        <v>0</v>
      </c>
      <c r="O257" s="598">
        <f>ROUND('geg ZO'!P240*VLOOKUP($F257,categorieMatVSO,6,FALSE),0)</f>
        <v>0</v>
      </c>
      <c r="P257" s="598">
        <f>ROUND('geg ZO'!Q240*VLOOKUP($F257,categorieMatVSO,6,FALSE),0)</f>
        <v>0</v>
      </c>
      <c r="Q257" s="598">
        <f>ROUND('geg ZO'!R240*VLOOKUP($F257,categorieMatVSO,6,FALSE),0)</f>
        <v>0</v>
      </c>
      <c r="R257" s="36"/>
      <c r="S257" s="25"/>
    </row>
    <row r="258" spans="2:19" x14ac:dyDescent="0.2">
      <c r="B258" s="21"/>
      <c r="C258" s="36"/>
      <c r="D258" s="39"/>
      <c r="E258" s="36"/>
      <c r="F258" s="194" t="str">
        <f t="shared" si="11"/>
        <v>categorie 3</v>
      </c>
      <c r="G258" s="72"/>
      <c r="H258" s="36"/>
      <c r="I258" s="598">
        <v>0</v>
      </c>
      <c r="J258" s="598">
        <v>0</v>
      </c>
      <c r="K258" s="598">
        <v>0</v>
      </c>
      <c r="L258" s="598">
        <f>ROUND('geg ZO'!M241*VLOOKUP($F258,categorieMatVSO,6,FALSE),0)</f>
        <v>0</v>
      </c>
      <c r="M258" s="598">
        <f>ROUND('geg ZO'!N241*VLOOKUP($F258,categorieMatVSO,6,FALSE),0)</f>
        <v>0</v>
      </c>
      <c r="N258" s="598">
        <f>ROUND('geg ZO'!O241*VLOOKUP($F258,categorieMatVSO,6,FALSE),0)</f>
        <v>0</v>
      </c>
      <c r="O258" s="598">
        <f>ROUND('geg ZO'!P241*VLOOKUP($F258,categorieMatVSO,6,FALSE),0)</f>
        <v>0</v>
      </c>
      <c r="P258" s="598">
        <f>ROUND('geg ZO'!Q241*VLOOKUP($F258,categorieMatVSO,6,FALSE),0)</f>
        <v>0</v>
      </c>
      <c r="Q258" s="598">
        <f>ROUND('geg ZO'!R241*VLOOKUP($F258,categorieMatVSO,6,FALSE),0)</f>
        <v>0</v>
      </c>
      <c r="R258" s="36"/>
      <c r="S258" s="25"/>
    </row>
    <row r="259" spans="2:19" x14ac:dyDescent="0.2">
      <c r="B259" s="21"/>
      <c r="C259" s="36"/>
      <c r="D259" s="656" t="str">
        <f>+D143</f>
        <v>School 34</v>
      </c>
      <c r="E259" s="36"/>
      <c r="F259" s="194" t="str">
        <f t="shared" si="11"/>
        <v>categorie 1</v>
      </c>
      <c r="G259" s="72"/>
      <c r="H259" s="36"/>
      <c r="I259" s="598">
        <v>0</v>
      </c>
      <c r="J259" s="598">
        <v>0</v>
      </c>
      <c r="K259" s="598">
        <v>0</v>
      </c>
      <c r="L259" s="598">
        <f>ROUND('geg ZO'!M244*VLOOKUP($F259,categorieMatVSO,6,FALSE),0)</f>
        <v>0</v>
      </c>
      <c r="M259" s="598">
        <f>ROUND('geg ZO'!N244*VLOOKUP($F259,categorieMatVSO,6,FALSE),0)</f>
        <v>0</v>
      </c>
      <c r="N259" s="598">
        <f>ROUND('geg ZO'!O244*VLOOKUP($F259,categorieMatVSO,6,FALSE),0)</f>
        <v>0</v>
      </c>
      <c r="O259" s="598">
        <f>ROUND('geg ZO'!P244*VLOOKUP($F259,categorieMatVSO,6,FALSE),0)</f>
        <v>0</v>
      </c>
      <c r="P259" s="598">
        <f>ROUND('geg ZO'!Q244*VLOOKUP($F259,categorieMatVSO,6,FALSE),0)</f>
        <v>0</v>
      </c>
      <c r="Q259" s="598">
        <f>ROUND('geg ZO'!R244*VLOOKUP($F259,categorieMatVSO,6,FALSE),0)</f>
        <v>0</v>
      </c>
      <c r="R259" s="36"/>
      <c r="S259" s="25"/>
    </row>
    <row r="260" spans="2:19" x14ac:dyDescent="0.2">
      <c r="B260" s="21"/>
      <c r="C260" s="36"/>
      <c r="D260" s="39"/>
      <c r="E260" s="36"/>
      <c r="F260" s="194" t="str">
        <f t="shared" si="11"/>
        <v>categorie 2</v>
      </c>
      <c r="G260" s="72"/>
      <c r="H260" s="36"/>
      <c r="I260" s="598">
        <v>0</v>
      </c>
      <c r="J260" s="598">
        <v>0</v>
      </c>
      <c r="K260" s="598">
        <v>0</v>
      </c>
      <c r="L260" s="598">
        <f>ROUND('geg ZO'!M245*VLOOKUP($F260,categorieMatVSO,6,FALSE),0)</f>
        <v>0</v>
      </c>
      <c r="M260" s="598">
        <f>ROUND('geg ZO'!N245*VLOOKUP($F260,categorieMatVSO,6,FALSE),0)</f>
        <v>0</v>
      </c>
      <c r="N260" s="598">
        <f>ROUND('geg ZO'!O245*VLOOKUP($F260,categorieMatVSO,6,FALSE),0)</f>
        <v>0</v>
      </c>
      <c r="O260" s="598">
        <f>ROUND('geg ZO'!P245*VLOOKUP($F260,categorieMatVSO,6,FALSE),0)</f>
        <v>0</v>
      </c>
      <c r="P260" s="598">
        <f>ROUND('geg ZO'!Q245*VLOOKUP($F260,categorieMatVSO,6,FALSE),0)</f>
        <v>0</v>
      </c>
      <c r="Q260" s="598">
        <f>ROUND('geg ZO'!R245*VLOOKUP($F260,categorieMatVSO,6,FALSE),0)</f>
        <v>0</v>
      </c>
      <c r="R260" s="36"/>
      <c r="S260" s="25"/>
    </row>
    <row r="261" spans="2:19" x14ac:dyDescent="0.2">
      <c r="B261" s="21"/>
      <c r="C261" s="36"/>
      <c r="D261" s="39"/>
      <c r="E261" s="36"/>
      <c r="F261" s="194" t="str">
        <f t="shared" si="11"/>
        <v>categorie 3</v>
      </c>
      <c r="G261" s="72"/>
      <c r="H261" s="36"/>
      <c r="I261" s="598">
        <v>0</v>
      </c>
      <c r="J261" s="598">
        <v>0</v>
      </c>
      <c r="K261" s="598">
        <v>0</v>
      </c>
      <c r="L261" s="598">
        <f>ROUND('geg ZO'!M246*VLOOKUP($F261,categorieMatVSO,6,FALSE),0)</f>
        <v>0</v>
      </c>
      <c r="M261" s="598">
        <f>ROUND('geg ZO'!N246*VLOOKUP($F261,categorieMatVSO,6,FALSE),0)</f>
        <v>0</v>
      </c>
      <c r="N261" s="598">
        <f>ROUND('geg ZO'!O246*VLOOKUP($F261,categorieMatVSO,6,FALSE),0)</f>
        <v>0</v>
      </c>
      <c r="O261" s="598">
        <f>ROUND('geg ZO'!P246*VLOOKUP($F261,categorieMatVSO,6,FALSE),0)</f>
        <v>0</v>
      </c>
      <c r="P261" s="598">
        <f>ROUND('geg ZO'!Q246*VLOOKUP($F261,categorieMatVSO,6,FALSE),0)</f>
        <v>0</v>
      </c>
      <c r="Q261" s="598">
        <f>ROUND('geg ZO'!R246*VLOOKUP($F261,categorieMatVSO,6,FALSE),0)</f>
        <v>0</v>
      </c>
      <c r="R261" s="36"/>
      <c r="S261" s="25"/>
    </row>
    <row r="262" spans="2:19" x14ac:dyDescent="0.2">
      <c r="B262" s="21"/>
      <c r="C262" s="36"/>
      <c r="D262" s="656" t="str">
        <f>+D146</f>
        <v>School 35</v>
      </c>
      <c r="E262" s="36"/>
      <c r="F262" s="194" t="str">
        <f t="shared" si="11"/>
        <v>categorie 1</v>
      </c>
      <c r="G262" s="72"/>
      <c r="H262" s="36"/>
      <c r="I262" s="598">
        <v>0</v>
      </c>
      <c r="J262" s="598">
        <v>0</v>
      </c>
      <c r="K262" s="598">
        <v>0</v>
      </c>
      <c r="L262" s="598">
        <f>ROUND('geg ZO'!M249*VLOOKUP($F262,categorieMatVSO,6,FALSE),0)</f>
        <v>0</v>
      </c>
      <c r="M262" s="598">
        <f>ROUND('geg ZO'!N249*VLOOKUP($F262,categorieMatVSO,6,FALSE),0)</f>
        <v>0</v>
      </c>
      <c r="N262" s="598">
        <f>ROUND('geg ZO'!O249*VLOOKUP($F262,categorieMatVSO,6,FALSE),0)</f>
        <v>0</v>
      </c>
      <c r="O262" s="598">
        <f>ROUND('geg ZO'!P249*VLOOKUP($F262,categorieMatVSO,6,FALSE),0)</f>
        <v>0</v>
      </c>
      <c r="P262" s="598">
        <f>ROUND('geg ZO'!Q249*VLOOKUP($F262,categorieMatVSO,6,FALSE),0)</f>
        <v>0</v>
      </c>
      <c r="Q262" s="598">
        <f>ROUND('geg ZO'!R249*VLOOKUP($F262,categorieMatVSO,6,FALSE),0)</f>
        <v>0</v>
      </c>
      <c r="R262" s="36"/>
      <c r="S262" s="25"/>
    </row>
    <row r="263" spans="2:19" x14ac:dyDescent="0.2">
      <c r="B263" s="21"/>
      <c r="C263" s="36"/>
      <c r="D263" s="39"/>
      <c r="E263" s="36"/>
      <c r="F263" s="194" t="str">
        <f t="shared" si="11"/>
        <v>categorie 2</v>
      </c>
      <c r="G263" s="72"/>
      <c r="H263" s="36"/>
      <c r="I263" s="598">
        <v>0</v>
      </c>
      <c r="J263" s="598">
        <v>0</v>
      </c>
      <c r="K263" s="598">
        <v>0</v>
      </c>
      <c r="L263" s="598">
        <f>ROUND('geg ZO'!M250*VLOOKUP($F263,categorieMatVSO,6,FALSE),0)</f>
        <v>0</v>
      </c>
      <c r="M263" s="598">
        <f>ROUND('geg ZO'!N250*VLOOKUP($F263,categorieMatVSO,6,FALSE),0)</f>
        <v>0</v>
      </c>
      <c r="N263" s="598">
        <f>ROUND('geg ZO'!O250*VLOOKUP($F263,categorieMatVSO,6,FALSE),0)</f>
        <v>0</v>
      </c>
      <c r="O263" s="598">
        <f>ROUND('geg ZO'!P250*VLOOKUP($F263,categorieMatVSO,6,FALSE),0)</f>
        <v>0</v>
      </c>
      <c r="P263" s="598">
        <f>ROUND('geg ZO'!Q250*VLOOKUP($F263,categorieMatVSO,6,FALSE),0)</f>
        <v>0</v>
      </c>
      <c r="Q263" s="598">
        <f>ROUND('geg ZO'!R250*VLOOKUP($F263,categorieMatVSO,6,FALSE),0)</f>
        <v>0</v>
      </c>
      <c r="R263" s="36"/>
      <c r="S263" s="25"/>
    </row>
    <row r="264" spans="2:19" x14ac:dyDescent="0.2">
      <c r="B264" s="21"/>
      <c r="C264" s="36"/>
      <c r="D264" s="39"/>
      <c r="E264" s="36"/>
      <c r="F264" s="194" t="str">
        <f t="shared" si="11"/>
        <v>categorie 3</v>
      </c>
      <c r="G264" s="72"/>
      <c r="H264" s="36"/>
      <c r="I264" s="598">
        <v>0</v>
      </c>
      <c r="J264" s="598">
        <v>0</v>
      </c>
      <c r="K264" s="598">
        <v>0</v>
      </c>
      <c r="L264" s="598">
        <f>ROUND('geg ZO'!M251*VLOOKUP($F264,categorieMatVSO,6,FALSE),0)</f>
        <v>0</v>
      </c>
      <c r="M264" s="598">
        <f>ROUND('geg ZO'!N251*VLOOKUP($F264,categorieMatVSO,6,FALSE),0)</f>
        <v>0</v>
      </c>
      <c r="N264" s="598">
        <f>ROUND('geg ZO'!O251*VLOOKUP($F264,categorieMatVSO,6,FALSE),0)</f>
        <v>0</v>
      </c>
      <c r="O264" s="598">
        <f>ROUND('geg ZO'!P251*VLOOKUP($F264,categorieMatVSO,6,FALSE),0)</f>
        <v>0</v>
      </c>
      <c r="P264" s="598">
        <f>ROUND('geg ZO'!Q251*VLOOKUP($F264,categorieMatVSO,6,FALSE),0)</f>
        <v>0</v>
      </c>
      <c r="Q264" s="598">
        <f>ROUND('geg ZO'!R251*VLOOKUP($F264,categorieMatVSO,6,FALSE),0)</f>
        <v>0</v>
      </c>
      <c r="R264" s="36"/>
      <c r="S264" s="25"/>
    </row>
    <row r="265" spans="2:19" x14ac:dyDescent="0.2">
      <c r="B265" s="21"/>
      <c r="C265" s="36"/>
      <c r="D265" s="38"/>
      <c r="E265" s="36"/>
      <c r="F265" s="38"/>
      <c r="G265" s="38"/>
      <c r="H265" s="36"/>
      <c r="I265" s="451"/>
      <c r="J265" s="451"/>
      <c r="K265" s="451"/>
      <c r="L265" s="451"/>
      <c r="M265" s="451"/>
      <c r="N265" s="451"/>
      <c r="O265" s="451"/>
      <c r="P265" s="451"/>
      <c r="Q265" s="451"/>
      <c r="R265" s="36"/>
      <c r="S265" s="25"/>
    </row>
    <row r="266" spans="2:19" x14ac:dyDescent="0.2">
      <c r="B266" s="21"/>
      <c r="C266" s="36"/>
      <c r="D266" s="38" t="s">
        <v>21</v>
      </c>
      <c r="E266" s="36"/>
      <c r="F266" s="36"/>
      <c r="G266" s="36"/>
      <c r="H266" s="36"/>
      <c r="I266" s="597">
        <f t="shared" ref="I266:Q266" si="12">SUM(I160:I204) +SUM(I205:I264)</f>
        <v>0</v>
      </c>
      <c r="J266" s="597">
        <f t="shared" si="12"/>
        <v>0</v>
      </c>
      <c r="K266" s="597">
        <f t="shared" si="12"/>
        <v>0</v>
      </c>
      <c r="L266" s="597">
        <f t="shared" si="12"/>
        <v>0</v>
      </c>
      <c r="M266" s="597">
        <f t="shared" si="12"/>
        <v>0</v>
      </c>
      <c r="N266" s="597">
        <f t="shared" si="12"/>
        <v>0</v>
      </c>
      <c r="O266" s="597">
        <f t="shared" si="12"/>
        <v>0</v>
      </c>
      <c r="P266" s="597">
        <f t="shared" si="12"/>
        <v>0</v>
      </c>
      <c r="Q266" s="597">
        <f t="shared" si="12"/>
        <v>0</v>
      </c>
      <c r="R266" s="36"/>
      <c r="S266" s="25"/>
    </row>
    <row r="267" spans="2:19" x14ac:dyDescent="0.2">
      <c r="B267" s="21"/>
      <c r="C267" s="36"/>
      <c r="D267" s="36"/>
      <c r="E267" s="36"/>
      <c r="F267" s="36"/>
      <c r="G267" s="36"/>
      <c r="H267" s="36"/>
      <c r="I267" s="453"/>
      <c r="J267" s="453"/>
      <c r="K267" s="453"/>
      <c r="L267" s="453"/>
      <c r="M267" s="453"/>
      <c r="N267" s="453"/>
      <c r="O267" s="453"/>
      <c r="P267" s="453"/>
      <c r="Q267" s="453"/>
      <c r="R267" s="36"/>
      <c r="S267" s="25"/>
    </row>
    <row r="268" spans="2:19" x14ac:dyDescent="0.2">
      <c r="B268" s="21"/>
      <c r="C268" s="22"/>
      <c r="D268" s="22"/>
      <c r="E268" s="22"/>
      <c r="F268" s="22"/>
      <c r="G268" s="22"/>
      <c r="H268" s="22"/>
      <c r="I268" s="163"/>
      <c r="J268" s="163"/>
      <c r="K268" s="163"/>
      <c r="L268" s="163"/>
      <c r="M268" s="163"/>
      <c r="N268" s="163"/>
      <c r="O268" s="163"/>
      <c r="P268" s="163"/>
      <c r="Q268" s="163"/>
      <c r="R268" s="22"/>
      <c r="S268" s="25"/>
    </row>
    <row r="269" spans="2:19" x14ac:dyDescent="0.2">
      <c r="B269" s="186"/>
      <c r="C269" s="166"/>
      <c r="D269" s="166"/>
      <c r="E269" s="166"/>
      <c r="F269" s="166"/>
      <c r="G269" s="166"/>
      <c r="H269" s="166"/>
      <c r="I269" s="167"/>
      <c r="J269" s="167"/>
      <c r="K269" s="167"/>
      <c r="L269" s="167"/>
      <c r="M269" s="167"/>
      <c r="N269" s="167"/>
      <c r="O269" s="167"/>
      <c r="P269" s="167"/>
      <c r="Q269" s="167"/>
      <c r="R269" s="166"/>
      <c r="S269" s="188"/>
    </row>
    <row r="270" spans="2:19" x14ac:dyDescent="0.2">
      <c r="K270" s="168"/>
      <c r="L270" s="168"/>
      <c r="M270" s="168"/>
      <c r="N270" s="168"/>
      <c r="O270" s="168"/>
      <c r="P270" s="168"/>
      <c r="Q270" s="168"/>
    </row>
    <row r="271" spans="2:19" x14ac:dyDescent="0.2">
      <c r="K271" s="168"/>
      <c r="L271" s="168"/>
      <c r="M271" s="168"/>
      <c r="N271" s="168"/>
      <c r="O271" s="168"/>
      <c r="P271" s="168"/>
      <c r="Q271" s="168"/>
    </row>
    <row r="272" spans="2:19" x14ac:dyDescent="0.2">
      <c r="K272" s="168"/>
      <c r="L272" s="168"/>
      <c r="M272" s="168"/>
      <c r="N272" s="168"/>
      <c r="O272" s="168"/>
      <c r="P272" s="168"/>
      <c r="Q272" s="168"/>
    </row>
    <row r="273" spans="2:48" x14ac:dyDescent="0.2">
      <c r="K273" s="168"/>
      <c r="L273" s="168"/>
      <c r="M273" s="168"/>
      <c r="N273" s="168"/>
      <c r="O273" s="168"/>
      <c r="P273" s="168"/>
      <c r="Q273" s="168"/>
    </row>
    <row r="274" spans="2:48" x14ac:dyDescent="0.2">
      <c r="K274" s="168"/>
      <c r="L274" s="168"/>
      <c r="M274" s="168"/>
      <c r="N274" s="168"/>
      <c r="O274" s="168"/>
      <c r="P274" s="168"/>
      <c r="Q274" s="168"/>
    </row>
    <row r="275" spans="2:48" x14ac:dyDescent="0.2">
      <c r="K275" s="168"/>
      <c r="L275" s="168"/>
      <c r="M275" s="168"/>
      <c r="N275" s="168"/>
      <c r="O275" s="168"/>
      <c r="P275" s="168"/>
      <c r="Q275" s="168"/>
    </row>
    <row r="276" spans="2:48" x14ac:dyDescent="0.2">
      <c r="K276" s="168"/>
      <c r="L276" s="168"/>
      <c r="M276" s="168"/>
      <c r="N276" s="168"/>
      <c r="O276" s="168"/>
      <c r="P276" s="168"/>
      <c r="Q276" s="168"/>
    </row>
    <row r="277" spans="2:48" x14ac:dyDescent="0.2">
      <c r="B277" s="6"/>
      <c r="C277" s="6"/>
      <c r="D277" s="6"/>
      <c r="E277" s="6"/>
      <c r="F277" s="6"/>
      <c r="G277" s="6"/>
      <c r="H277" s="6"/>
      <c r="I277" s="6"/>
      <c r="J277" s="6"/>
      <c r="K277" s="443"/>
      <c r="L277" s="443"/>
      <c r="M277" s="443"/>
      <c r="N277" s="443"/>
      <c r="O277" s="443"/>
      <c r="P277" s="443"/>
      <c r="Q277" s="443"/>
      <c r="R277" s="6"/>
      <c r="S277" s="6"/>
    </row>
    <row r="278" spans="2:48" x14ac:dyDescent="0.2">
      <c r="B278" s="6"/>
      <c r="C278" s="6"/>
      <c r="D278" s="17"/>
      <c r="E278" s="6"/>
      <c r="F278" s="6"/>
      <c r="G278" s="6"/>
      <c r="H278" s="6"/>
      <c r="I278" s="6"/>
      <c r="J278" s="6"/>
      <c r="K278" s="443"/>
      <c r="L278" s="443"/>
      <c r="M278" s="443"/>
      <c r="N278" s="443"/>
      <c r="O278" s="443"/>
      <c r="P278" s="443"/>
      <c r="Q278" s="443"/>
      <c r="R278" s="6"/>
      <c r="S278" s="6"/>
    </row>
    <row r="279" spans="2:48" x14ac:dyDescent="0.2">
      <c r="B279" s="6"/>
      <c r="C279" s="6"/>
      <c r="D279" s="17"/>
      <c r="E279" s="6"/>
      <c r="F279" s="6"/>
      <c r="G279" s="6"/>
      <c r="H279" s="6"/>
      <c r="I279" s="6"/>
      <c r="J279" s="6"/>
      <c r="K279" s="443"/>
      <c r="L279" s="443"/>
      <c r="M279" s="443"/>
      <c r="N279" s="443"/>
      <c r="O279" s="443"/>
      <c r="P279" s="443"/>
      <c r="Q279" s="443"/>
      <c r="R279" s="6"/>
      <c r="S279" s="6"/>
    </row>
    <row r="280" spans="2:48" x14ac:dyDescent="0.2">
      <c r="B280" s="6"/>
      <c r="C280" s="6"/>
      <c r="D280" s="17"/>
      <c r="E280" s="6"/>
      <c r="F280" s="6"/>
      <c r="G280" s="6"/>
      <c r="H280" s="6"/>
      <c r="I280" s="6"/>
      <c r="J280" s="6"/>
      <c r="K280" s="443"/>
      <c r="L280" s="443"/>
      <c r="M280" s="443"/>
      <c r="N280" s="443"/>
      <c r="O280" s="443"/>
      <c r="P280" s="443"/>
      <c r="Q280" s="443"/>
      <c r="R280" s="6"/>
      <c r="S280" s="6"/>
    </row>
    <row r="281" spans="2:48" x14ac:dyDescent="0.2">
      <c r="B281" s="6"/>
      <c r="C281" s="6"/>
      <c r="D281" s="17"/>
      <c r="E281" s="6"/>
      <c r="F281" s="6"/>
      <c r="G281" s="6"/>
      <c r="H281" s="6"/>
      <c r="I281" s="6"/>
      <c r="J281" s="6"/>
      <c r="K281" s="443"/>
      <c r="L281" s="443"/>
      <c r="M281" s="443"/>
      <c r="N281" s="443"/>
      <c r="O281" s="443"/>
      <c r="P281" s="443"/>
      <c r="Q281" s="443"/>
      <c r="R281" s="6"/>
      <c r="S281" s="6"/>
      <c r="AJ281" s="444"/>
    </row>
    <row r="282" spans="2:48" x14ac:dyDescent="0.2">
      <c r="B282" s="6"/>
      <c r="C282" s="6"/>
      <c r="D282" s="17"/>
      <c r="E282" s="6"/>
      <c r="F282" s="6"/>
      <c r="G282" s="6"/>
      <c r="H282" s="6"/>
      <c r="I282" s="6"/>
      <c r="J282" s="6"/>
      <c r="K282" s="443"/>
      <c r="L282" s="443"/>
      <c r="M282" s="443"/>
      <c r="N282" s="443"/>
      <c r="O282" s="443"/>
      <c r="P282" s="443"/>
      <c r="Q282" s="443"/>
      <c r="R282" s="6"/>
      <c r="S282" s="6"/>
      <c r="AH282" s="983"/>
      <c r="AI282" s="983"/>
      <c r="AJ282" s="445"/>
    </row>
    <row r="283" spans="2:48" x14ac:dyDescent="0.2">
      <c r="B283" s="6"/>
      <c r="C283" s="6"/>
      <c r="D283" s="6"/>
      <c r="E283" s="6"/>
      <c r="F283" s="6"/>
      <c r="G283" s="6"/>
      <c r="H283" s="6"/>
      <c r="I283" s="6"/>
      <c r="J283" s="6"/>
      <c r="K283" s="443"/>
      <c r="L283" s="443"/>
      <c r="M283" s="443"/>
      <c r="N283" s="443"/>
      <c r="O283" s="443"/>
      <c r="P283" s="443"/>
      <c r="Q283" s="443"/>
      <c r="R283" s="6"/>
      <c r="S283" s="6"/>
      <c r="AH283" s="983"/>
      <c r="AI283" s="983"/>
      <c r="AJ283" s="444"/>
      <c r="AV283" s="446"/>
    </row>
    <row r="284" spans="2:48" x14ac:dyDescent="0.2">
      <c r="B284" s="6"/>
      <c r="C284" s="6"/>
      <c r="D284" s="17"/>
      <c r="E284" s="6"/>
      <c r="F284" s="6"/>
      <c r="G284" s="6"/>
      <c r="H284" s="6"/>
      <c r="I284" s="6"/>
      <c r="J284" s="6"/>
      <c r="K284" s="443"/>
      <c r="L284" s="443"/>
      <c r="M284" s="443"/>
      <c r="N284" s="443"/>
      <c r="O284" s="443"/>
      <c r="P284" s="443"/>
      <c r="Q284" s="443"/>
      <c r="R284" s="6"/>
      <c r="S284" s="6"/>
      <c r="AH284" s="983"/>
      <c r="AI284" s="983"/>
      <c r="AJ284" s="447"/>
      <c r="AV284" s="446"/>
    </row>
    <row r="285" spans="2:48" x14ac:dyDescent="0.2">
      <c r="B285" s="6"/>
      <c r="C285" s="6"/>
      <c r="D285" s="17"/>
      <c r="E285" s="6"/>
      <c r="F285" s="6"/>
      <c r="G285" s="6"/>
      <c r="H285" s="6"/>
      <c r="I285" s="6"/>
      <c r="J285" s="6"/>
      <c r="K285" s="443"/>
      <c r="L285" s="443"/>
      <c r="M285" s="443"/>
      <c r="N285" s="443"/>
      <c r="O285" s="443"/>
      <c r="P285" s="443"/>
      <c r="Q285" s="443"/>
      <c r="R285" s="6"/>
      <c r="S285" s="6"/>
      <c r="AH285" s="983"/>
      <c r="AI285" s="983"/>
      <c r="AJ285" s="444"/>
    </row>
    <row r="286" spans="2:48" x14ac:dyDescent="0.2">
      <c r="B286" s="6"/>
      <c r="C286" s="6"/>
      <c r="D286" s="17"/>
      <c r="E286" s="6"/>
      <c r="F286" s="6"/>
      <c r="G286" s="6"/>
      <c r="H286" s="6"/>
      <c r="I286" s="6"/>
      <c r="J286" s="6"/>
      <c r="K286" s="443"/>
      <c r="L286" s="443"/>
      <c r="M286" s="443"/>
      <c r="N286" s="443"/>
      <c r="O286" s="443"/>
      <c r="P286" s="443"/>
      <c r="Q286" s="443"/>
      <c r="R286" s="6"/>
      <c r="S286" s="6"/>
      <c r="AH286" s="983"/>
      <c r="AI286" s="983"/>
      <c r="AJ286" s="444"/>
    </row>
    <row r="287" spans="2:48" x14ac:dyDescent="0.2">
      <c r="B287" s="6"/>
      <c r="C287" s="6"/>
      <c r="D287" s="6"/>
      <c r="E287" s="6"/>
      <c r="F287" s="6"/>
      <c r="G287" s="6"/>
      <c r="H287" s="6"/>
      <c r="I287" s="6"/>
      <c r="J287" s="6"/>
      <c r="K287" s="443"/>
      <c r="L287" s="443"/>
      <c r="M287" s="443"/>
      <c r="N287" s="443"/>
      <c r="O287" s="443"/>
      <c r="P287" s="443"/>
      <c r="Q287" s="443"/>
      <c r="R287" s="6"/>
      <c r="S287" s="6"/>
    </row>
    <row r="289" spans="1:46" x14ac:dyDescent="0.2">
      <c r="A289" s="199"/>
    </row>
    <row r="292" spans="1:46" x14ac:dyDescent="0.2">
      <c r="AK292" s="6"/>
      <c r="AL292" s="6"/>
      <c r="AM292" s="6"/>
      <c r="AN292" s="448"/>
      <c r="AO292" s="448"/>
      <c r="AP292" s="448"/>
      <c r="AQ292" s="448"/>
      <c r="AR292" s="448"/>
      <c r="AS292" s="6"/>
      <c r="AT292" s="6"/>
    </row>
    <row r="293" spans="1:46" x14ac:dyDescent="0.2">
      <c r="AK293" s="6"/>
      <c r="AL293" s="6"/>
      <c r="AM293" s="6"/>
      <c r="AN293" s="448"/>
      <c r="AO293" s="448"/>
      <c r="AP293" s="448"/>
      <c r="AQ293" s="448"/>
      <c r="AR293" s="448"/>
      <c r="AS293" s="6"/>
      <c r="AT293" s="6"/>
    </row>
    <row r="294" spans="1:46" x14ac:dyDescent="0.2">
      <c r="AK294" s="6"/>
      <c r="AL294" s="6"/>
      <c r="AM294" s="6"/>
      <c r="AN294" s="448"/>
      <c r="AO294" s="448"/>
      <c r="AP294" s="448"/>
      <c r="AQ294" s="448"/>
      <c r="AR294" s="448"/>
      <c r="AS294" s="6"/>
      <c r="AT294" s="6"/>
    </row>
    <row r="295" spans="1:46" x14ac:dyDescent="0.2">
      <c r="AK295" s="6"/>
      <c r="AL295" s="6"/>
      <c r="AM295" s="6"/>
      <c r="AN295" s="448"/>
      <c r="AO295" s="448"/>
      <c r="AP295" s="448"/>
      <c r="AQ295" s="448"/>
      <c r="AR295" s="448"/>
      <c r="AS295" s="6"/>
      <c r="AT295" s="6"/>
    </row>
    <row r="296" spans="1:46" x14ac:dyDescent="0.2">
      <c r="AK296" s="6"/>
      <c r="AL296" s="6"/>
      <c r="AM296" s="6"/>
      <c r="AN296" s="448"/>
      <c r="AO296" s="448"/>
      <c r="AP296" s="448"/>
      <c r="AQ296" s="448"/>
      <c r="AR296" s="448"/>
      <c r="AS296" s="6"/>
      <c r="AT296" s="6"/>
    </row>
    <row r="297" spans="1:46" x14ac:dyDescent="0.2">
      <c r="AK297" s="6"/>
      <c r="AL297" s="6"/>
      <c r="AM297" s="6"/>
      <c r="AN297" s="448"/>
      <c r="AO297" s="448"/>
      <c r="AP297" s="448"/>
      <c r="AQ297" s="448"/>
      <c r="AR297" s="448"/>
      <c r="AS297" s="6"/>
      <c r="AT297" s="6"/>
    </row>
    <row r="298" spans="1:46" x14ac:dyDescent="0.2">
      <c r="AK298" s="6"/>
      <c r="AL298" s="6"/>
      <c r="AM298" s="6"/>
      <c r="AN298" s="448"/>
      <c r="AO298" s="448"/>
      <c r="AP298" s="448"/>
      <c r="AQ298" s="448"/>
      <c r="AR298" s="448"/>
      <c r="AS298" s="6"/>
      <c r="AT298" s="6"/>
    </row>
    <row r="299" spans="1:46" x14ac:dyDescent="0.2">
      <c r="AK299" s="6"/>
      <c r="AL299" s="6"/>
      <c r="AM299" s="6"/>
      <c r="AN299" s="448"/>
      <c r="AO299" s="448"/>
      <c r="AP299" s="448"/>
      <c r="AQ299" s="448"/>
      <c r="AR299" s="448"/>
      <c r="AS299" s="6"/>
      <c r="AT299" s="6"/>
    </row>
    <row r="300" spans="1:46" x14ac:dyDescent="0.2">
      <c r="AK300" s="6"/>
      <c r="AL300" s="6"/>
      <c r="AM300" s="6"/>
      <c r="AN300" s="448"/>
      <c r="AO300" s="448"/>
      <c r="AP300" s="448"/>
      <c r="AQ300" s="448"/>
      <c r="AR300" s="448"/>
      <c r="AS300" s="6"/>
      <c r="AT300" s="6"/>
    </row>
    <row r="301" spans="1:46" x14ac:dyDescent="0.2">
      <c r="AK301" s="6"/>
      <c r="AL301" s="6"/>
      <c r="AM301" s="6"/>
      <c r="AN301" s="448"/>
      <c r="AO301" s="448"/>
      <c r="AP301" s="448"/>
      <c r="AQ301" s="448"/>
      <c r="AR301" s="448"/>
      <c r="AS301" s="6"/>
      <c r="AT301" s="6"/>
    </row>
    <row r="302" spans="1:46" x14ac:dyDescent="0.2">
      <c r="AK302" s="6"/>
      <c r="AL302" s="6"/>
      <c r="AM302" s="6"/>
      <c r="AN302" s="448"/>
      <c r="AO302" s="448"/>
      <c r="AP302" s="448"/>
      <c r="AQ302" s="448"/>
      <c r="AR302" s="448"/>
      <c r="AS302" s="6"/>
      <c r="AT302" s="6"/>
    </row>
    <row r="306" spans="1:34" s="199" customFormat="1" x14ac:dyDescent="0.2">
      <c r="A306" s="168"/>
      <c r="B306" s="168"/>
      <c r="C306" s="168"/>
      <c r="D306" s="168"/>
      <c r="E306" s="168"/>
      <c r="F306" s="168"/>
      <c r="G306" s="168"/>
      <c r="H306" s="168"/>
      <c r="I306" s="168"/>
      <c r="J306" s="168"/>
      <c r="K306" s="449"/>
      <c r="L306" s="449"/>
      <c r="M306" s="449"/>
      <c r="N306" s="449"/>
      <c r="O306" s="449"/>
      <c r="P306" s="449"/>
      <c r="Q306" s="449"/>
      <c r="R306" s="168"/>
      <c r="S306" s="168"/>
      <c r="V306" s="168"/>
      <c r="W306" s="168"/>
      <c r="X306" s="168"/>
      <c r="Y306" s="168"/>
      <c r="Z306" s="168"/>
      <c r="AA306" s="168"/>
      <c r="AB306" s="168"/>
      <c r="AC306" s="168"/>
      <c r="AD306" s="168"/>
      <c r="AE306" s="168"/>
      <c r="AF306" s="168"/>
      <c r="AG306" s="168"/>
      <c r="AH306" s="168"/>
    </row>
    <row r="311" spans="1:34" x14ac:dyDescent="0.2">
      <c r="T311" s="6"/>
      <c r="U311" s="6"/>
    </row>
    <row r="312" spans="1:34" x14ac:dyDescent="0.2">
      <c r="T312" s="6"/>
      <c r="U312" s="6"/>
    </row>
    <row r="313" spans="1:34" x14ac:dyDescent="0.2">
      <c r="T313" s="6"/>
      <c r="U313" s="6"/>
    </row>
    <row r="314" spans="1:34" x14ac:dyDescent="0.2">
      <c r="T314" s="6"/>
      <c r="U314" s="6"/>
    </row>
    <row r="315" spans="1:34" x14ac:dyDescent="0.2">
      <c r="T315" s="6"/>
      <c r="U315" s="6"/>
    </row>
    <row r="316" spans="1:34" x14ac:dyDescent="0.2">
      <c r="T316" s="6"/>
      <c r="U316" s="6"/>
    </row>
    <row r="317" spans="1:34" x14ac:dyDescent="0.2">
      <c r="T317" s="6"/>
      <c r="U317" s="6"/>
    </row>
    <row r="318" spans="1:34" x14ac:dyDescent="0.2">
      <c r="T318" s="6"/>
      <c r="U318" s="6"/>
    </row>
    <row r="319" spans="1:34" x14ac:dyDescent="0.2">
      <c r="T319" s="6"/>
      <c r="U319" s="6"/>
    </row>
    <row r="320" spans="1:34" x14ac:dyDescent="0.2">
      <c r="T320" s="6"/>
      <c r="U320" s="6"/>
    </row>
    <row r="321" spans="20:21" x14ac:dyDescent="0.2">
      <c r="T321" s="6"/>
      <c r="U321" s="6"/>
    </row>
  </sheetData>
  <sheetProtection password="DFBD" sheet="1" objects="1" scenarios="1"/>
  <phoneticPr fontId="0" type="noConversion"/>
  <pageMargins left="0.75" right="0.75" top="1" bottom="1" header="0.5" footer="0.5"/>
  <pageSetup paperSize="9" scale="44"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20" max="33" man="1"/>
    <brk id="153" min="1" max="14"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516"/>
  <sheetViews>
    <sheetView zoomScale="90" zoomScaleNormal="90" workbookViewId="0">
      <selection activeCell="B2" sqref="B2"/>
    </sheetView>
  </sheetViews>
  <sheetFormatPr defaultRowHeight="12" customHeight="1" x14ac:dyDescent="0.2"/>
  <cols>
    <col min="1" max="1" width="3.7109375" style="1510" customWidth="1"/>
    <col min="2" max="2" width="2.7109375" style="1510" customWidth="1"/>
    <col min="3" max="3" width="4.7109375" style="1603" customWidth="1"/>
    <col min="4" max="4" width="13.42578125" style="1510" customWidth="1"/>
    <col min="5" max="5" width="8.7109375" style="1510" bestFit="1" customWidth="1"/>
    <col min="6" max="6" width="2.140625" style="1510" customWidth="1"/>
    <col min="7" max="7" width="6" style="1594" customWidth="1"/>
    <col min="8" max="8" width="4.7109375" style="1594" customWidth="1"/>
    <col min="9" max="9" width="5.5703125" style="1594" customWidth="1"/>
    <col min="10" max="10" width="6.28515625" style="1594" customWidth="1"/>
    <col min="11" max="11" width="1.7109375" style="1594" customWidth="1"/>
    <col min="12" max="12" width="6" style="1594" customWidth="1"/>
    <col min="13" max="13" width="4.7109375" style="1594" customWidth="1"/>
    <col min="14" max="14" width="5.28515625" style="1594" customWidth="1"/>
    <col min="15" max="15" width="4.5703125" style="1594" customWidth="1"/>
    <col min="16" max="16" width="1.7109375" style="1594" customWidth="1"/>
    <col min="17" max="17" width="8.28515625" style="1594" customWidth="1"/>
    <col min="18" max="18" width="9.85546875" style="1594" customWidth="1"/>
    <col min="19" max="20" width="13.85546875" style="1594" customWidth="1"/>
    <col min="21" max="21" width="14.5703125" style="1594" customWidth="1"/>
    <col min="22" max="22" width="2.28515625" style="1594" customWidth="1"/>
    <col min="23" max="23" width="12.28515625" style="1510" customWidth="1"/>
    <col min="24" max="24" width="13.42578125" style="1510" customWidth="1"/>
    <col min="25" max="25" width="13.28515625" style="1510" customWidth="1"/>
    <col min="26" max="26" width="2.7109375" style="1510" customWidth="1"/>
    <col min="27" max="27" width="2.85546875" style="1510" customWidth="1"/>
    <col min="28" max="16384" width="9.140625" style="1510"/>
  </cols>
  <sheetData>
    <row r="2" spans="2:27" ht="12.75" x14ac:dyDescent="0.2">
      <c r="B2" s="1509"/>
      <c r="C2" s="1355"/>
      <c r="D2" s="798"/>
      <c r="E2" s="798"/>
      <c r="F2" s="798"/>
      <c r="G2" s="1356"/>
      <c r="H2" s="1356"/>
      <c r="I2" s="1356"/>
      <c r="J2" s="1356"/>
      <c r="K2" s="1356"/>
      <c r="L2" s="1356"/>
      <c r="M2" s="1356"/>
      <c r="N2" s="1356"/>
      <c r="O2" s="1356"/>
      <c r="P2" s="1356"/>
      <c r="Q2" s="1356"/>
      <c r="R2" s="1356"/>
      <c r="S2" s="1356"/>
      <c r="T2" s="1356"/>
      <c r="U2" s="1356"/>
      <c r="V2" s="1356"/>
      <c r="W2" s="1356"/>
      <c r="X2" s="1356"/>
      <c r="Y2" s="1356"/>
      <c r="Z2" s="798"/>
      <c r="AA2" s="802"/>
    </row>
    <row r="3" spans="2:27" s="1516" customFormat="1" ht="12.75" x14ac:dyDescent="0.2">
      <c r="B3" s="1511"/>
      <c r="C3" s="1512"/>
      <c r="D3" s="1513"/>
      <c r="E3" s="1513"/>
      <c r="F3" s="1513"/>
      <c r="G3" s="1514"/>
      <c r="H3" s="1514"/>
      <c r="I3" s="1514"/>
      <c r="J3" s="1514"/>
      <c r="K3" s="1514"/>
      <c r="L3" s="1514"/>
      <c r="M3" s="1514"/>
      <c r="N3" s="1514"/>
      <c r="O3" s="1514"/>
      <c r="P3" s="1514"/>
      <c r="Q3" s="1514"/>
      <c r="R3" s="1514"/>
      <c r="S3" s="1514"/>
      <c r="T3" s="1514"/>
      <c r="U3" s="1514"/>
      <c r="V3" s="1514"/>
      <c r="W3" s="1514"/>
      <c r="X3" s="1514"/>
      <c r="Y3" s="1514"/>
      <c r="Z3" s="1513"/>
      <c r="AA3" s="1515"/>
    </row>
    <row r="4" spans="2:27" s="1516" customFormat="1" ht="18.75" x14ac:dyDescent="0.3">
      <c r="B4" s="1511"/>
      <c r="C4" s="1517" t="s">
        <v>990</v>
      </c>
      <c r="D4" s="1513"/>
      <c r="E4" s="1513"/>
      <c r="F4" s="1513"/>
      <c r="G4" s="1514"/>
      <c r="H4" s="1514"/>
      <c r="I4" s="1518"/>
      <c r="J4" s="1514"/>
      <c r="K4" s="1514"/>
      <c r="L4" s="1514"/>
      <c r="M4" s="1514"/>
      <c r="N4" s="1518"/>
      <c r="O4" s="1514"/>
      <c r="P4" s="1514"/>
      <c r="Q4" s="1514"/>
      <c r="R4" s="1514"/>
      <c r="S4" s="1514"/>
      <c r="T4" s="1514"/>
      <c r="U4" s="1514"/>
      <c r="V4" s="1514"/>
      <c r="W4" s="1514"/>
      <c r="X4" s="1514"/>
      <c r="Y4" s="1514"/>
      <c r="Z4" s="1513"/>
      <c r="AA4" s="1515"/>
    </row>
    <row r="5" spans="2:27" s="1516" customFormat="1" ht="15.75" x14ac:dyDescent="0.25">
      <c r="B5" s="1511"/>
      <c r="C5" s="1519" t="str">
        <f>+'geg LO'!G10</f>
        <v>SWV VO Passend Onderwijs</v>
      </c>
      <c r="D5" s="1513"/>
      <c r="E5" s="1513"/>
      <c r="F5" s="1513"/>
      <c r="G5" s="1514"/>
      <c r="H5" s="1514"/>
      <c r="I5" s="1518"/>
      <c r="J5" s="1514"/>
      <c r="K5" s="1514"/>
      <c r="L5" s="1514"/>
      <c r="M5" s="1514"/>
      <c r="N5" s="1518"/>
      <c r="O5" s="1514"/>
      <c r="P5" s="1514"/>
      <c r="Q5" s="1514"/>
      <c r="R5" s="1514"/>
      <c r="S5" s="1514"/>
      <c r="T5" s="1514"/>
      <c r="U5" s="1514"/>
      <c r="V5" s="1514"/>
      <c r="W5" s="1514"/>
      <c r="X5" s="1514"/>
      <c r="Y5" s="1514"/>
      <c r="Z5" s="1513"/>
      <c r="AA5" s="1515"/>
    </row>
    <row r="6" spans="2:27" s="1516" customFormat="1" ht="15.75" x14ac:dyDescent="0.25">
      <c r="B6" s="1511"/>
      <c r="C6" s="1519"/>
      <c r="D6" s="1513"/>
      <c r="E6" s="1513"/>
      <c r="F6" s="1513"/>
      <c r="G6" s="1514"/>
      <c r="H6" s="1514"/>
      <c r="I6" s="1518"/>
      <c r="J6" s="1514"/>
      <c r="K6" s="1514"/>
      <c r="L6" s="1514"/>
      <c r="M6" s="1514"/>
      <c r="N6" s="1518"/>
      <c r="O6" s="1514"/>
      <c r="P6" s="1514"/>
      <c r="Q6" s="1514"/>
      <c r="R6" s="1514"/>
      <c r="S6" s="1514"/>
      <c r="T6" s="1514"/>
      <c r="U6" s="1514"/>
      <c r="V6" s="1514"/>
      <c r="W6" s="1514"/>
      <c r="X6" s="1514"/>
      <c r="Y6" s="1514"/>
      <c r="Z6" s="1513"/>
      <c r="AA6" s="1515"/>
    </row>
    <row r="7" spans="2:27" s="1516" customFormat="1" ht="15.75" x14ac:dyDescent="0.25">
      <c r="B7" s="1511"/>
      <c r="C7" s="1520" t="s">
        <v>991</v>
      </c>
      <c r="D7" s="1521"/>
      <c r="E7" s="1521"/>
      <c r="F7" s="1521"/>
      <c r="G7" s="1522" t="s">
        <v>992</v>
      </c>
      <c r="H7" s="1523"/>
      <c r="I7" s="1523"/>
      <c r="J7" s="1524"/>
      <c r="K7" s="1523"/>
      <c r="L7" s="1514"/>
      <c r="M7" s="1514"/>
      <c r="N7" s="1514"/>
      <c r="O7" s="1518"/>
      <c r="P7" s="1514"/>
      <c r="Q7" s="1514"/>
      <c r="R7" s="1514"/>
      <c r="S7" s="1514"/>
      <c r="T7" s="1514"/>
      <c r="U7" s="1514"/>
      <c r="V7" s="1514"/>
      <c r="W7" s="1514"/>
      <c r="X7" s="1514"/>
      <c r="Y7" s="1514"/>
      <c r="Z7" s="1513"/>
      <c r="AA7" s="1515"/>
    </row>
    <row r="8" spans="2:27" s="1535" customFormat="1" ht="15" x14ac:dyDescent="0.25">
      <c r="B8" s="1525"/>
      <c r="C8" s="1526" t="s">
        <v>993</v>
      </c>
      <c r="D8" s="1167"/>
      <c r="E8" s="1527"/>
      <c r="F8" s="1527"/>
      <c r="G8" s="1167" t="s">
        <v>994</v>
      </c>
      <c r="H8" s="1528"/>
      <c r="I8" s="1528"/>
      <c r="J8" s="1529"/>
      <c r="K8" s="1528"/>
      <c r="L8" s="1530"/>
      <c r="M8" s="1530"/>
      <c r="N8" s="1530"/>
      <c r="O8" s="1531"/>
      <c r="P8" s="1530"/>
      <c r="Q8" s="1530"/>
      <c r="R8" s="1530"/>
      <c r="S8" s="1530"/>
      <c r="T8" s="1530"/>
      <c r="U8" s="1530"/>
      <c r="V8" s="1530"/>
      <c r="W8" s="1532"/>
      <c r="X8" s="1532"/>
      <c r="Y8" s="1532"/>
      <c r="Z8" s="1533"/>
      <c r="AA8" s="1534"/>
    </row>
    <row r="9" spans="2:27" ht="15.75" x14ac:dyDescent="0.25">
      <c r="B9" s="1164"/>
      <c r="C9" s="1536"/>
      <c r="D9" s="804"/>
      <c r="E9" s="804"/>
      <c r="F9" s="804"/>
      <c r="G9" s="1024"/>
      <c r="H9" s="790"/>
      <c r="I9" s="1531"/>
      <c r="J9" s="790"/>
      <c r="K9" s="790"/>
      <c r="L9" s="790"/>
      <c r="M9" s="790"/>
      <c r="N9" s="1531"/>
      <c r="O9" s="790"/>
      <c r="P9" s="790"/>
      <c r="Q9" s="790"/>
      <c r="R9" s="790"/>
      <c r="S9" s="790"/>
      <c r="T9" s="1537"/>
      <c r="U9" s="1538"/>
      <c r="V9" s="1538"/>
      <c r="W9" s="790"/>
      <c r="X9" s="790"/>
      <c r="Y9" s="790"/>
      <c r="Z9" s="804"/>
      <c r="AA9" s="1165"/>
    </row>
    <row r="10" spans="2:27" ht="12.75" x14ac:dyDescent="0.2">
      <c r="B10" s="1164"/>
      <c r="C10" s="1539"/>
      <c r="D10" s="1540"/>
      <c r="E10" s="1540"/>
      <c r="F10" s="1540"/>
      <c r="G10" s="1541"/>
      <c r="H10" s="1541"/>
      <c r="I10" s="1541"/>
      <c r="J10" s="1541"/>
      <c r="K10" s="1541"/>
      <c r="L10" s="1541"/>
      <c r="M10" s="1541"/>
      <c r="N10" s="1541"/>
      <c r="O10" s="1541"/>
      <c r="P10" s="1541"/>
      <c r="Q10" s="1541"/>
      <c r="R10" s="1541"/>
      <c r="S10" s="1541"/>
      <c r="T10" s="1541"/>
      <c r="U10" s="1542"/>
      <c r="V10" s="1542"/>
      <c r="W10" s="1542"/>
      <c r="X10" s="1542"/>
      <c r="Y10" s="1542"/>
      <c r="Z10" s="1543"/>
      <c r="AA10" s="1165"/>
    </row>
    <row r="11" spans="2:27" s="1553" customFormat="1" ht="12.75" x14ac:dyDescent="0.2">
      <c r="B11" s="1544"/>
      <c r="C11" s="1545"/>
      <c r="D11" s="1545" t="s">
        <v>19</v>
      </c>
      <c r="E11" s="1546"/>
      <c r="F11" s="1546"/>
      <c r="G11" s="1547" t="s">
        <v>995</v>
      </c>
      <c r="H11" s="1548"/>
      <c r="I11" s="1548"/>
      <c r="J11" s="1549"/>
      <c r="K11" s="1549"/>
      <c r="L11" s="1547"/>
      <c r="M11" s="1548"/>
      <c r="N11" s="1550"/>
      <c r="O11" s="1549"/>
      <c r="P11" s="1549"/>
      <c r="Q11" s="1545"/>
      <c r="R11" s="1545"/>
      <c r="S11" s="1549"/>
      <c r="T11" s="1549"/>
      <c r="U11" s="1549"/>
      <c r="V11" s="1549"/>
      <c r="W11" s="1549"/>
      <c r="X11" s="1549"/>
      <c r="Y11" s="1549"/>
      <c r="Z11" s="1551"/>
      <c r="AA11" s="1552"/>
    </row>
    <row r="12" spans="2:27" s="1571" customFormat="1" ht="12.75" x14ac:dyDescent="0.2">
      <c r="B12" s="1554"/>
      <c r="C12" s="1555"/>
      <c r="D12" s="1556"/>
      <c r="E12" s="1557"/>
      <c r="F12" s="1558"/>
      <c r="G12" s="1559"/>
      <c r="H12" s="1560"/>
      <c r="I12" s="1561"/>
      <c r="J12" s="1562"/>
      <c r="K12" s="1562"/>
      <c r="L12" s="1563"/>
      <c r="M12" s="1560"/>
      <c r="N12" s="1564"/>
      <c r="O12" s="1562"/>
      <c r="P12" s="1562"/>
      <c r="Q12" s="1565" t="s">
        <v>996</v>
      </c>
      <c r="R12" s="1566" t="s">
        <v>996</v>
      </c>
      <c r="S12" s="1567" t="s">
        <v>954</v>
      </c>
      <c r="T12" s="1568" t="s">
        <v>1053</v>
      </c>
      <c r="U12" s="1562"/>
      <c r="V12" s="1562"/>
      <c r="W12" s="1566" t="s">
        <v>997</v>
      </c>
      <c r="X12" s="1568" t="s">
        <v>1054</v>
      </c>
      <c r="Y12" s="1569"/>
      <c r="Z12" s="1570"/>
      <c r="AA12" s="1534"/>
    </row>
    <row r="13" spans="2:27" s="1571" customFormat="1" ht="12.75" x14ac:dyDescent="0.2">
      <c r="B13" s="1554"/>
      <c r="C13" s="1555"/>
      <c r="D13" s="1572" t="s">
        <v>998</v>
      </c>
      <c r="E13" s="1573"/>
      <c r="F13" s="1557"/>
      <c r="G13" s="1556" t="s">
        <v>999</v>
      </c>
      <c r="H13" s="1574"/>
      <c r="I13" s="1574"/>
      <c r="J13" s="1574"/>
      <c r="K13" s="1574"/>
      <c r="L13" s="1556" t="s">
        <v>1000</v>
      </c>
      <c r="M13" s="1574"/>
      <c r="N13" s="1574"/>
      <c r="O13" s="1574"/>
      <c r="P13" s="1574"/>
      <c r="Q13" s="1565" t="s">
        <v>1001</v>
      </c>
      <c r="R13" s="1566" t="s">
        <v>1002</v>
      </c>
      <c r="S13" s="1556" t="s">
        <v>1003</v>
      </c>
      <c r="T13" s="1566"/>
      <c r="U13" s="1575" t="s">
        <v>1004</v>
      </c>
      <c r="V13" s="1575"/>
      <c r="W13" s="1556" t="s">
        <v>1005</v>
      </c>
      <c r="X13" s="1575"/>
      <c r="Y13" s="1575" t="s">
        <v>1004</v>
      </c>
      <c r="Z13" s="1576"/>
      <c r="AA13" s="1515"/>
    </row>
    <row r="14" spans="2:27" s="1582" customFormat="1" ht="12.75" x14ac:dyDescent="0.2">
      <c r="B14" s="1577"/>
      <c r="C14" s="1578"/>
      <c r="D14" s="1579" t="s">
        <v>169</v>
      </c>
      <c r="E14" s="1578" t="s">
        <v>1006</v>
      </c>
      <c r="F14" s="1579"/>
      <c r="G14" s="1580" t="s">
        <v>1007</v>
      </c>
      <c r="H14" s="1580" t="s">
        <v>1008</v>
      </c>
      <c r="I14" s="1580" t="s">
        <v>1009</v>
      </c>
      <c r="J14" s="1580" t="s">
        <v>1010</v>
      </c>
      <c r="K14" s="1580"/>
      <c r="L14" s="1580" t="s">
        <v>1007</v>
      </c>
      <c r="M14" s="1580" t="s">
        <v>1008</v>
      </c>
      <c r="N14" s="1580" t="s">
        <v>1009</v>
      </c>
      <c r="O14" s="1578" t="s">
        <v>1010</v>
      </c>
      <c r="P14" s="1580"/>
      <c r="Q14" s="1566" t="s">
        <v>1011</v>
      </c>
      <c r="R14" s="1566" t="s">
        <v>1011</v>
      </c>
      <c r="S14" s="1580" t="s">
        <v>1012</v>
      </c>
      <c r="T14" s="1580" t="s">
        <v>1013</v>
      </c>
      <c r="U14" s="1575" t="s">
        <v>1014</v>
      </c>
      <c r="V14" s="1575"/>
      <c r="W14" s="1541" t="s">
        <v>1012</v>
      </c>
      <c r="X14" s="1541" t="s">
        <v>1013</v>
      </c>
      <c r="Y14" s="1575" t="s">
        <v>1109</v>
      </c>
      <c r="Z14" s="1581"/>
      <c r="AA14" s="1165"/>
    </row>
    <row r="15" spans="2:27" ht="12.75" x14ac:dyDescent="0.2">
      <c r="B15" s="1164"/>
      <c r="C15" s="1539">
        <v>1</v>
      </c>
      <c r="D15" s="1583" t="s">
        <v>1015</v>
      </c>
      <c r="E15" s="1584" t="s">
        <v>1016</v>
      </c>
      <c r="F15" s="1585"/>
      <c r="G15" s="1586">
        <v>0</v>
      </c>
      <c r="H15" s="1586">
        <v>0</v>
      </c>
      <c r="I15" s="1586">
        <v>0</v>
      </c>
      <c r="J15" s="1587">
        <f>SUM(G15:I15)</f>
        <v>0</v>
      </c>
      <c r="K15" s="1541"/>
      <c r="L15" s="1586">
        <v>0</v>
      </c>
      <c r="M15" s="1586">
        <v>0</v>
      </c>
      <c r="N15" s="1586">
        <v>0</v>
      </c>
      <c r="O15" s="1587">
        <f>SUM(L15:N15)</f>
        <v>0</v>
      </c>
      <c r="P15" s="1541"/>
      <c r="Q15" s="1588" t="str">
        <f>+'geg ZO'!M49</f>
        <v>ja</v>
      </c>
      <c r="R15" s="1588" t="str">
        <f>+'geg ZO'!M50</f>
        <v>ja</v>
      </c>
      <c r="S15" s="1588">
        <f>IF(Q15="nee",0,(J15-O15)*tab!$H$86)</f>
        <v>0</v>
      </c>
      <c r="T15" s="1588">
        <f>(G15-L15)*tab!$F$70+(H15-M15)*tab!$F$71+(I15-N15)*tab!$F$72</f>
        <v>0</v>
      </c>
      <c r="U15" s="1588">
        <f>IF(SUM(S15:T15)&lt;=0,0,SUM(S15:T15))</f>
        <v>0</v>
      </c>
      <c r="V15" s="1589"/>
      <c r="W15" s="1588">
        <f>IF(R15="nee",0,(J15-O15)*tab!F$94)</f>
        <v>0</v>
      </c>
      <c r="X15" s="1588">
        <f>IF(R15="nee",0,(G15-L15)*tab!$F$75+(H15-M15)*tab!$F$76+(I15-N15)*tab!$F$77)</f>
        <v>0</v>
      </c>
      <c r="Y15" s="1588">
        <f>IF(SUM(W15:X15)&lt;=0,0,SUM(W15:X15))</f>
        <v>0</v>
      </c>
      <c r="Z15" s="1581"/>
      <c r="AA15" s="1165"/>
    </row>
    <row r="16" spans="2:27" ht="12.75" x14ac:dyDescent="0.2">
      <c r="B16" s="1164"/>
      <c r="C16" s="1539">
        <v>2</v>
      </c>
      <c r="D16" s="1583" t="s">
        <v>1017</v>
      </c>
      <c r="E16" s="1584" t="s">
        <v>1018</v>
      </c>
      <c r="F16" s="1585"/>
      <c r="G16" s="1586">
        <v>0</v>
      </c>
      <c r="H16" s="1586">
        <v>0</v>
      </c>
      <c r="I16" s="1586">
        <v>0</v>
      </c>
      <c r="J16" s="1587">
        <f t="shared" ref="J16:J44" si="0">SUM(G16:I16)</f>
        <v>0</v>
      </c>
      <c r="K16" s="1541"/>
      <c r="L16" s="1586">
        <v>0</v>
      </c>
      <c r="M16" s="1586">
        <v>0</v>
      </c>
      <c r="N16" s="1586">
        <v>0</v>
      </c>
      <c r="O16" s="1587">
        <f t="shared" ref="O16:O44" si="1">SUM(L16:N16)</f>
        <v>0</v>
      </c>
      <c r="P16" s="1541"/>
      <c r="Q16" s="1588" t="str">
        <f>+Q15</f>
        <v>ja</v>
      </c>
      <c r="R16" s="1588" t="str">
        <f>+R15</f>
        <v>ja</v>
      </c>
      <c r="S16" s="1588">
        <f>IF(Q16="nee",0,(J16-O16)*tab!$H$86)</f>
        <v>0</v>
      </c>
      <c r="T16" s="1588">
        <f>(G16-L16)*tab!$F$70+(H16-M16)*tab!$F$71+(I16-N16)*tab!$F$72</f>
        <v>0</v>
      </c>
      <c r="U16" s="1588">
        <f t="shared" ref="U16:U49" si="2">IF(SUM(S16:T16)&lt;=0,0,SUM(S16:T16))</f>
        <v>0</v>
      </c>
      <c r="V16" s="1589"/>
      <c r="W16" s="1588">
        <f>IF(R16="nee",0,(J16-O16)*tab!F$94)</f>
        <v>0</v>
      </c>
      <c r="X16" s="1588">
        <f>IF(R16="nee",0,(G16-L16)*tab!$F$75+(H16-M16)*tab!$F$76+(I16-N16)*tab!$F$77)</f>
        <v>0</v>
      </c>
      <c r="Y16" s="1588">
        <f t="shared" ref="Y16:Y49" si="3">IF(SUM(W16:X16)&lt;=0,0,SUM(W16:X16))</f>
        <v>0</v>
      </c>
      <c r="Z16" s="1581"/>
      <c r="AA16" s="1165"/>
    </row>
    <row r="17" spans="2:27" ht="12.75" x14ac:dyDescent="0.2">
      <c r="B17" s="1164"/>
      <c r="C17" s="1539">
        <v>3</v>
      </c>
      <c r="D17" s="1583" t="s">
        <v>1019</v>
      </c>
      <c r="E17" s="1584" t="s">
        <v>1020</v>
      </c>
      <c r="F17" s="1585"/>
      <c r="G17" s="1586">
        <v>0</v>
      </c>
      <c r="H17" s="1586">
        <v>0</v>
      </c>
      <c r="I17" s="1586">
        <v>0</v>
      </c>
      <c r="J17" s="1587">
        <f t="shared" si="0"/>
        <v>0</v>
      </c>
      <c r="K17" s="1541"/>
      <c r="L17" s="1586">
        <v>0</v>
      </c>
      <c r="M17" s="1586">
        <v>0</v>
      </c>
      <c r="N17" s="1586">
        <v>0</v>
      </c>
      <c r="O17" s="1587">
        <f t="shared" si="1"/>
        <v>0</v>
      </c>
      <c r="P17" s="1541"/>
      <c r="Q17" s="1588" t="str">
        <f t="shared" ref="Q17:R32" si="4">+Q16</f>
        <v>ja</v>
      </c>
      <c r="R17" s="1588" t="str">
        <f t="shared" si="4"/>
        <v>ja</v>
      </c>
      <c r="S17" s="1588">
        <f>IF(Q17="nee",0,(J17-O17)*tab!$H$86)</f>
        <v>0</v>
      </c>
      <c r="T17" s="1588">
        <f>(G17-L17)*tab!$F$70+(H17-M17)*tab!$F$71+(I17-N17)*tab!$F$72</f>
        <v>0</v>
      </c>
      <c r="U17" s="1588">
        <f t="shared" si="2"/>
        <v>0</v>
      </c>
      <c r="V17" s="1589"/>
      <c r="W17" s="1588">
        <f>IF(R17="nee",0,(J17-O17)*tab!F$94)</f>
        <v>0</v>
      </c>
      <c r="X17" s="1588">
        <f>IF(R17="nee",0,(G17-L17)*tab!$F$75+(H17-M17)*tab!$F$76+(I17-N17)*tab!$F$77)</f>
        <v>0</v>
      </c>
      <c r="Y17" s="1588">
        <f t="shared" si="3"/>
        <v>0</v>
      </c>
      <c r="Z17" s="1581"/>
      <c r="AA17" s="1165"/>
    </row>
    <row r="18" spans="2:27" ht="12.75" x14ac:dyDescent="0.2">
      <c r="B18" s="1164"/>
      <c r="C18" s="1539">
        <v>4</v>
      </c>
      <c r="D18" s="1583" t="s">
        <v>1021</v>
      </c>
      <c r="E18" s="1584" t="s">
        <v>1022</v>
      </c>
      <c r="F18" s="1585"/>
      <c r="G18" s="1586">
        <v>0</v>
      </c>
      <c r="H18" s="1586">
        <v>0</v>
      </c>
      <c r="I18" s="1586">
        <v>0</v>
      </c>
      <c r="J18" s="1587">
        <f t="shared" si="0"/>
        <v>0</v>
      </c>
      <c r="K18" s="1541"/>
      <c r="L18" s="1586">
        <v>0</v>
      </c>
      <c r="M18" s="1586">
        <v>0</v>
      </c>
      <c r="N18" s="1586">
        <v>0</v>
      </c>
      <c r="O18" s="1587">
        <f t="shared" si="1"/>
        <v>0</v>
      </c>
      <c r="P18" s="1541"/>
      <c r="Q18" s="1588" t="str">
        <f t="shared" si="4"/>
        <v>ja</v>
      </c>
      <c r="R18" s="1588" t="str">
        <f t="shared" si="4"/>
        <v>ja</v>
      </c>
      <c r="S18" s="1588">
        <f>IF(Q18="nee",0,(J18-O18)*tab!$H$86)</f>
        <v>0</v>
      </c>
      <c r="T18" s="1588">
        <f>(G18-L18)*tab!$F$70+(H18-M18)*tab!$F$71+(I18-N18)*tab!$F$72</f>
        <v>0</v>
      </c>
      <c r="U18" s="1588">
        <f t="shared" si="2"/>
        <v>0</v>
      </c>
      <c r="V18" s="1589"/>
      <c r="W18" s="1588">
        <f>IF(R18="nee",0,(J18-O18)*tab!F$94)</f>
        <v>0</v>
      </c>
      <c r="X18" s="1588">
        <f>IF(R18="nee",0,(G18-L18)*tab!$F$75+(H18-M18)*tab!$F$76+(I18-N18)*tab!$F$77)</f>
        <v>0</v>
      </c>
      <c r="Y18" s="1588">
        <f t="shared" si="3"/>
        <v>0</v>
      </c>
      <c r="Z18" s="1581"/>
      <c r="AA18" s="1165"/>
    </row>
    <row r="19" spans="2:27" ht="12.75" x14ac:dyDescent="0.2">
      <c r="B19" s="1164"/>
      <c r="C19" s="1539">
        <v>5</v>
      </c>
      <c r="D19" s="1583" t="s">
        <v>1023</v>
      </c>
      <c r="E19" s="1584" t="s">
        <v>1024</v>
      </c>
      <c r="F19" s="1585"/>
      <c r="G19" s="1586">
        <v>0</v>
      </c>
      <c r="H19" s="1586">
        <v>0</v>
      </c>
      <c r="I19" s="1586">
        <v>0</v>
      </c>
      <c r="J19" s="1587">
        <f t="shared" si="0"/>
        <v>0</v>
      </c>
      <c r="K19" s="1541"/>
      <c r="L19" s="1586">
        <v>0</v>
      </c>
      <c r="M19" s="1586">
        <v>0</v>
      </c>
      <c r="N19" s="1586">
        <v>0</v>
      </c>
      <c r="O19" s="1587">
        <f t="shared" si="1"/>
        <v>0</v>
      </c>
      <c r="P19" s="1541"/>
      <c r="Q19" s="1588" t="str">
        <f t="shared" si="4"/>
        <v>ja</v>
      </c>
      <c r="R19" s="1588" t="str">
        <f t="shared" si="4"/>
        <v>ja</v>
      </c>
      <c r="S19" s="1588">
        <f>IF(Q19="nee",0,(J19-O19)*tab!$H$86)</f>
        <v>0</v>
      </c>
      <c r="T19" s="1588">
        <f>(G19-L19)*tab!$F$70+(H19-M19)*tab!$F$71+(I19-N19)*tab!$F$72</f>
        <v>0</v>
      </c>
      <c r="U19" s="1588">
        <f t="shared" si="2"/>
        <v>0</v>
      </c>
      <c r="V19" s="1589"/>
      <c r="W19" s="1588">
        <f>IF(R19="nee",0,(J19-O19)*tab!F$94)</f>
        <v>0</v>
      </c>
      <c r="X19" s="1588">
        <f>IF(R19="nee",0,(G19-L19)*tab!$F$75+(H19-M19)*tab!$F$76+(I19-N19)*tab!$F$77)</f>
        <v>0</v>
      </c>
      <c r="Y19" s="1588">
        <f t="shared" si="3"/>
        <v>0</v>
      </c>
      <c r="Z19" s="1581"/>
      <c r="AA19" s="1165"/>
    </row>
    <row r="20" spans="2:27" ht="12.75" x14ac:dyDescent="0.2">
      <c r="B20" s="1164"/>
      <c r="C20" s="1539">
        <v>6</v>
      </c>
      <c r="D20" s="1583" t="s">
        <v>1025</v>
      </c>
      <c r="E20" s="1584" t="s">
        <v>1026</v>
      </c>
      <c r="F20" s="1585"/>
      <c r="G20" s="1586">
        <v>0</v>
      </c>
      <c r="H20" s="1586">
        <v>0</v>
      </c>
      <c r="I20" s="1586">
        <v>0</v>
      </c>
      <c r="J20" s="1587">
        <f t="shared" si="0"/>
        <v>0</v>
      </c>
      <c r="K20" s="1541"/>
      <c r="L20" s="1586">
        <v>0</v>
      </c>
      <c r="M20" s="1586">
        <v>0</v>
      </c>
      <c r="N20" s="1586">
        <v>0</v>
      </c>
      <c r="O20" s="1587">
        <f t="shared" si="1"/>
        <v>0</v>
      </c>
      <c r="P20" s="1541"/>
      <c r="Q20" s="1588" t="str">
        <f t="shared" si="4"/>
        <v>ja</v>
      </c>
      <c r="R20" s="1588" t="str">
        <f t="shared" si="4"/>
        <v>ja</v>
      </c>
      <c r="S20" s="1588">
        <f>IF(Q20="nee",0,(J20-O20)*tab!$H$86)</f>
        <v>0</v>
      </c>
      <c r="T20" s="1588">
        <f>(G20-L20)*tab!$F$70+(H20-M20)*tab!$F$71+(I20-N20)*tab!$F$72</f>
        <v>0</v>
      </c>
      <c r="U20" s="1588">
        <f t="shared" si="2"/>
        <v>0</v>
      </c>
      <c r="V20" s="1589"/>
      <c r="W20" s="1588">
        <f>IF(R20="nee",0,(J20-O20)*tab!F$94)</f>
        <v>0</v>
      </c>
      <c r="X20" s="1588">
        <f>IF(R20="nee",0,(G20-L20)*tab!$F$75+(H20-M20)*tab!$F$76+(I20-N20)*tab!$F$77)</f>
        <v>0</v>
      </c>
      <c r="Y20" s="1588">
        <f t="shared" si="3"/>
        <v>0</v>
      </c>
      <c r="Z20" s="1581"/>
      <c r="AA20" s="1165"/>
    </row>
    <row r="21" spans="2:27" ht="12.75" x14ac:dyDescent="0.2">
      <c r="B21" s="1164"/>
      <c r="C21" s="1539">
        <v>7</v>
      </c>
      <c r="D21" s="1583" t="s">
        <v>1027</v>
      </c>
      <c r="E21" s="1584" t="s">
        <v>1028</v>
      </c>
      <c r="F21" s="1585"/>
      <c r="G21" s="1586">
        <v>0</v>
      </c>
      <c r="H21" s="1586">
        <v>0</v>
      </c>
      <c r="I21" s="1586">
        <v>0</v>
      </c>
      <c r="J21" s="1587">
        <f t="shared" si="0"/>
        <v>0</v>
      </c>
      <c r="K21" s="1541"/>
      <c r="L21" s="1586">
        <v>0</v>
      </c>
      <c r="M21" s="1586">
        <v>0</v>
      </c>
      <c r="N21" s="1586">
        <v>0</v>
      </c>
      <c r="O21" s="1587">
        <f t="shared" si="1"/>
        <v>0</v>
      </c>
      <c r="P21" s="1541"/>
      <c r="Q21" s="1588" t="str">
        <f t="shared" si="4"/>
        <v>ja</v>
      </c>
      <c r="R21" s="1588" t="str">
        <f t="shared" si="4"/>
        <v>ja</v>
      </c>
      <c r="S21" s="1588">
        <f>IF(Q21="nee",0,(J21-O21)*tab!$H$86)</f>
        <v>0</v>
      </c>
      <c r="T21" s="1588">
        <f>(G21-L21)*tab!$F$70+(H21-M21)*tab!$F$71+(I21-N21)*tab!$F$72</f>
        <v>0</v>
      </c>
      <c r="U21" s="1588">
        <f t="shared" si="2"/>
        <v>0</v>
      </c>
      <c r="V21" s="1589"/>
      <c r="W21" s="1588">
        <f>IF(R21="nee",0,(J21-O21)*tab!F$94)</f>
        <v>0</v>
      </c>
      <c r="X21" s="1588">
        <f>IF(R21="nee",0,(G21-L21)*tab!$F$75+(H21-M21)*tab!$F$76+(I21-N21)*tab!$F$77)</f>
        <v>0</v>
      </c>
      <c r="Y21" s="1588">
        <f t="shared" si="3"/>
        <v>0</v>
      </c>
      <c r="Z21" s="1581"/>
      <c r="AA21" s="1165"/>
    </row>
    <row r="22" spans="2:27" ht="12.75" x14ac:dyDescent="0.2">
      <c r="B22" s="1164"/>
      <c r="C22" s="1539">
        <v>8</v>
      </c>
      <c r="D22" s="1583" t="s">
        <v>1029</v>
      </c>
      <c r="E22" s="1584" t="s">
        <v>1030</v>
      </c>
      <c r="F22" s="1585"/>
      <c r="G22" s="1586">
        <v>0</v>
      </c>
      <c r="H22" s="1586">
        <v>0</v>
      </c>
      <c r="I22" s="1586">
        <v>0</v>
      </c>
      <c r="J22" s="1587">
        <f t="shared" si="0"/>
        <v>0</v>
      </c>
      <c r="K22" s="1541"/>
      <c r="L22" s="1586">
        <v>0</v>
      </c>
      <c r="M22" s="1586">
        <v>0</v>
      </c>
      <c r="N22" s="1586">
        <v>0</v>
      </c>
      <c r="O22" s="1587">
        <f t="shared" si="1"/>
        <v>0</v>
      </c>
      <c r="P22" s="1541"/>
      <c r="Q22" s="1588" t="str">
        <f t="shared" si="4"/>
        <v>ja</v>
      </c>
      <c r="R22" s="1588" t="str">
        <f t="shared" si="4"/>
        <v>ja</v>
      </c>
      <c r="S22" s="1588">
        <f>IF(Q22="nee",0,(J22-O22)*tab!$H$86)</f>
        <v>0</v>
      </c>
      <c r="T22" s="1588">
        <f>(G22-L22)*tab!$F$70+(H22-M22)*tab!$F$71+(I22-N22)*tab!$F$72</f>
        <v>0</v>
      </c>
      <c r="U22" s="1588">
        <f t="shared" si="2"/>
        <v>0</v>
      </c>
      <c r="V22" s="1589"/>
      <c r="W22" s="1588">
        <f>IF(R22="nee",0,(J22-O22)*tab!F$94)</f>
        <v>0</v>
      </c>
      <c r="X22" s="1588">
        <f>IF(R22="nee",0,(G22-L22)*tab!$F$75+(H22-M22)*tab!$F$76+(I22-N22)*tab!$F$77)</f>
        <v>0</v>
      </c>
      <c r="Y22" s="1588">
        <f t="shared" si="3"/>
        <v>0</v>
      </c>
      <c r="Z22" s="1581"/>
      <c r="AA22" s="1165"/>
    </row>
    <row r="23" spans="2:27" ht="12.75" x14ac:dyDescent="0.2">
      <c r="B23" s="1164"/>
      <c r="C23" s="1539">
        <v>9</v>
      </c>
      <c r="D23" s="1583" t="s">
        <v>1031</v>
      </c>
      <c r="E23" s="1584" t="s">
        <v>1032</v>
      </c>
      <c r="F23" s="1585"/>
      <c r="G23" s="1586">
        <v>0</v>
      </c>
      <c r="H23" s="1586">
        <v>0</v>
      </c>
      <c r="I23" s="1586">
        <v>0</v>
      </c>
      <c r="J23" s="1587">
        <f t="shared" si="0"/>
        <v>0</v>
      </c>
      <c r="K23" s="1541"/>
      <c r="L23" s="1586">
        <v>0</v>
      </c>
      <c r="M23" s="1586">
        <v>0</v>
      </c>
      <c r="N23" s="1586">
        <v>0</v>
      </c>
      <c r="O23" s="1587">
        <f t="shared" si="1"/>
        <v>0</v>
      </c>
      <c r="P23" s="1541"/>
      <c r="Q23" s="1588" t="str">
        <f t="shared" si="4"/>
        <v>ja</v>
      </c>
      <c r="R23" s="1588" t="str">
        <f t="shared" si="4"/>
        <v>ja</v>
      </c>
      <c r="S23" s="1588">
        <f>IF(Q23="nee",0,(J23-O23)*tab!$H$86)</f>
        <v>0</v>
      </c>
      <c r="T23" s="1588">
        <f>(G23-L23)*tab!$F$70+(H23-M23)*tab!$F$71+(I23-N23)*tab!$F$72</f>
        <v>0</v>
      </c>
      <c r="U23" s="1588">
        <f t="shared" si="2"/>
        <v>0</v>
      </c>
      <c r="V23" s="1589"/>
      <c r="W23" s="1588">
        <f>IF(R23="nee",0,(J23-O23)*tab!F$94)</f>
        <v>0</v>
      </c>
      <c r="X23" s="1588">
        <f>IF(R23="nee",0,(G23-L23)*tab!$F$75+(H23-M23)*tab!$F$76+(I23-N23)*tab!$F$77)</f>
        <v>0</v>
      </c>
      <c r="Y23" s="1588">
        <f t="shared" si="3"/>
        <v>0</v>
      </c>
      <c r="Z23" s="1581"/>
      <c r="AA23" s="1165"/>
    </row>
    <row r="24" spans="2:27" ht="12.75" x14ac:dyDescent="0.2">
      <c r="B24" s="1164"/>
      <c r="C24" s="1539">
        <v>10</v>
      </c>
      <c r="D24" s="1583" t="s">
        <v>1033</v>
      </c>
      <c r="E24" s="1584" t="s">
        <v>1034</v>
      </c>
      <c r="F24" s="1585"/>
      <c r="G24" s="1586">
        <v>0</v>
      </c>
      <c r="H24" s="1586">
        <v>0</v>
      </c>
      <c r="I24" s="1586">
        <v>0</v>
      </c>
      <c r="J24" s="1587">
        <f t="shared" si="0"/>
        <v>0</v>
      </c>
      <c r="K24" s="1541"/>
      <c r="L24" s="1586">
        <v>0</v>
      </c>
      <c r="M24" s="1586">
        <v>0</v>
      </c>
      <c r="N24" s="1586">
        <v>0</v>
      </c>
      <c r="O24" s="1587">
        <f t="shared" si="1"/>
        <v>0</v>
      </c>
      <c r="P24" s="1541"/>
      <c r="Q24" s="1588" t="str">
        <f t="shared" si="4"/>
        <v>ja</v>
      </c>
      <c r="R24" s="1588" t="str">
        <f t="shared" si="4"/>
        <v>ja</v>
      </c>
      <c r="S24" s="1588">
        <f>IF(Q24="nee",0,(J24-O24)*tab!$H$86)</f>
        <v>0</v>
      </c>
      <c r="T24" s="1588">
        <f>(G24-L24)*tab!$F$70+(H24-M24)*tab!$F$71+(I24-N24)*tab!$F$72</f>
        <v>0</v>
      </c>
      <c r="U24" s="1588">
        <f t="shared" si="2"/>
        <v>0</v>
      </c>
      <c r="V24" s="1589"/>
      <c r="W24" s="1588">
        <f>IF(R24="nee",0,(J24-O24)*tab!F$94)</f>
        <v>0</v>
      </c>
      <c r="X24" s="1588">
        <f>IF(R24="nee",0,(G24-L24)*tab!$F$75+(H24-M24)*tab!$F$76+(I24-N24)*tab!$F$77)</f>
        <v>0</v>
      </c>
      <c r="Y24" s="1588">
        <f t="shared" si="3"/>
        <v>0</v>
      </c>
      <c r="Z24" s="1581"/>
      <c r="AA24" s="1165"/>
    </row>
    <row r="25" spans="2:27" ht="12.75" x14ac:dyDescent="0.2">
      <c r="B25" s="1164"/>
      <c r="C25" s="1539">
        <v>11</v>
      </c>
      <c r="D25" s="1583" t="s">
        <v>1035</v>
      </c>
      <c r="E25" s="1584" t="s">
        <v>1036</v>
      </c>
      <c r="F25" s="1585"/>
      <c r="G25" s="1586">
        <v>0</v>
      </c>
      <c r="H25" s="1586">
        <v>0</v>
      </c>
      <c r="I25" s="1586">
        <v>0</v>
      </c>
      <c r="J25" s="1587">
        <f t="shared" si="0"/>
        <v>0</v>
      </c>
      <c r="K25" s="1541"/>
      <c r="L25" s="1586">
        <v>0</v>
      </c>
      <c r="M25" s="1586">
        <v>0</v>
      </c>
      <c r="N25" s="1586">
        <v>0</v>
      </c>
      <c r="O25" s="1587">
        <f t="shared" si="1"/>
        <v>0</v>
      </c>
      <c r="P25" s="1541"/>
      <c r="Q25" s="1588" t="str">
        <f t="shared" si="4"/>
        <v>ja</v>
      </c>
      <c r="R25" s="1588" t="str">
        <f t="shared" si="4"/>
        <v>ja</v>
      </c>
      <c r="S25" s="1588">
        <f>IF(Q25="nee",0,(J25-O25)*tab!$H$86)</f>
        <v>0</v>
      </c>
      <c r="T25" s="1588">
        <f>(G25-L25)*tab!$F$70+(H25-M25)*tab!$F$71+(I25-N25)*tab!$F$72</f>
        <v>0</v>
      </c>
      <c r="U25" s="1588">
        <f t="shared" si="2"/>
        <v>0</v>
      </c>
      <c r="V25" s="1589"/>
      <c r="W25" s="1588">
        <f>IF(R25="nee",0,(J25-O25)*tab!F$94)</f>
        <v>0</v>
      </c>
      <c r="X25" s="1588">
        <f>IF(R25="nee",0,(G25-L25)*tab!$F$75+(H25-M25)*tab!$F$76+(I25-N25)*tab!$F$77)</f>
        <v>0</v>
      </c>
      <c r="Y25" s="1588">
        <f t="shared" si="3"/>
        <v>0</v>
      </c>
      <c r="Z25" s="1581"/>
      <c r="AA25" s="1165"/>
    </row>
    <row r="26" spans="2:27" ht="12.75" x14ac:dyDescent="0.2">
      <c r="B26" s="1164"/>
      <c r="C26" s="1539">
        <v>12</v>
      </c>
      <c r="D26" s="1583" t="s">
        <v>1037</v>
      </c>
      <c r="E26" s="1584" t="s">
        <v>1038</v>
      </c>
      <c r="F26" s="1585"/>
      <c r="G26" s="1586">
        <v>0</v>
      </c>
      <c r="H26" s="1586">
        <v>0</v>
      </c>
      <c r="I26" s="1586">
        <v>0</v>
      </c>
      <c r="J26" s="1587">
        <f t="shared" si="0"/>
        <v>0</v>
      </c>
      <c r="K26" s="1541"/>
      <c r="L26" s="1586">
        <v>0</v>
      </c>
      <c r="M26" s="1586">
        <v>0</v>
      </c>
      <c r="N26" s="1586">
        <v>0</v>
      </c>
      <c r="O26" s="1587">
        <f t="shared" si="1"/>
        <v>0</v>
      </c>
      <c r="P26" s="1541"/>
      <c r="Q26" s="1588" t="str">
        <f t="shared" si="4"/>
        <v>ja</v>
      </c>
      <c r="R26" s="1588" t="str">
        <f t="shared" si="4"/>
        <v>ja</v>
      </c>
      <c r="S26" s="1588">
        <f>IF(Q26="nee",0,(J26-O26)*tab!$H$86)</f>
        <v>0</v>
      </c>
      <c r="T26" s="1588">
        <f>(G26-L26)*tab!$F$70+(H26-M26)*tab!$F$71+(I26-N26)*tab!$F$72</f>
        <v>0</v>
      </c>
      <c r="U26" s="1588">
        <f t="shared" si="2"/>
        <v>0</v>
      </c>
      <c r="V26" s="1589"/>
      <c r="W26" s="1588">
        <f>IF(R26="nee",0,(J26-O26)*tab!F$94)</f>
        <v>0</v>
      </c>
      <c r="X26" s="1588">
        <f>IF(R26="nee",0,(G26-L26)*tab!$F$75+(H26-M26)*tab!$F$76+(I26-N26)*tab!$F$77)</f>
        <v>0</v>
      </c>
      <c r="Y26" s="1588">
        <f t="shared" si="3"/>
        <v>0</v>
      </c>
      <c r="Z26" s="1581"/>
      <c r="AA26" s="1165"/>
    </row>
    <row r="27" spans="2:27" ht="12.75" x14ac:dyDescent="0.2">
      <c r="B27" s="1164"/>
      <c r="C27" s="1539">
        <v>13</v>
      </c>
      <c r="D27" s="1583"/>
      <c r="E27" s="1584"/>
      <c r="F27" s="1585"/>
      <c r="G27" s="1586"/>
      <c r="H27" s="1586"/>
      <c r="I27" s="1586"/>
      <c r="J27" s="1587">
        <f t="shared" si="0"/>
        <v>0</v>
      </c>
      <c r="K27" s="1541"/>
      <c r="L27" s="1586"/>
      <c r="M27" s="1586"/>
      <c r="N27" s="1586"/>
      <c r="O27" s="1587">
        <f t="shared" si="1"/>
        <v>0</v>
      </c>
      <c r="P27" s="1541"/>
      <c r="Q27" s="1588" t="str">
        <f t="shared" si="4"/>
        <v>ja</v>
      </c>
      <c r="R27" s="1588" t="str">
        <f t="shared" si="4"/>
        <v>ja</v>
      </c>
      <c r="S27" s="1588">
        <f>IF(Q27="nee",0,(J27-O27)*tab!$H$86)</f>
        <v>0</v>
      </c>
      <c r="T27" s="1588">
        <f>(G27-L27)*tab!$F$70+(H27-M27)*tab!$F$71+(I27-N27)*tab!$F$72</f>
        <v>0</v>
      </c>
      <c r="U27" s="1588">
        <f t="shared" si="2"/>
        <v>0</v>
      </c>
      <c r="V27" s="1589"/>
      <c r="W27" s="1588">
        <f>IF(R27="nee",0,(J27-O27)*tab!F$94)</f>
        <v>0</v>
      </c>
      <c r="X27" s="1588">
        <f>IF(R27="nee",0,(G27-L27)*tab!$F$75+(H27-M27)*tab!$F$76+(I27-N27)*tab!$F$77)</f>
        <v>0</v>
      </c>
      <c r="Y27" s="1588">
        <f t="shared" si="3"/>
        <v>0</v>
      </c>
      <c r="Z27" s="1581"/>
      <c r="AA27" s="1165"/>
    </row>
    <row r="28" spans="2:27" ht="12.75" x14ac:dyDescent="0.2">
      <c r="B28" s="1164"/>
      <c r="C28" s="1539">
        <v>14</v>
      </c>
      <c r="D28" s="1583"/>
      <c r="E28" s="1584"/>
      <c r="F28" s="1585"/>
      <c r="G28" s="1586"/>
      <c r="H28" s="1586"/>
      <c r="I28" s="1586"/>
      <c r="J28" s="1587">
        <f t="shared" si="0"/>
        <v>0</v>
      </c>
      <c r="K28" s="1541"/>
      <c r="L28" s="1586"/>
      <c r="M28" s="1586"/>
      <c r="N28" s="1586"/>
      <c r="O28" s="1587">
        <f t="shared" si="1"/>
        <v>0</v>
      </c>
      <c r="P28" s="1541"/>
      <c r="Q28" s="1588" t="str">
        <f t="shared" si="4"/>
        <v>ja</v>
      </c>
      <c r="R28" s="1588" t="str">
        <f t="shared" si="4"/>
        <v>ja</v>
      </c>
      <c r="S28" s="1588">
        <f>IF(Q28="nee",0,(J28-O28)*tab!$H$86)</f>
        <v>0</v>
      </c>
      <c r="T28" s="1588">
        <f>(G28-L28)*tab!$F$70+(H28-M28)*tab!$F$71+(I28-N28)*tab!$F$72</f>
        <v>0</v>
      </c>
      <c r="U28" s="1588">
        <f t="shared" si="2"/>
        <v>0</v>
      </c>
      <c r="V28" s="1589"/>
      <c r="W28" s="1588">
        <f>IF(R28="nee",0,(J28-O28)*tab!F$94)</f>
        <v>0</v>
      </c>
      <c r="X28" s="1588">
        <f>IF(R28="nee",0,(G28-L28)*tab!$F$75+(H28-M28)*tab!$F$76+(I28-N28)*tab!$F$77)</f>
        <v>0</v>
      </c>
      <c r="Y28" s="1588">
        <f t="shared" si="3"/>
        <v>0</v>
      </c>
      <c r="Z28" s="1581"/>
      <c r="AA28" s="1165"/>
    </row>
    <row r="29" spans="2:27" ht="12.75" x14ac:dyDescent="0.2">
      <c r="B29" s="1164"/>
      <c r="C29" s="1539">
        <v>15</v>
      </c>
      <c r="D29" s="1583"/>
      <c r="E29" s="1584"/>
      <c r="F29" s="1585"/>
      <c r="G29" s="1586"/>
      <c r="H29" s="1586"/>
      <c r="I29" s="1586"/>
      <c r="J29" s="1587">
        <f t="shared" si="0"/>
        <v>0</v>
      </c>
      <c r="K29" s="1541"/>
      <c r="L29" s="1586"/>
      <c r="M29" s="1586"/>
      <c r="N29" s="1586"/>
      <c r="O29" s="1587">
        <f t="shared" si="1"/>
        <v>0</v>
      </c>
      <c r="P29" s="1541"/>
      <c r="Q29" s="1588" t="str">
        <f t="shared" si="4"/>
        <v>ja</v>
      </c>
      <c r="R29" s="1588" t="str">
        <f t="shared" si="4"/>
        <v>ja</v>
      </c>
      <c r="S29" s="1588">
        <f>IF(Q29="nee",0,(J29-O29)*tab!$H$86)</f>
        <v>0</v>
      </c>
      <c r="T29" s="1588">
        <f>(G29-L29)*tab!$F$70+(H29-M29)*tab!$F$71+(I29-N29)*tab!$F$72</f>
        <v>0</v>
      </c>
      <c r="U29" s="1588">
        <f t="shared" si="2"/>
        <v>0</v>
      </c>
      <c r="V29" s="1589"/>
      <c r="W29" s="1588">
        <f>IF(R29="nee",0,(J29-O29)*tab!F$94)</f>
        <v>0</v>
      </c>
      <c r="X29" s="1588">
        <f>IF(R29="nee",0,(G29-L29)*tab!$F$75+(H29-M29)*tab!$F$76+(I29-N29)*tab!$F$77)</f>
        <v>0</v>
      </c>
      <c r="Y29" s="1588">
        <f t="shared" si="3"/>
        <v>0</v>
      </c>
      <c r="Z29" s="1581"/>
      <c r="AA29" s="1165"/>
    </row>
    <row r="30" spans="2:27" ht="12.75" x14ac:dyDescent="0.2">
      <c r="B30" s="1164"/>
      <c r="C30" s="1539">
        <v>16</v>
      </c>
      <c r="D30" s="1583"/>
      <c r="E30" s="1584"/>
      <c r="F30" s="1585"/>
      <c r="G30" s="1586"/>
      <c r="H30" s="1586"/>
      <c r="I30" s="1586"/>
      <c r="J30" s="1587">
        <f t="shared" si="0"/>
        <v>0</v>
      </c>
      <c r="K30" s="1541"/>
      <c r="L30" s="1586"/>
      <c r="M30" s="1586"/>
      <c r="N30" s="1586"/>
      <c r="O30" s="1587">
        <f t="shared" si="1"/>
        <v>0</v>
      </c>
      <c r="P30" s="1541"/>
      <c r="Q30" s="1588" t="str">
        <f t="shared" si="4"/>
        <v>ja</v>
      </c>
      <c r="R30" s="1588" t="str">
        <f t="shared" si="4"/>
        <v>ja</v>
      </c>
      <c r="S30" s="1588">
        <f>IF(Q30="nee",0,(J30-O30)*tab!$H$86)</f>
        <v>0</v>
      </c>
      <c r="T30" s="1588">
        <f>(G30-L30)*tab!$F$70+(H30-M30)*tab!$F$71+(I30-N30)*tab!$F$72</f>
        <v>0</v>
      </c>
      <c r="U30" s="1588">
        <f t="shared" si="2"/>
        <v>0</v>
      </c>
      <c r="V30" s="1589"/>
      <c r="W30" s="1588">
        <f>IF(R30="nee",0,(J30-O30)*tab!F$94)</f>
        <v>0</v>
      </c>
      <c r="X30" s="1588">
        <f>IF(R30="nee",0,(G30-L30)*tab!$F$75+(H30-M30)*tab!$F$76+(I30-N30)*tab!$F$77)</f>
        <v>0</v>
      </c>
      <c r="Y30" s="1588">
        <f t="shared" si="3"/>
        <v>0</v>
      </c>
      <c r="Z30" s="1581"/>
      <c r="AA30" s="1165"/>
    </row>
    <row r="31" spans="2:27" ht="12.75" x14ac:dyDescent="0.2">
      <c r="B31" s="1164"/>
      <c r="C31" s="1539">
        <v>17</v>
      </c>
      <c r="D31" s="1583"/>
      <c r="E31" s="1584"/>
      <c r="F31" s="1585"/>
      <c r="G31" s="1586"/>
      <c r="H31" s="1586"/>
      <c r="I31" s="1586"/>
      <c r="J31" s="1587">
        <f t="shared" si="0"/>
        <v>0</v>
      </c>
      <c r="K31" s="1541"/>
      <c r="L31" s="1586"/>
      <c r="M31" s="1586"/>
      <c r="N31" s="1586"/>
      <c r="O31" s="1587">
        <f t="shared" si="1"/>
        <v>0</v>
      </c>
      <c r="P31" s="1541"/>
      <c r="Q31" s="1588" t="str">
        <f t="shared" si="4"/>
        <v>ja</v>
      </c>
      <c r="R31" s="1588" t="str">
        <f t="shared" si="4"/>
        <v>ja</v>
      </c>
      <c r="S31" s="1588">
        <f>IF(Q31="nee",0,(J31-O31)*tab!$H$86)</f>
        <v>0</v>
      </c>
      <c r="T31" s="1588">
        <f>(G31-L31)*tab!$F$70+(H31-M31)*tab!$F$71+(I31-N31)*tab!$F$72</f>
        <v>0</v>
      </c>
      <c r="U31" s="1588">
        <f t="shared" si="2"/>
        <v>0</v>
      </c>
      <c r="V31" s="1589"/>
      <c r="W31" s="1588">
        <f>IF(R31="nee",0,(J31-O31)*tab!F$94)</f>
        <v>0</v>
      </c>
      <c r="X31" s="1588">
        <f>IF(R31="nee",0,(G31-L31)*tab!$F$75+(H31-M31)*tab!$F$76+(I31-N31)*tab!$F$77)</f>
        <v>0</v>
      </c>
      <c r="Y31" s="1588">
        <f t="shared" si="3"/>
        <v>0</v>
      </c>
      <c r="Z31" s="1581"/>
      <c r="AA31" s="1165"/>
    </row>
    <row r="32" spans="2:27" ht="12.75" x14ac:dyDescent="0.2">
      <c r="B32" s="1164"/>
      <c r="C32" s="1539">
        <v>18</v>
      </c>
      <c r="D32" s="1583"/>
      <c r="E32" s="1584"/>
      <c r="F32" s="1585"/>
      <c r="G32" s="1586"/>
      <c r="H32" s="1586"/>
      <c r="I32" s="1586"/>
      <c r="J32" s="1587">
        <f t="shared" si="0"/>
        <v>0</v>
      </c>
      <c r="K32" s="1541"/>
      <c r="L32" s="1586"/>
      <c r="M32" s="1586"/>
      <c r="N32" s="1586"/>
      <c r="O32" s="1587">
        <f t="shared" si="1"/>
        <v>0</v>
      </c>
      <c r="P32" s="1541"/>
      <c r="Q32" s="1588" t="str">
        <f t="shared" si="4"/>
        <v>ja</v>
      </c>
      <c r="R32" s="1588" t="str">
        <f t="shared" si="4"/>
        <v>ja</v>
      </c>
      <c r="S32" s="1588">
        <f>IF(Q32="nee",0,(J32-O32)*tab!$H$86)</f>
        <v>0</v>
      </c>
      <c r="T32" s="1588">
        <f>(G32-L32)*tab!$F$70+(H32-M32)*tab!$F$71+(I32-N32)*tab!$F$72</f>
        <v>0</v>
      </c>
      <c r="U32" s="1588">
        <f t="shared" si="2"/>
        <v>0</v>
      </c>
      <c r="V32" s="1589"/>
      <c r="W32" s="1588">
        <f>IF(R32="nee",0,(J32-O32)*tab!F$94)</f>
        <v>0</v>
      </c>
      <c r="X32" s="1588">
        <f>IF(R32="nee",0,(G32-L32)*tab!$F$75+(H32-M32)*tab!$F$76+(I32-N32)*tab!$F$77)</f>
        <v>0</v>
      </c>
      <c r="Y32" s="1588">
        <f t="shared" si="3"/>
        <v>0</v>
      </c>
      <c r="Z32" s="1581"/>
      <c r="AA32" s="1165"/>
    </row>
    <row r="33" spans="2:27" ht="12.75" x14ac:dyDescent="0.2">
      <c r="B33" s="1164"/>
      <c r="C33" s="1539">
        <v>19</v>
      </c>
      <c r="D33" s="1583"/>
      <c r="E33" s="1584"/>
      <c r="F33" s="1585"/>
      <c r="G33" s="1586"/>
      <c r="H33" s="1586"/>
      <c r="I33" s="1586"/>
      <c r="J33" s="1587">
        <f t="shared" si="0"/>
        <v>0</v>
      </c>
      <c r="K33" s="1541"/>
      <c r="L33" s="1586"/>
      <c r="M33" s="1586"/>
      <c r="N33" s="1586"/>
      <c r="O33" s="1587">
        <f t="shared" si="1"/>
        <v>0</v>
      </c>
      <c r="P33" s="1541"/>
      <c r="Q33" s="1588" t="str">
        <f t="shared" ref="Q33:R44" si="5">+Q32</f>
        <v>ja</v>
      </c>
      <c r="R33" s="1588" t="str">
        <f t="shared" si="5"/>
        <v>ja</v>
      </c>
      <c r="S33" s="1588">
        <f>IF(Q33="nee",0,(J33-O33)*tab!$H$86)</f>
        <v>0</v>
      </c>
      <c r="T33" s="1588">
        <f>(G33-L33)*tab!$F$70+(H33-M33)*tab!$F$71+(I33-N33)*tab!$F$72</f>
        <v>0</v>
      </c>
      <c r="U33" s="1588">
        <f t="shared" si="2"/>
        <v>0</v>
      </c>
      <c r="V33" s="1589"/>
      <c r="W33" s="1588">
        <f>IF(R33="nee",0,(J33-O33)*tab!F$94)</f>
        <v>0</v>
      </c>
      <c r="X33" s="1588">
        <f>IF(R33="nee",0,(G33-L33)*tab!$F$75+(H33-M33)*tab!$F$76+(I33-N33)*tab!$F$77)</f>
        <v>0</v>
      </c>
      <c r="Y33" s="1588">
        <f t="shared" si="3"/>
        <v>0</v>
      </c>
      <c r="Z33" s="1581"/>
      <c r="AA33" s="1165"/>
    </row>
    <row r="34" spans="2:27" ht="12.75" x14ac:dyDescent="0.2">
      <c r="B34" s="1164"/>
      <c r="C34" s="1539">
        <v>20</v>
      </c>
      <c r="D34" s="1583"/>
      <c r="E34" s="1584"/>
      <c r="F34" s="1585"/>
      <c r="G34" s="1586"/>
      <c r="H34" s="1586"/>
      <c r="I34" s="1586"/>
      <c r="J34" s="1587">
        <f t="shared" si="0"/>
        <v>0</v>
      </c>
      <c r="K34" s="1541"/>
      <c r="L34" s="1586"/>
      <c r="M34" s="1586"/>
      <c r="N34" s="1586"/>
      <c r="O34" s="1587">
        <f t="shared" si="1"/>
        <v>0</v>
      </c>
      <c r="P34" s="1541"/>
      <c r="Q34" s="1588" t="str">
        <f t="shared" si="5"/>
        <v>ja</v>
      </c>
      <c r="R34" s="1588" t="str">
        <f t="shared" si="5"/>
        <v>ja</v>
      </c>
      <c r="S34" s="1588">
        <f>IF(Q34="nee",0,(J34-O34)*tab!$H$86)</f>
        <v>0</v>
      </c>
      <c r="T34" s="1588">
        <f>(G34-L34)*tab!$F$70+(H34-M34)*tab!$F$71+(I34-N34)*tab!$F$72</f>
        <v>0</v>
      </c>
      <c r="U34" s="1588">
        <f t="shared" si="2"/>
        <v>0</v>
      </c>
      <c r="V34" s="1589"/>
      <c r="W34" s="1588">
        <f>IF(R34="nee",0,(J34-O34)*tab!F$94)</f>
        <v>0</v>
      </c>
      <c r="X34" s="1588">
        <f>IF(R34="nee",0,(G34-L34)*tab!$F$75+(H34-M34)*tab!$F$76+(I34-N34)*tab!$F$77)</f>
        <v>0</v>
      </c>
      <c r="Y34" s="1588">
        <f t="shared" si="3"/>
        <v>0</v>
      </c>
      <c r="Z34" s="1581"/>
      <c r="AA34" s="1165"/>
    </row>
    <row r="35" spans="2:27" ht="12.75" x14ac:dyDescent="0.2">
      <c r="B35" s="1164"/>
      <c r="C35" s="1539">
        <v>21</v>
      </c>
      <c r="D35" s="1583"/>
      <c r="E35" s="1584"/>
      <c r="F35" s="1585"/>
      <c r="G35" s="1586"/>
      <c r="H35" s="1586"/>
      <c r="I35" s="1586"/>
      <c r="J35" s="1587">
        <f t="shared" si="0"/>
        <v>0</v>
      </c>
      <c r="K35" s="1541"/>
      <c r="L35" s="1586"/>
      <c r="M35" s="1586"/>
      <c r="N35" s="1586"/>
      <c r="O35" s="1587">
        <f t="shared" si="1"/>
        <v>0</v>
      </c>
      <c r="P35" s="1541"/>
      <c r="Q35" s="1588" t="str">
        <f t="shared" si="5"/>
        <v>ja</v>
      </c>
      <c r="R35" s="1588" t="str">
        <f t="shared" si="5"/>
        <v>ja</v>
      </c>
      <c r="S35" s="1588">
        <f>IF(Q35="nee",0,(J35-O35)*tab!$H$86)</f>
        <v>0</v>
      </c>
      <c r="T35" s="1588">
        <f>(G35-L35)*tab!$F$70+(H35-M35)*tab!$F$71+(I35-N35)*tab!$F$72</f>
        <v>0</v>
      </c>
      <c r="U35" s="1588">
        <f t="shared" si="2"/>
        <v>0</v>
      </c>
      <c r="V35" s="1589"/>
      <c r="W35" s="1588">
        <f>IF(R35="nee",0,(J35-O35)*tab!F$94)</f>
        <v>0</v>
      </c>
      <c r="X35" s="1588">
        <f>IF(R35="nee",0,(G35-L35)*tab!$F$75+(H35-M35)*tab!$F$76+(I35-N35)*tab!$F$77)</f>
        <v>0</v>
      </c>
      <c r="Y35" s="1588">
        <f t="shared" si="3"/>
        <v>0</v>
      </c>
      <c r="Z35" s="1581"/>
      <c r="AA35" s="1165"/>
    </row>
    <row r="36" spans="2:27" ht="12.75" x14ac:dyDescent="0.2">
      <c r="B36" s="1164"/>
      <c r="C36" s="1539">
        <v>22</v>
      </c>
      <c r="D36" s="1583"/>
      <c r="E36" s="1583"/>
      <c r="F36" s="1585"/>
      <c r="G36" s="1586"/>
      <c r="H36" s="1586"/>
      <c r="I36" s="1586"/>
      <c r="J36" s="1587">
        <f t="shared" si="0"/>
        <v>0</v>
      </c>
      <c r="K36" s="1541"/>
      <c r="L36" s="1586"/>
      <c r="M36" s="1586"/>
      <c r="N36" s="1586"/>
      <c r="O36" s="1587">
        <f t="shared" si="1"/>
        <v>0</v>
      </c>
      <c r="P36" s="1541"/>
      <c r="Q36" s="1588" t="str">
        <f t="shared" si="5"/>
        <v>ja</v>
      </c>
      <c r="R36" s="1588" t="str">
        <f t="shared" si="5"/>
        <v>ja</v>
      </c>
      <c r="S36" s="1588">
        <f>IF(Q36="nee",0,(J36-O36)*tab!$H$86)</f>
        <v>0</v>
      </c>
      <c r="T36" s="1588">
        <f>(G36-L36)*tab!$F$70+(H36-M36)*tab!$F$71+(I36-N36)*tab!$F$72</f>
        <v>0</v>
      </c>
      <c r="U36" s="1588">
        <f t="shared" si="2"/>
        <v>0</v>
      </c>
      <c r="V36" s="1589"/>
      <c r="W36" s="1588">
        <f>IF(R36="nee",0,(J36-O36)*tab!F$94)</f>
        <v>0</v>
      </c>
      <c r="X36" s="1588">
        <f>IF(R36="nee",0,(G36-L36)*tab!$F$75+(H36-M36)*tab!$F$76+(I36-N36)*tab!$F$77)</f>
        <v>0</v>
      </c>
      <c r="Y36" s="1588">
        <f t="shared" si="3"/>
        <v>0</v>
      </c>
      <c r="Z36" s="1581"/>
      <c r="AA36" s="1165"/>
    </row>
    <row r="37" spans="2:27" ht="12.75" x14ac:dyDescent="0.2">
      <c r="B37" s="1164"/>
      <c r="C37" s="1539">
        <v>23</v>
      </c>
      <c r="D37" s="1583"/>
      <c r="E37" s="1583"/>
      <c r="F37" s="1585"/>
      <c r="G37" s="1586"/>
      <c r="H37" s="1586"/>
      <c r="I37" s="1586"/>
      <c r="J37" s="1587">
        <f t="shared" si="0"/>
        <v>0</v>
      </c>
      <c r="K37" s="1541"/>
      <c r="L37" s="1586"/>
      <c r="M37" s="1586"/>
      <c r="N37" s="1586"/>
      <c r="O37" s="1587">
        <f t="shared" si="1"/>
        <v>0</v>
      </c>
      <c r="P37" s="1541"/>
      <c r="Q37" s="1588" t="str">
        <f t="shared" si="5"/>
        <v>ja</v>
      </c>
      <c r="R37" s="1588" t="str">
        <f t="shared" si="5"/>
        <v>ja</v>
      </c>
      <c r="S37" s="1588">
        <f>IF(Q37="nee",0,(J37-O37)*tab!$H$86)</f>
        <v>0</v>
      </c>
      <c r="T37" s="1588">
        <f>(G37-L37)*tab!$F$70+(H37-M37)*tab!$F$71+(I37-N37)*tab!$F$72</f>
        <v>0</v>
      </c>
      <c r="U37" s="1588">
        <f t="shared" si="2"/>
        <v>0</v>
      </c>
      <c r="V37" s="1589"/>
      <c r="W37" s="1588">
        <f>IF(R37="nee",0,(J37-O37)*tab!F$94)</f>
        <v>0</v>
      </c>
      <c r="X37" s="1588">
        <f>IF(R37="nee",0,(G37-L37)*tab!$F$75+(H37-M37)*tab!$F$76+(I37-N37)*tab!$F$77)</f>
        <v>0</v>
      </c>
      <c r="Y37" s="1588">
        <f t="shared" si="3"/>
        <v>0</v>
      </c>
      <c r="Z37" s="1581"/>
      <c r="AA37" s="1165"/>
    </row>
    <row r="38" spans="2:27" ht="12.75" x14ac:dyDescent="0.2">
      <c r="B38" s="1164"/>
      <c r="C38" s="1539">
        <v>24</v>
      </c>
      <c r="D38" s="1583"/>
      <c r="E38" s="1583"/>
      <c r="F38" s="1585"/>
      <c r="G38" s="1586"/>
      <c r="H38" s="1586"/>
      <c r="I38" s="1586"/>
      <c r="J38" s="1587">
        <f t="shared" si="0"/>
        <v>0</v>
      </c>
      <c r="K38" s="1541"/>
      <c r="L38" s="1586"/>
      <c r="M38" s="1586"/>
      <c r="N38" s="1586"/>
      <c r="O38" s="1587">
        <f t="shared" si="1"/>
        <v>0</v>
      </c>
      <c r="P38" s="1541"/>
      <c r="Q38" s="1588" t="str">
        <f t="shared" si="5"/>
        <v>ja</v>
      </c>
      <c r="R38" s="1588" t="str">
        <f t="shared" si="5"/>
        <v>ja</v>
      </c>
      <c r="S38" s="1588">
        <f>IF(Q38="nee",0,(J38-O38)*tab!$H$86)</f>
        <v>0</v>
      </c>
      <c r="T38" s="1588">
        <f>(G38-L38)*tab!$F$70+(H38-M38)*tab!$F$71+(I38-N38)*tab!$F$72</f>
        <v>0</v>
      </c>
      <c r="U38" s="1588">
        <f t="shared" si="2"/>
        <v>0</v>
      </c>
      <c r="V38" s="1589"/>
      <c r="W38" s="1588">
        <f>IF(R38="nee",0,(J38-O38)*tab!F$94)</f>
        <v>0</v>
      </c>
      <c r="X38" s="1588">
        <f>IF(R38="nee",0,(G38-L38)*tab!$F$75+(H38-M38)*tab!$F$76+(I38-N38)*tab!$F$77)</f>
        <v>0</v>
      </c>
      <c r="Y38" s="1588">
        <f t="shared" si="3"/>
        <v>0</v>
      </c>
      <c r="Z38" s="1581"/>
      <c r="AA38" s="1165"/>
    </row>
    <row r="39" spans="2:27" ht="12.75" x14ac:dyDescent="0.2">
      <c r="B39" s="1164"/>
      <c r="C39" s="1539">
        <v>25</v>
      </c>
      <c r="D39" s="1583"/>
      <c r="E39" s="1583"/>
      <c r="F39" s="1585"/>
      <c r="G39" s="1586"/>
      <c r="H39" s="1586"/>
      <c r="I39" s="1586"/>
      <c r="J39" s="1587">
        <f t="shared" si="0"/>
        <v>0</v>
      </c>
      <c r="K39" s="1541"/>
      <c r="L39" s="1586"/>
      <c r="M39" s="1586"/>
      <c r="N39" s="1586"/>
      <c r="O39" s="1587">
        <f t="shared" si="1"/>
        <v>0</v>
      </c>
      <c r="P39" s="1541"/>
      <c r="Q39" s="1588" t="str">
        <f t="shared" si="5"/>
        <v>ja</v>
      </c>
      <c r="R39" s="1588" t="str">
        <f t="shared" si="5"/>
        <v>ja</v>
      </c>
      <c r="S39" s="1588">
        <f>IF(Q39="nee",0,(J39-O39)*tab!$H$86)</f>
        <v>0</v>
      </c>
      <c r="T39" s="1588">
        <f>(G39-L39)*tab!$F$70+(H39-M39)*tab!$F$71+(I39-N39)*tab!$F$72</f>
        <v>0</v>
      </c>
      <c r="U39" s="1588">
        <f t="shared" si="2"/>
        <v>0</v>
      </c>
      <c r="V39" s="1589"/>
      <c r="W39" s="1588">
        <f>IF(R39="nee",0,(J39-O39)*tab!F$94)</f>
        <v>0</v>
      </c>
      <c r="X39" s="1588">
        <f>IF(R39="nee",0,(G39-L39)*tab!$F$75+(H39-M39)*tab!$F$76+(I39-N39)*tab!$F$77)</f>
        <v>0</v>
      </c>
      <c r="Y39" s="1588">
        <f t="shared" si="3"/>
        <v>0</v>
      </c>
      <c r="Z39" s="1581"/>
      <c r="AA39" s="1165"/>
    </row>
    <row r="40" spans="2:27" ht="12.75" x14ac:dyDescent="0.2">
      <c r="B40" s="1164"/>
      <c r="C40" s="1539">
        <v>26</v>
      </c>
      <c r="D40" s="1583"/>
      <c r="E40" s="1583"/>
      <c r="F40" s="1585"/>
      <c r="G40" s="1586"/>
      <c r="H40" s="1586"/>
      <c r="I40" s="1586"/>
      <c r="J40" s="1587">
        <f t="shared" si="0"/>
        <v>0</v>
      </c>
      <c r="K40" s="1541"/>
      <c r="L40" s="1586"/>
      <c r="M40" s="1586"/>
      <c r="N40" s="1586"/>
      <c r="O40" s="1587">
        <f t="shared" si="1"/>
        <v>0</v>
      </c>
      <c r="P40" s="1541"/>
      <c r="Q40" s="1588" t="str">
        <f t="shared" si="5"/>
        <v>ja</v>
      </c>
      <c r="R40" s="1588" t="str">
        <f t="shared" si="5"/>
        <v>ja</v>
      </c>
      <c r="S40" s="1588">
        <f>IF(Q40="nee",0,(J40-O40)*tab!$H$86)</f>
        <v>0</v>
      </c>
      <c r="T40" s="1588">
        <f>(G40-L40)*tab!$F$70+(H40-M40)*tab!$F$71+(I40-N40)*tab!$F$72</f>
        <v>0</v>
      </c>
      <c r="U40" s="1588">
        <f t="shared" si="2"/>
        <v>0</v>
      </c>
      <c r="V40" s="1589"/>
      <c r="W40" s="1588">
        <f>IF(R40="nee",0,(J40-O40)*tab!F$94)</f>
        <v>0</v>
      </c>
      <c r="X40" s="1588">
        <f>IF(R40="nee",0,(G40-L40)*tab!$F$75+(H40-M40)*tab!$F$76+(I40-N40)*tab!$F$77)</f>
        <v>0</v>
      </c>
      <c r="Y40" s="1588">
        <f t="shared" si="3"/>
        <v>0</v>
      </c>
      <c r="Z40" s="1581"/>
      <c r="AA40" s="1165"/>
    </row>
    <row r="41" spans="2:27" ht="12.75" x14ac:dyDescent="0.2">
      <c r="B41" s="1164"/>
      <c r="C41" s="1539">
        <v>27</v>
      </c>
      <c r="D41" s="1583"/>
      <c r="E41" s="1583"/>
      <c r="F41" s="1585"/>
      <c r="G41" s="1586"/>
      <c r="H41" s="1586"/>
      <c r="I41" s="1586"/>
      <c r="J41" s="1587">
        <f t="shared" si="0"/>
        <v>0</v>
      </c>
      <c r="K41" s="1541"/>
      <c r="L41" s="1586"/>
      <c r="M41" s="1586"/>
      <c r="N41" s="1586"/>
      <c r="O41" s="1587">
        <f t="shared" si="1"/>
        <v>0</v>
      </c>
      <c r="P41" s="1541"/>
      <c r="Q41" s="1588" t="str">
        <f t="shared" si="5"/>
        <v>ja</v>
      </c>
      <c r="R41" s="1588" t="str">
        <f t="shared" si="5"/>
        <v>ja</v>
      </c>
      <c r="S41" s="1588">
        <f>IF(Q41="nee",0,(J41-O41)*tab!$H$86)</f>
        <v>0</v>
      </c>
      <c r="T41" s="1588">
        <f>(G41-L41)*tab!$F$70+(H41-M41)*tab!$F$71+(I41-N41)*tab!$F$72</f>
        <v>0</v>
      </c>
      <c r="U41" s="1588">
        <f t="shared" si="2"/>
        <v>0</v>
      </c>
      <c r="V41" s="1589"/>
      <c r="W41" s="1588">
        <f>IF(R41="nee",0,(J41-O41)*tab!F$94)</f>
        <v>0</v>
      </c>
      <c r="X41" s="1588">
        <f>IF(R41="nee",0,(G41-L41)*tab!$F$75+(H41-M41)*tab!$F$76+(I41-N41)*tab!$F$77)</f>
        <v>0</v>
      </c>
      <c r="Y41" s="1588">
        <f t="shared" si="3"/>
        <v>0</v>
      </c>
      <c r="Z41" s="1581"/>
      <c r="AA41" s="1165"/>
    </row>
    <row r="42" spans="2:27" ht="12.75" x14ac:dyDescent="0.2">
      <c r="B42" s="1164"/>
      <c r="C42" s="1539">
        <v>28</v>
      </c>
      <c r="D42" s="1583"/>
      <c r="E42" s="1583"/>
      <c r="F42" s="1585"/>
      <c r="G42" s="1586"/>
      <c r="H42" s="1586"/>
      <c r="I42" s="1586"/>
      <c r="J42" s="1587">
        <f t="shared" si="0"/>
        <v>0</v>
      </c>
      <c r="K42" s="1541"/>
      <c r="L42" s="1586"/>
      <c r="M42" s="1586"/>
      <c r="N42" s="1586"/>
      <c r="O42" s="1587">
        <f t="shared" si="1"/>
        <v>0</v>
      </c>
      <c r="P42" s="1541"/>
      <c r="Q42" s="1588" t="str">
        <f t="shared" si="5"/>
        <v>ja</v>
      </c>
      <c r="R42" s="1588" t="str">
        <f t="shared" si="5"/>
        <v>ja</v>
      </c>
      <c r="S42" s="1588">
        <f>IF(Q42="nee",0,(J42-O42)*tab!$H$86)</f>
        <v>0</v>
      </c>
      <c r="T42" s="1588">
        <f>(G42-L42)*tab!$F$70+(H42-M42)*tab!$F$71+(I42-N42)*tab!$F$72</f>
        <v>0</v>
      </c>
      <c r="U42" s="1588">
        <f t="shared" si="2"/>
        <v>0</v>
      </c>
      <c r="V42" s="1589"/>
      <c r="W42" s="1588">
        <f>IF(R42="nee",0,(J42-O42)*tab!F$94)</f>
        <v>0</v>
      </c>
      <c r="X42" s="1588">
        <f>IF(R42="nee",0,(G42-L42)*tab!$F$75+(H42-M42)*tab!$F$76+(I42-N42)*tab!$F$77)</f>
        <v>0</v>
      </c>
      <c r="Y42" s="1588">
        <f t="shared" si="3"/>
        <v>0</v>
      </c>
      <c r="Z42" s="1581"/>
      <c r="AA42" s="1165"/>
    </row>
    <row r="43" spans="2:27" ht="12.75" x14ac:dyDescent="0.2">
      <c r="B43" s="1164"/>
      <c r="C43" s="1539">
        <v>29</v>
      </c>
      <c r="D43" s="1583"/>
      <c r="E43" s="1583"/>
      <c r="F43" s="1585"/>
      <c r="G43" s="1586"/>
      <c r="H43" s="1586"/>
      <c r="I43" s="1586"/>
      <c r="J43" s="1587">
        <f t="shared" si="0"/>
        <v>0</v>
      </c>
      <c r="K43" s="1541"/>
      <c r="L43" s="1586"/>
      <c r="M43" s="1586"/>
      <c r="N43" s="1586"/>
      <c r="O43" s="1587">
        <f t="shared" si="1"/>
        <v>0</v>
      </c>
      <c r="P43" s="1541"/>
      <c r="Q43" s="1588" t="str">
        <f t="shared" si="5"/>
        <v>ja</v>
      </c>
      <c r="R43" s="1588" t="str">
        <f t="shared" si="5"/>
        <v>ja</v>
      </c>
      <c r="S43" s="1588">
        <f>IF(Q43="nee",0,(J43-O43)*tab!$H$86)</f>
        <v>0</v>
      </c>
      <c r="T43" s="1588">
        <f>(G43-L43)*tab!$F$70+(H43-M43)*tab!$F$71+(I43-N43)*tab!$F$72</f>
        <v>0</v>
      </c>
      <c r="U43" s="1588">
        <f t="shared" si="2"/>
        <v>0</v>
      </c>
      <c r="V43" s="1589"/>
      <c r="W43" s="1588">
        <f>IF(R43="nee",0,(J43-O43)*tab!F$94)</f>
        <v>0</v>
      </c>
      <c r="X43" s="1588">
        <f>IF(R43="nee",0,(G43-L43)*tab!$F$75+(H43-M43)*tab!$F$76+(I43-N43)*tab!$F$77)</f>
        <v>0</v>
      </c>
      <c r="Y43" s="1588">
        <f t="shared" si="3"/>
        <v>0</v>
      </c>
      <c r="Z43" s="1581"/>
      <c r="AA43" s="1165"/>
    </row>
    <row r="44" spans="2:27" ht="12.75" x14ac:dyDescent="0.2">
      <c r="B44" s="1164"/>
      <c r="C44" s="1539">
        <v>30</v>
      </c>
      <c r="D44" s="1583"/>
      <c r="E44" s="1583"/>
      <c r="F44" s="1585"/>
      <c r="G44" s="1586"/>
      <c r="H44" s="1586"/>
      <c r="I44" s="1586"/>
      <c r="J44" s="1587">
        <f t="shared" si="0"/>
        <v>0</v>
      </c>
      <c r="K44" s="1541"/>
      <c r="L44" s="1586"/>
      <c r="M44" s="1586"/>
      <c r="N44" s="1586"/>
      <c r="O44" s="1587">
        <f t="shared" si="1"/>
        <v>0</v>
      </c>
      <c r="P44" s="1541"/>
      <c r="Q44" s="1588" t="str">
        <f t="shared" si="5"/>
        <v>ja</v>
      </c>
      <c r="R44" s="1588" t="str">
        <f t="shared" si="5"/>
        <v>ja</v>
      </c>
      <c r="S44" s="1588">
        <f>IF(Q44="nee",0,(J44-O44)*tab!$H$86)</f>
        <v>0</v>
      </c>
      <c r="T44" s="1588">
        <f>(G44-L44)*tab!$F$70+(H44-M44)*tab!$F$71+(I44-N44)*tab!$F$72</f>
        <v>0</v>
      </c>
      <c r="U44" s="1588">
        <f t="shared" si="2"/>
        <v>0</v>
      </c>
      <c r="V44" s="1589"/>
      <c r="W44" s="1588">
        <f>IF(R44="nee",0,(J44-O44)*tab!F$94)</f>
        <v>0</v>
      </c>
      <c r="X44" s="1588">
        <f>IF(R44="nee",0,(G44-L44)*tab!$F$75+(H44-M44)*tab!$F$76+(I44-N44)*tab!$F$77)</f>
        <v>0</v>
      </c>
      <c r="Y44" s="1588">
        <f t="shared" si="3"/>
        <v>0</v>
      </c>
      <c r="Z44" s="1581"/>
      <c r="AA44" s="1165"/>
    </row>
    <row r="45" spans="2:27" ht="12.75" x14ac:dyDescent="0.2">
      <c r="B45" s="1164"/>
      <c r="C45" s="1539">
        <v>31</v>
      </c>
      <c r="D45" s="1583"/>
      <c r="E45" s="1583"/>
      <c r="F45" s="1585"/>
      <c r="G45" s="1586"/>
      <c r="H45" s="1586"/>
      <c r="I45" s="1586"/>
      <c r="J45" s="1587">
        <f t="shared" ref="J45:J49" si="6">SUM(G45:I45)</f>
        <v>0</v>
      </c>
      <c r="K45" s="1541"/>
      <c r="L45" s="1586"/>
      <c r="M45" s="1586"/>
      <c r="N45" s="1586"/>
      <c r="O45" s="1587">
        <f t="shared" ref="O45:O49" si="7">SUM(L45:N45)</f>
        <v>0</v>
      </c>
      <c r="P45" s="1541"/>
      <c r="Q45" s="1588" t="str">
        <f t="shared" ref="Q45:R45" si="8">+Q44</f>
        <v>ja</v>
      </c>
      <c r="R45" s="1588" t="str">
        <f t="shared" si="8"/>
        <v>ja</v>
      </c>
      <c r="S45" s="1588">
        <f>IF(Q45="nee",0,(J45-O45)*tab!$H$86)</f>
        <v>0</v>
      </c>
      <c r="T45" s="1588">
        <f>(G45-L45)*tab!$F$70+(H45-M45)*tab!$F$71+(I45-N45)*tab!$F$72</f>
        <v>0</v>
      </c>
      <c r="U45" s="1588">
        <f t="shared" si="2"/>
        <v>0</v>
      </c>
      <c r="V45" s="1589"/>
      <c r="W45" s="1588">
        <f>IF(R45="nee",0,(J45-O45)*tab!F$94)</f>
        <v>0</v>
      </c>
      <c r="X45" s="1588">
        <f>IF(R45="nee",0,(G45-L45)*tab!$F$75+(H45-M45)*tab!$F$76+(I45-N45)*tab!$F$77)</f>
        <v>0</v>
      </c>
      <c r="Y45" s="1588">
        <f t="shared" si="3"/>
        <v>0</v>
      </c>
      <c r="Z45" s="1581"/>
      <c r="AA45" s="1165"/>
    </row>
    <row r="46" spans="2:27" ht="12.75" x14ac:dyDescent="0.2">
      <c r="B46" s="1164"/>
      <c r="C46" s="1539">
        <v>32</v>
      </c>
      <c r="D46" s="1583"/>
      <c r="E46" s="1583"/>
      <c r="F46" s="1585"/>
      <c r="G46" s="1586"/>
      <c r="H46" s="1586"/>
      <c r="I46" s="1586"/>
      <c r="J46" s="1587">
        <f t="shared" si="6"/>
        <v>0</v>
      </c>
      <c r="K46" s="1541"/>
      <c r="L46" s="1586"/>
      <c r="M46" s="1586"/>
      <c r="N46" s="1586"/>
      <c r="O46" s="1587">
        <f t="shared" si="7"/>
        <v>0</v>
      </c>
      <c r="P46" s="1541"/>
      <c r="Q46" s="1588" t="str">
        <f t="shared" ref="Q46:R46" si="9">+Q45</f>
        <v>ja</v>
      </c>
      <c r="R46" s="1588" t="str">
        <f t="shared" si="9"/>
        <v>ja</v>
      </c>
      <c r="S46" s="1588">
        <f>IF(Q46="nee",0,(J46-O46)*tab!$H$86)</f>
        <v>0</v>
      </c>
      <c r="T46" s="1588">
        <f>(G46-L46)*tab!$F$70+(H46-M46)*tab!$F$71+(I46-N46)*tab!$F$72</f>
        <v>0</v>
      </c>
      <c r="U46" s="1588">
        <f t="shared" si="2"/>
        <v>0</v>
      </c>
      <c r="V46" s="1589"/>
      <c r="W46" s="1588">
        <f>IF(R46="nee",0,(J46-O46)*tab!F$94)</f>
        <v>0</v>
      </c>
      <c r="X46" s="1588">
        <f>IF(R46="nee",0,(G46-L46)*tab!$F$75+(H46-M46)*tab!$F$76+(I46-N46)*tab!$F$77)</f>
        <v>0</v>
      </c>
      <c r="Y46" s="1588">
        <f t="shared" si="3"/>
        <v>0</v>
      </c>
      <c r="Z46" s="1581"/>
      <c r="AA46" s="1165"/>
    </row>
    <row r="47" spans="2:27" ht="12.75" x14ac:dyDescent="0.2">
      <c r="B47" s="1164"/>
      <c r="C47" s="1539">
        <v>33</v>
      </c>
      <c r="D47" s="1583"/>
      <c r="E47" s="1583"/>
      <c r="F47" s="1585"/>
      <c r="G47" s="1586"/>
      <c r="H47" s="1586"/>
      <c r="I47" s="1586"/>
      <c r="J47" s="1587">
        <f t="shared" si="6"/>
        <v>0</v>
      </c>
      <c r="K47" s="1541"/>
      <c r="L47" s="1586"/>
      <c r="M47" s="1586"/>
      <c r="N47" s="1586"/>
      <c r="O47" s="1587">
        <f t="shared" si="7"/>
        <v>0</v>
      </c>
      <c r="P47" s="1541"/>
      <c r="Q47" s="1588" t="str">
        <f t="shared" ref="Q47:R47" si="10">+Q46</f>
        <v>ja</v>
      </c>
      <c r="R47" s="1588" t="str">
        <f t="shared" si="10"/>
        <v>ja</v>
      </c>
      <c r="S47" s="1588">
        <f>IF(Q47="nee",0,(J47-O47)*tab!$H$86)</f>
        <v>0</v>
      </c>
      <c r="T47" s="1588">
        <f>(G47-L47)*tab!$F$70+(H47-M47)*tab!$F$71+(I47-N47)*tab!$F$72</f>
        <v>0</v>
      </c>
      <c r="U47" s="1588">
        <f t="shared" si="2"/>
        <v>0</v>
      </c>
      <c r="V47" s="1589"/>
      <c r="W47" s="1588">
        <f>IF(R47="nee",0,(J47-O47)*tab!F$94)</f>
        <v>0</v>
      </c>
      <c r="X47" s="1588">
        <f>IF(R47="nee",0,(G47-L47)*tab!$F$75+(H47-M47)*tab!$F$76+(I47-N47)*tab!$F$77)</f>
        <v>0</v>
      </c>
      <c r="Y47" s="1588">
        <f t="shared" si="3"/>
        <v>0</v>
      </c>
      <c r="Z47" s="1581"/>
      <c r="AA47" s="1165"/>
    </row>
    <row r="48" spans="2:27" ht="12.75" x14ac:dyDescent="0.2">
      <c r="B48" s="1164"/>
      <c r="C48" s="1539">
        <v>34</v>
      </c>
      <c r="D48" s="1583"/>
      <c r="E48" s="1583"/>
      <c r="F48" s="1585"/>
      <c r="G48" s="1586"/>
      <c r="H48" s="1586"/>
      <c r="I48" s="1586"/>
      <c r="J48" s="1587">
        <f t="shared" si="6"/>
        <v>0</v>
      </c>
      <c r="K48" s="1541"/>
      <c r="L48" s="1586"/>
      <c r="M48" s="1586"/>
      <c r="N48" s="1586"/>
      <c r="O48" s="1587">
        <f t="shared" si="7"/>
        <v>0</v>
      </c>
      <c r="P48" s="1541"/>
      <c r="Q48" s="1588" t="str">
        <f t="shared" ref="Q48:R48" si="11">+Q47</f>
        <v>ja</v>
      </c>
      <c r="R48" s="1588" t="str">
        <f t="shared" si="11"/>
        <v>ja</v>
      </c>
      <c r="S48" s="1588">
        <f>IF(Q48="nee",0,(J48-O48)*tab!$H$86)</f>
        <v>0</v>
      </c>
      <c r="T48" s="1588">
        <f>(G48-L48)*tab!$F$70+(H48-M48)*tab!$F$71+(I48-N48)*tab!$F$72</f>
        <v>0</v>
      </c>
      <c r="U48" s="1588">
        <f t="shared" si="2"/>
        <v>0</v>
      </c>
      <c r="V48" s="1589"/>
      <c r="W48" s="1588">
        <f>IF(R48="nee",0,(J48-O48)*tab!F$94)</f>
        <v>0</v>
      </c>
      <c r="X48" s="1588">
        <f>IF(R48="nee",0,(G48-L48)*tab!$F$75+(H48-M48)*tab!$F$76+(I48-N48)*tab!$F$77)</f>
        <v>0</v>
      </c>
      <c r="Y48" s="1588">
        <f t="shared" si="3"/>
        <v>0</v>
      </c>
      <c r="Z48" s="1581"/>
      <c r="AA48" s="1165"/>
    </row>
    <row r="49" spans="1:27" ht="12.75" x14ac:dyDescent="0.2">
      <c r="B49" s="1164"/>
      <c r="C49" s="1539">
        <v>35</v>
      </c>
      <c r="D49" s="1583"/>
      <c r="E49" s="1583"/>
      <c r="F49" s="1585"/>
      <c r="G49" s="1586"/>
      <c r="H49" s="1586"/>
      <c r="I49" s="1586"/>
      <c r="J49" s="1587">
        <f t="shared" si="6"/>
        <v>0</v>
      </c>
      <c r="K49" s="1541"/>
      <c r="L49" s="1586"/>
      <c r="M49" s="1586"/>
      <c r="N49" s="1586"/>
      <c r="O49" s="1587">
        <f t="shared" si="7"/>
        <v>0</v>
      </c>
      <c r="P49" s="1541"/>
      <c r="Q49" s="1588" t="str">
        <f t="shared" ref="Q49:R49" si="12">+Q48</f>
        <v>ja</v>
      </c>
      <c r="R49" s="1588" t="str">
        <f t="shared" si="12"/>
        <v>ja</v>
      </c>
      <c r="S49" s="1588">
        <f>IF(Q49="nee",0,(J49-O49)*tab!$H$86)</f>
        <v>0</v>
      </c>
      <c r="T49" s="1588">
        <f>(G49-L49)*tab!$F$70+(H49-M49)*tab!$F$71+(I49-N49)*tab!$F$72</f>
        <v>0</v>
      </c>
      <c r="U49" s="1588">
        <f t="shared" si="2"/>
        <v>0</v>
      </c>
      <c r="V49" s="1589"/>
      <c r="W49" s="1588">
        <f>IF(R49="nee",0,(J49-O49)*tab!F$94)</f>
        <v>0</v>
      </c>
      <c r="X49" s="1588">
        <f>IF(R49="nee",0,(G49-L49)*tab!$F$75+(H49-M49)*tab!$F$76+(I49-N49)*tab!$F$77)</f>
        <v>0</v>
      </c>
      <c r="Y49" s="1588">
        <f t="shared" si="3"/>
        <v>0</v>
      </c>
      <c r="Z49" s="1581"/>
      <c r="AA49" s="1165"/>
    </row>
    <row r="50" spans="1:27" s="1582" customFormat="1" ht="12.75" x14ac:dyDescent="0.2">
      <c r="B50" s="1577"/>
      <c r="C50" s="1578"/>
      <c r="D50" s="1572"/>
      <c r="E50" s="1572"/>
      <c r="F50" s="1590"/>
      <c r="G50" s="1591">
        <f>SUM(G15:G49)</f>
        <v>0</v>
      </c>
      <c r="H50" s="1591">
        <f t="shared" ref="H50:J50" si="13">SUM(H15:H49)</f>
        <v>0</v>
      </c>
      <c r="I50" s="1591">
        <f t="shared" si="13"/>
        <v>0</v>
      </c>
      <c r="J50" s="1591">
        <f t="shared" si="13"/>
        <v>0</v>
      </c>
      <c r="K50" s="1592"/>
      <c r="L50" s="1591">
        <f t="shared" ref="L50:O50" si="14">SUM(L15:L49)</f>
        <v>0</v>
      </c>
      <c r="M50" s="1591">
        <f t="shared" si="14"/>
        <v>0</v>
      </c>
      <c r="N50" s="1591">
        <f t="shared" si="14"/>
        <v>0</v>
      </c>
      <c r="O50" s="1591">
        <f t="shared" si="14"/>
        <v>0</v>
      </c>
      <c r="P50" s="1592"/>
      <c r="Q50" s="1592"/>
      <c r="R50" s="1592"/>
      <c r="S50" s="1683"/>
      <c r="T50" s="1683"/>
      <c r="U50" s="1631">
        <f t="shared" ref="U50" si="15">SUM(U15:U49)</f>
        <v>0</v>
      </c>
      <c r="V50" s="1592"/>
      <c r="W50" s="1683"/>
      <c r="X50" s="1683"/>
      <c r="Y50" s="1631">
        <f t="shared" ref="Y50" si="16">SUM(Y15:Y49)</f>
        <v>0</v>
      </c>
      <c r="Z50" s="1581"/>
      <c r="AA50" s="1165"/>
    </row>
    <row r="51" spans="1:27" ht="12.75" x14ac:dyDescent="0.2">
      <c r="B51" s="1164"/>
      <c r="C51" s="1539"/>
      <c r="D51" s="1593"/>
      <c r="E51" s="1540"/>
      <c r="F51" s="1540"/>
      <c r="G51" s="1541"/>
      <c r="H51" s="1541"/>
      <c r="I51" s="1541"/>
      <c r="J51" s="1541"/>
      <c r="K51" s="1541"/>
      <c r="L51" s="1541"/>
      <c r="M51" s="1541"/>
      <c r="N51" s="1541"/>
      <c r="O51" s="1541"/>
      <c r="P51" s="1541"/>
      <c r="Q51" s="1541"/>
      <c r="R51" s="1541"/>
      <c r="S51" s="1541"/>
      <c r="T51" s="1541"/>
      <c r="W51" s="1594"/>
      <c r="X51" s="1594"/>
      <c r="Y51" s="1594"/>
      <c r="Z51" s="794"/>
      <c r="AA51" s="1165"/>
    </row>
    <row r="52" spans="1:27" ht="12.75" x14ac:dyDescent="0.2">
      <c r="A52" s="1516"/>
      <c r="B52" s="1511"/>
      <c r="C52" s="1512"/>
      <c r="D52" s="1513"/>
      <c r="E52" s="1513"/>
      <c r="F52" s="1513"/>
      <c r="G52" s="1514"/>
      <c r="H52" s="1514"/>
      <c r="I52" s="1514"/>
      <c r="J52" s="1514"/>
      <c r="K52" s="1514"/>
      <c r="L52" s="1514"/>
      <c r="M52" s="1514"/>
      <c r="N52" s="1514"/>
      <c r="O52" s="1514"/>
      <c r="P52" s="1514"/>
      <c r="Q52" s="1514"/>
      <c r="R52" s="1514"/>
      <c r="S52" s="1514"/>
      <c r="T52" s="1514"/>
      <c r="U52" s="1514"/>
      <c r="V52" s="1514"/>
      <c r="W52" s="1514"/>
      <c r="X52" s="1514"/>
      <c r="Y52" s="1514"/>
      <c r="Z52" s="1513"/>
      <c r="AA52" s="1515"/>
    </row>
    <row r="53" spans="1:27" ht="15.75" x14ac:dyDescent="0.25">
      <c r="B53" s="1164"/>
      <c r="C53" s="1536"/>
      <c r="D53" s="804"/>
      <c r="E53" s="804"/>
      <c r="F53" s="804"/>
      <c r="G53" s="1024"/>
      <c r="H53" s="790"/>
      <c r="I53" s="1531"/>
      <c r="J53" s="790"/>
      <c r="K53" s="790"/>
      <c r="L53" s="790"/>
      <c r="M53" s="790"/>
      <c r="N53" s="1531"/>
      <c r="O53" s="790"/>
      <c r="P53" s="790"/>
      <c r="Q53" s="790"/>
      <c r="R53" s="790"/>
      <c r="S53" s="790"/>
      <c r="T53" s="1537"/>
      <c r="U53" s="1538"/>
      <c r="V53" s="1538"/>
      <c r="W53" s="790"/>
      <c r="X53" s="790"/>
      <c r="Y53" s="790"/>
      <c r="Z53" s="804"/>
      <c r="AA53" s="1165"/>
    </row>
    <row r="54" spans="1:27" ht="12.75" x14ac:dyDescent="0.2">
      <c r="B54" s="1164"/>
      <c r="C54" s="1539"/>
      <c r="D54" s="1540"/>
      <c r="E54" s="1540"/>
      <c r="F54" s="1540"/>
      <c r="G54" s="1541"/>
      <c r="H54" s="1541"/>
      <c r="I54" s="1541"/>
      <c r="J54" s="1541"/>
      <c r="K54" s="1541"/>
      <c r="L54" s="1541"/>
      <c r="M54" s="1541"/>
      <c r="N54" s="1541"/>
      <c r="O54" s="1541"/>
      <c r="P54" s="1541"/>
      <c r="Q54" s="1541"/>
      <c r="R54" s="1541"/>
      <c r="S54" s="1541"/>
      <c r="T54" s="1541"/>
      <c r="U54" s="1542"/>
      <c r="V54" s="1542"/>
      <c r="W54" s="1542"/>
      <c r="X54" s="1542"/>
      <c r="Y54" s="1542"/>
      <c r="Z54" s="1543"/>
      <c r="AA54" s="1165"/>
    </row>
    <row r="55" spans="1:27" ht="12.75" x14ac:dyDescent="0.2">
      <c r="B55" s="1544"/>
      <c r="C55" s="1545"/>
      <c r="D55" s="1545" t="s">
        <v>19</v>
      </c>
      <c r="E55" s="1546"/>
      <c r="F55" s="1546"/>
      <c r="G55" s="1547" t="s">
        <v>1041</v>
      </c>
      <c r="H55" s="1548"/>
      <c r="I55" s="1548"/>
      <c r="J55" s="1549"/>
      <c r="K55" s="1549"/>
      <c r="L55" s="1547"/>
      <c r="M55" s="1548"/>
      <c r="N55" s="1550"/>
      <c r="O55" s="1549"/>
      <c r="P55" s="1549"/>
      <c r="Q55" s="1545"/>
      <c r="R55" s="1545"/>
      <c r="S55" s="1549"/>
      <c r="T55" s="1549"/>
      <c r="U55" s="1549"/>
      <c r="V55" s="1549"/>
      <c r="W55" s="1549"/>
      <c r="X55" s="1549"/>
      <c r="Y55" s="1549"/>
      <c r="Z55" s="1551"/>
      <c r="AA55" s="1552"/>
    </row>
    <row r="56" spans="1:27" ht="12.75" x14ac:dyDescent="0.2">
      <c r="B56" s="1554"/>
      <c r="C56" s="1555"/>
      <c r="D56" s="1556"/>
      <c r="E56" s="1557"/>
      <c r="F56" s="1558"/>
      <c r="G56" s="1559"/>
      <c r="H56" s="1560"/>
      <c r="I56" s="1561"/>
      <c r="J56" s="1562"/>
      <c r="K56" s="1562"/>
      <c r="L56" s="1563"/>
      <c r="M56" s="1560"/>
      <c r="N56" s="1564"/>
      <c r="O56" s="1562"/>
      <c r="P56" s="1562"/>
      <c r="Q56" s="1565" t="s">
        <v>996</v>
      </c>
      <c r="R56" s="1566" t="s">
        <v>996</v>
      </c>
      <c r="S56" s="1567" t="s">
        <v>954</v>
      </c>
      <c r="T56" s="1568" t="s">
        <v>1039</v>
      </c>
      <c r="U56" s="1562"/>
      <c r="V56" s="1562"/>
      <c r="W56" s="1566" t="s">
        <v>997</v>
      </c>
      <c r="X56" s="1568" t="s">
        <v>1040</v>
      </c>
      <c r="Y56" s="1569"/>
      <c r="Z56" s="1570"/>
      <c r="AA56" s="1534"/>
    </row>
    <row r="57" spans="1:27" ht="12.75" x14ac:dyDescent="0.2">
      <c r="B57" s="1554"/>
      <c r="C57" s="1555"/>
      <c r="D57" s="1572" t="s">
        <v>998</v>
      </c>
      <c r="E57" s="1573"/>
      <c r="F57" s="1557"/>
      <c r="G57" s="1556" t="s">
        <v>999</v>
      </c>
      <c r="H57" s="1574"/>
      <c r="I57" s="1574"/>
      <c r="J57" s="1574"/>
      <c r="K57" s="1574"/>
      <c r="L57" s="1556" t="s">
        <v>1000</v>
      </c>
      <c r="M57" s="1574"/>
      <c r="N57" s="1574"/>
      <c r="O57" s="1574"/>
      <c r="P57" s="1574"/>
      <c r="Q57" s="1565" t="s">
        <v>1001</v>
      </c>
      <c r="R57" s="1566" t="s">
        <v>1002</v>
      </c>
      <c r="S57" s="1556" t="s">
        <v>1003</v>
      </c>
      <c r="T57" s="1566"/>
      <c r="U57" s="1575" t="s">
        <v>1004</v>
      </c>
      <c r="V57" s="1575"/>
      <c r="W57" s="1556" t="s">
        <v>1005</v>
      </c>
      <c r="X57" s="1575"/>
      <c r="Y57" s="1575" t="s">
        <v>1004</v>
      </c>
      <c r="Z57" s="1576"/>
      <c r="AA57" s="1515"/>
    </row>
    <row r="58" spans="1:27" ht="12.75" x14ac:dyDescent="0.2">
      <c r="B58" s="1577"/>
      <c r="C58" s="1578"/>
      <c r="D58" s="1579" t="s">
        <v>169</v>
      </c>
      <c r="E58" s="1578" t="s">
        <v>1006</v>
      </c>
      <c r="F58" s="1579"/>
      <c r="G58" s="1580" t="s">
        <v>1007</v>
      </c>
      <c r="H58" s="1580" t="s">
        <v>1008</v>
      </c>
      <c r="I58" s="1580" t="s">
        <v>1009</v>
      </c>
      <c r="J58" s="1580" t="s">
        <v>1010</v>
      </c>
      <c r="K58" s="1580"/>
      <c r="L58" s="1580" t="s">
        <v>1007</v>
      </c>
      <c r="M58" s="1580" t="s">
        <v>1008</v>
      </c>
      <c r="N58" s="1580" t="s">
        <v>1009</v>
      </c>
      <c r="O58" s="1578" t="s">
        <v>1010</v>
      </c>
      <c r="P58" s="1580"/>
      <c r="Q58" s="1566" t="s">
        <v>1011</v>
      </c>
      <c r="R58" s="1566" t="s">
        <v>1011</v>
      </c>
      <c r="S58" s="1580" t="s">
        <v>1012</v>
      </c>
      <c r="T58" s="1580" t="s">
        <v>1013</v>
      </c>
      <c r="U58" s="1575" t="s">
        <v>1014</v>
      </c>
      <c r="V58" s="1575"/>
      <c r="W58" s="1541" t="s">
        <v>1012</v>
      </c>
      <c r="X58" s="1541" t="s">
        <v>1013</v>
      </c>
      <c r="Y58" s="1575" t="s">
        <v>1109</v>
      </c>
      <c r="Z58" s="1581"/>
      <c r="AA58" s="1165"/>
    </row>
    <row r="59" spans="1:27" s="1594" customFormat="1" ht="12.75" x14ac:dyDescent="0.2">
      <c r="A59" s="1510"/>
      <c r="B59" s="1164"/>
      <c r="C59" s="1539">
        <v>1</v>
      </c>
      <c r="D59" s="1605" t="str">
        <f t="shared" ref="D59:E88" si="17">+D15</f>
        <v>A</v>
      </c>
      <c r="E59" s="1606" t="str">
        <f t="shared" si="17"/>
        <v>99AA</v>
      </c>
      <c r="F59" s="1585"/>
      <c r="G59" s="1606">
        <f>+G15</f>
        <v>0</v>
      </c>
      <c r="H59" s="1606">
        <f t="shared" ref="H59:I59" si="18">+H15</f>
        <v>0</v>
      </c>
      <c r="I59" s="1606">
        <f t="shared" si="18"/>
        <v>0</v>
      </c>
      <c r="J59" s="1587">
        <f>SUM(G59:I59)</f>
        <v>0</v>
      </c>
      <c r="K59" s="1541"/>
      <c r="L59" s="1606">
        <f>+L15</f>
        <v>0</v>
      </c>
      <c r="M59" s="1606">
        <f t="shared" ref="M59:N59" si="19">+M15</f>
        <v>0</v>
      </c>
      <c r="N59" s="1606">
        <f t="shared" si="19"/>
        <v>0</v>
      </c>
      <c r="O59" s="1587">
        <f>SUM(L59:N59)</f>
        <v>0</v>
      </c>
      <c r="P59" s="1541"/>
      <c r="Q59" s="1588" t="str">
        <f>+Q15</f>
        <v>ja</v>
      </c>
      <c r="R59" s="1588" t="str">
        <f>+R15</f>
        <v>ja</v>
      </c>
      <c r="S59" s="1588">
        <f>IF(Q59="nee",0,(J59-O59)*tab!$H$86)</f>
        <v>0</v>
      </c>
      <c r="T59" s="1588">
        <f>(G59-L59)*tab!$F$70+(H59-M59)*tab!$F$71+(I59-N59)*tab!$F$72</f>
        <v>0</v>
      </c>
      <c r="U59" s="1588">
        <f>IF(SUM(S59:T59)&lt;=0,0,SUM(S59:T59))</f>
        <v>0</v>
      </c>
      <c r="V59" s="1589"/>
      <c r="W59" s="1588">
        <f>IF(R59="nee",0,(J59-O59)*tab!F$94)</f>
        <v>0</v>
      </c>
      <c r="X59" s="1588">
        <f>IF(R59="nee",0,(G59-L59)*tab!$F$75+(H59-M59)*tab!$F$76+(I59-N59)*tab!$F$77)</f>
        <v>0</v>
      </c>
      <c r="Y59" s="1588">
        <f>IF(SUM(W59:X59)&lt;=0,0,SUM(W59:X59))</f>
        <v>0</v>
      </c>
      <c r="Z59" s="1581"/>
      <c r="AA59" s="1165"/>
    </row>
    <row r="60" spans="1:27" s="1594" customFormat="1" ht="12.75" x14ac:dyDescent="0.2">
      <c r="A60" s="1510"/>
      <c r="B60" s="1164"/>
      <c r="C60" s="1539">
        <v>2</v>
      </c>
      <c r="D60" s="1605" t="str">
        <f t="shared" si="17"/>
        <v xml:space="preserve">B </v>
      </c>
      <c r="E60" s="1606" t="str">
        <f t="shared" si="17"/>
        <v>99AB</v>
      </c>
      <c r="F60" s="1585"/>
      <c r="G60" s="1606">
        <f t="shared" ref="G60:I60" si="20">+G16</f>
        <v>0</v>
      </c>
      <c r="H60" s="1606">
        <f t="shared" si="20"/>
        <v>0</v>
      </c>
      <c r="I60" s="1606">
        <f t="shared" si="20"/>
        <v>0</v>
      </c>
      <c r="J60" s="1587">
        <f t="shared" ref="J60:J88" si="21">SUM(G60:I60)</f>
        <v>0</v>
      </c>
      <c r="K60" s="1541"/>
      <c r="L60" s="1606">
        <f t="shared" ref="L60:N60" si="22">+L16</f>
        <v>0</v>
      </c>
      <c r="M60" s="1606">
        <f t="shared" si="22"/>
        <v>0</v>
      </c>
      <c r="N60" s="1606">
        <f t="shared" si="22"/>
        <v>0</v>
      </c>
      <c r="O60" s="1587">
        <f t="shared" ref="O60:O88" si="23">SUM(L60:N60)</f>
        <v>0</v>
      </c>
      <c r="P60" s="1541"/>
      <c r="Q60" s="1588" t="str">
        <f>+Q59</f>
        <v>ja</v>
      </c>
      <c r="R60" s="1588" t="str">
        <f>+R59</f>
        <v>ja</v>
      </c>
      <c r="S60" s="1588">
        <f>IF(Q60="nee",0,(J60-O60)*tab!$H$86)</f>
        <v>0</v>
      </c>
      <c r="T60" s="1588">
        <f>(G60-L60)*tab!$F$70+(H60-M60)*tab!$F$71+(I60-N60)*tab!$F$72</f>
        <v>0</v>
      </c>
      <c r="U60" s="1588">
        <f t="shared" ref="U60:U93" si="24">IF(SUM(S60:T60)&lt;=0,0,SUM(S60:T60))</f>
        <v>0</v>
      </c>
      <c r="V60" s="1589"/>
      <c r="W60" s="1588">
        <f>IF(R60="nee",0,(J60-O60)*tab!F$94)</f>
        <v>0</v>
      </c>
      <c r="X60" s="1588">
        <f>IF(R60="nee",0,(G60-L60)*tab!$F$75+(H60-M60)*tab!$F$76+(I60-N60)*tab!$F$77)</f>
        <v>0</v>
      </c>
      <c r="Y60" s="1588">
        <f t="shared" ref="Y60:Y93" si="25">IF(SUM(W60:X60)&lt;=0,0,SUM(W60:X60))</f>
        <v>0</v>
      </c>
      <c r="Z60" s="1581"/>
      <c r="AA60" s="1165"/>
    </row>
    <row r="61" spans="1:27" s="1594" customFormat="1" ht="12.75" x14ac:dyDescent="0.2">
      <c r="A61" s="1510"/>
      <c r="B61" s="1164"/>
      <c r="C61" s="1539">
        <v>3</v>
      </c>
      <c r="D61" s="1605" t="str">
        <f t="shared" si="17"/>
        <v>C</v>
      </c>
      <c r="E61" s="1606" t="str">
        <f t="shared" si="17"/>
        <v>99AC</v>
      </c>
      <c r="F61" s="1585"/>
      <c r="G61" s="1606">
        <f t="shared" ref="G61:I61" si="26">+G17</f>
        <v>0</v>
      </c>
      <c r="H61" s="1606">
        <f t="shared" si="26"/>
        <v>0</v>
      </c>
      <c r="I61" s="1606">
        <f t="shared" si="26"/>
        <v>0</v>
      </c>
      <c r="J61" s="1587">
        <f t="shared" si="21"/>
        <v>0</v>
      </c>
      <c r="K61" s="1541"/>
      <c r="L61" s="1606">
        <f t="shared" ref="L61:N61" si="27">+L17</f>
        <v>0</v>
      </c>
      <c r="M61" s="1606">
        <f t="shared" si="27"/>
        <v>0</v>
      </c>
      <c r="N61" s="1606">
        <f t="shared" si="27"/>
        <v>0</v>
      </c>
      <c r="O61" s="1587">
        <f t="shared" si="23"/>
        <v>0</v>
      </c>
      <c r="P61" s="1541"/>
      <c r="Q61" s="1588" t="str">
        <f t="shared" ref="Q61:R76" si="28">+Q60</f>
        <v>ja</v>
      </c>
      <c r="R61" s="1588" t="str">
        <f t="shared" si="28"/>
        <v>ja</v>
      </c>
      <c r="S61" s="1588">
        <f>IF(Q61="nee",0,(J61-O61)*tab!$H$86)</f>
        <v>0</v>
      </c>
      <c r="T61" s="1588">
        <f>(G61-L61)*tab!$F$70+(H61-M61)*tab!$F$71+(I61-N61)*tab!$F$72</f>
        <v>0</v>
      </c>
      <c r="U61" s="1588">
        <f t="shared" si="24"/>
        <v>0</v>
      </c>
      <c r="V61" s="1589"/>
      <c r="W61" s="1588">
        <f>IF(R61="nee",0,(J61-O61)*tab!F$94)</f>
        <v>0</v>
      </c>
      <c r="X61" s="1588">
        <f>IF(R61="nee",0,(G61-L61)*tab!$F$75+(H61-M61)*tab!$F$76+(I61-N61)*tab!$F$77)</f>
        <v>0</v>
      </c>
      <c r="Y61" s="1588">
        <f t="shared" si="25"/>
        <v>0</v>
      </c>
      <c r="Z61" s="1581"/>
      <c r="AA61" s="1165"/>
    </row>
    <row r="62" spans="1:27" s="1594" customFormat="1" ht="12.75" x14ac:dyDescent="0.2">
      <c r="A62" s="1510"/>
      <c r="B62" s="1164"/>
      <c r="C62" s="1539">
        <v>4</v>
      </c>
      <c r="D62" s="1605" t="str">
        <f t="shared" si="17"/>
        <v>D</v>
      </c>
      <c r="E62" s="1606" t="str">
        <f t="shared" si="17"/>
        <v>99AD</v>
      </c>
      <c r="F62" s="1585"/>
      <c r="G62" s="1606">
        <f t="shared" ref="G62:I62" si="29">+G18</f>
        <v>0</v>
      </c>
      <c r="H62" s="1606">
        <f t="shared" si="29"/>
        <v>0</v>
      </c>
      <c r="I62" s="1606">
        <f t="shared" si="29"/>
        <v>0</v>
      </c>
      <c r="J62" s="1587">
        <f t="shared" si="21"/>
        <v>0</v>
      </c>
      <c r="K62" s="1541"/>
      <c r="L62" s="1606">
        <f t="shared" ref="L62:N62" si="30">+L18</f>
        <v>0</v>
      </c>
      <c r="M62" s="1606">
        <f t="shared" si="30"/>
        <v>0</v>
      </c>
      <c r="N62" s="1606">
        <f t="shared" si="30"/>
        <v>0</v>
      </c>
      <c r="O62" s="1587">
        <f t="shared" si="23"/>
        <v>0</v>
      </c>
      <c r="P62" s="1541"/>
      <c r="Q62" s="1588" t="str">
        <f t="shared" si="28"/>
        <v>ja</v>
      </c>
      <c r="R62" s="1588" t="str">
        <f t="shared" si="28"/>
        <v>ja</v>
      </c>
      <c r="S62" s="1588">
        <f>IF(Q62="nee",0,(J62-O62)*tab!$H$86)</f>
        <v>0</v>
      </c>
      <c r="T62" s="1588">
        <f>(G62-L62)*tab!$F$70+(H62-M62)*tab!$F$71+(I62-N62)*tab!$F$72</f>
        <v>0</v>
      </c>
      <c r="U62" s="1588">
        <f t="shared" si="24"/>
        <v>0</v>
      </c>
      <c r="V62" s="1589"/>
      <c r="W62" s="1588">
        <f>IF(R62="nee",0,(J62-O62)*tab!F$94)</f>
        <v>0</v>
      </c>
      <c r="X62" s="1588">
        <f>IF(R62="nee",0,(G62-L62)*tab!$F$75+(H62-M62)*tab!$F$76+(I62-N62)*tab!$F$77)</f>
        <v>0</v>
      </c>
      <c r="Y62" s="1588">
        <f t="shared" si="25"/>
        <v>0</v>
      </c>
      <c r="Z62" s="1581"/>
      <c r="AA62" s="1165"/>
    </row>
    <row r="63" spans="1:27" s="1594" customFormat="1" ht="12.75" x14ac:dyDescent="0.2">
      <c r="A63" s="1510"/>
      <c r="B63" s="1164"/>
      <c r="C63" s="1539">
        <v>5</v>
      </c>
      <c r="D63" s="1605" t="str">
        <f t="shared" si="17"/>
        <v>E</v>
      </c>
      <c r="E63" s="1606" t="str">
        <f t="shared" si="17"/>
        <v>99AE</v>
      </c>
      <c r="F63" s="1585"/>
      <c r="G63" s="1606">
        <f t="shared" ref="G63:I63" si="31">+G19</f>
        <v>0</v>
      </c>
      <c r="H63" s="1606">
        <f t="shared" si="31"/>
        <v>0</v>
      </c>
      <c r="I63" s="1606">
        <f t="shared" si="31"/>
        <v>0</v>
      </c>
      <c r="J63" s="1587">
        <f t="shared" si="21"/>
        <v>0</v>
      </c>
      <c r="K63" s="1541"/>
      <c r="L63" s="1606">
        <f t="shared" ref="L63:N63" si="32">+L19</f>
        <v>0</v>
      </c>
      <c r="M63" s="1606">
        <f t="shared" si="32"/>
        <v>0</v>
      </c>
      <c r="N63" s="1606">
        <f t="shared" si="32"/>
        <v>0</v>
      </c>
      <c r="O63" s="1587">
        <f t="shared" si="23"/>
        <v>0</v>
      </c>
      <c r="P63" s="1541"/>
      <c r="Q63" s="1588" t="str">
        <f t="shared" si="28"/>
        <v>ja</v>
      </c>
      <c r="R63" s="1588" t="str">
        <f t="shared" si="28"/>
        <v>ja</v>
      </c>
      <c r="S63" s="1588">
        <f>IF(Q63="nee",0,(J63-O63)*tab!$H$86)</f>
        <v>0</v>
      </c>
      <c r="T63" s="1588">
        <f>(G63-L63)*tab!$F$70+(H63-M63)*tab!$F$71+(I63-N63)*tab!$F$72</f>
        <v>0</v>
      </c>
      <c r="U63" s="1588">
        <f t="shared" si="24"/>
        <v>0</v>
      </c>
      <c r="V63" s="1589"/>
      <c r="W63" s="1588">
        <f>IF(R63="nee",0,(J63-O63)*tab!F$94)</f>
        <v>0</v>
      </c>
      <c r="X63" s="1588">
        <f>IF(R63="nee",0,(G63-L63)*tab!$F$75+(H63-M63)*tab!$F$76+(I63-N63)*tab!$F$77)</f>
        <v>0</v>
      </c>
      <c r="Y63" s="1588">
        <f t="shared" si="25"/>
        <v>0</v>
      </c>
      <c r="Z63" s="1581"/>
      <c r="AA63" s="1165"/>
    </row>
    <row r="64" spans="1:27" s="1594" customFormat="1" ht="12.75" x14ac:dyDescent="0.2">
      <c r="A64" s="1510"/>
      <c r="B64" s="1164"/>
      <c r="C64" s="1539">
        <v>6</v>
      </c>
      <c r="D64" s="1605" t="str">
        <f t="shared" si="17"/>
        <v>F</v>
      </c>
      <c r="E64" s="1606" t="str">
        <f t="shared" si="17"/>
        <v>99AF</v>
      </c>
      <c r="F64" s="1585"/>
      <c r="G64" s="1606">
        <f t="shared" ref="G64:I64" si="33">+G20</f>
        <v>0</v>
      </c>
      <c r="H64" s="1606">
        <f t="shared" si="33"/>
        <v>0</v>
      </c>
      <c r="I64" s="1606">
        <f t="shared" si="33"/>
        <v>0</v>
      </c>
      <c r="J64" s="1587">
        <f t="shared" si="21"/>
        <v>0</v>
      </c>
      <c r="K64" s="1541"/>
      <c r="L64" s="1606">
        <f t="shared" ref="L64:N64" si="34">+L20</f>
        <v>0</v>
      </c>
      <c r="M64" s="1606">
        <f t="shared" si="34"/>
        <v>0</v>
      </c>
      <c r="N64" s="1606">
        <f t="shared" si="34"/>
        <v>0</v>
      </c>
      <c r="O64" s="1587">
        <f t="shared" si="23"/>
        <v>0</v>
      </c>
      <c r="P64" s="1541"/>
      <c r="Q64" s="1588" t="str">
        <f t="shared" si="28"/>
        <v>ja</v>
      </c>
      <c r="R64" s="1588" t="str">
        <f t="shared" si="28"/>
        <v>ja</v>
      </c>
      <c r="S64" s="1588">
        <f>IF(Q64="nee",0,(J64-O64)*tab!$H$86)</f>
        <v>0</v>
      </c>
      <c r="T64" s="1588">
        <f>(G64-L64)*tab!$F$70+(H64-M64)*tab!$F$71+(I64-N64)*tab!$F$72</f>
        <v>0</v>
      </c>
      <c r="U64" s="1588">
        <f t="shared" si="24"/>
        <v>0</v>
      </c>
      <c r="V64" s="1589"/>
      <c r="W64" s="1588">
        <f>IF(R64="nee",0,(J64-O64)*tab!F$94)</f>
        <v>0</v>
      </c>
      <c r="X64" s="1588">
        <f>IF(R64="nee",0,(G64-L64)*tab!$F$75+(H64-M64)*tab!$F$76+(I64-N64)*tab!$F$77)</f>
        <v>0</v>
      </c>
      <c r="Y64" s="1588">
        <f t="shared" si="25"/>
        <v>0</v>
      </c>
      <c r="Z64" s="1581"/>
      <c r="AA64" s="1165"/>
    </row>
    <row r="65" spans="2:27" ht="12.75" x14ac:dyDescent="0.2">
      <c r="B65" s="1164"/>
      <c r="C65" s="1539">
        <v>7</v>
      </c>
      <c r="D65" s="1605" t="str">
        <f t="shared" si="17"/>
        <v xml:space="preserve">G </v>
      </c>
      <c r="E65" s="1606" t="str">
        <f t="shared" si="17"/>
        <v>99AG</v>
      </c>
      <c r="F65" s="1585"/>
      <c r="G65" s="1606">
        <f t="shared" ref="G65:I65" si="35">+G21</f>
        <v>0</v>
      </c>
      <c r="H65" s="1606">
        <f t="shared" si="35"/>
        <v>0</v>
      </c>
      <c r="I65" s="1606">
        <f t="shared" si="35"/>
        <v>0</v>
      </c>
      <c r="J65" s="1587">
        <f t="shared" si="21"/>
        <v>0</v>
      </c>
      <c r="K65" s="1541"/>
      <c r="L65" s="1606">
        <f t="shared" ref="L65:N65" si="36">+L21</f>
        <v>0</v>
      </c>
      <c r="M65" s="1606">
        <f t="shared" si="36"/>
        <v>0</v>
      </c>
      <c r="N65" s="1606">
        <f t="shared" si="36"/>
        <v>0</v>
      </c>
      <c r="O65" s="1587">
        <f t="shared" si="23"/>
        <v>0</v>
      </c>
      <c r="P65" s="1541"/>
      <c r="Q65" s="1588" t="str">
        <f t="shared" si="28"/>
        <v>ja</v>
      </c>
      <c r="R65" s="1588" t="str">
        <f t="shared" si="28"/>
        <v>ja</v>
      </c>
      <c r="S65" s="1588">
        <f>IF(Q65="nee",0,(J65-O65)*tab!$H$86)</f>
        <v>0</v>
      </c>
      <c r="T65" s="1588">
        <f>(G65-L65)*tab!$F$70+(H65-M65)*tab!$F$71+(I65-N65)*tab!$F$72</f>
        <v>0</v>
      </c>
      <c r="U65" s="1588">
        <f t="shared" si="24"/>
        <v>0</v>
      </c>
      <c r="V65" s="1589"/>
      <c r="W65" s="1588">
        <f>IF(R65="nee",0,(J65-O65)*tab!F$94)</f>
        <v>0</v>
      </c>
      <c r="X65" s="1588">
        <f>IF(R65="nee",0,(G65-L65)*tab!$F$75+(H65-M65)*tab!$F$76+(I65-N65)*tab!$F$77)</f>
        <v>0</v>
      </c>
      <c r="Y65" s="1588">
        <f t="shared" si="25"/>
        <v>0</v>
      </c>
      <c r="Z65" s="1581"/>
      <c r="AA65" s="1165"/>
    </row>
    <row r="66" spans="2:27" ht="12.75" x14ac:dyDescent="0.2">
      <c r="B66" s="1164"/>
      <c r="C66" s="1539">
        <v>8</v>
      </c>
      <c r="D66" s="1605" t="str">
        <f t="shared" si="17"/>
        <v xml:space="preserve">H </v>
      </c>
      <c r="E66" s="1606" t="str">
        <f t="shared" si="17"/>
        <v>99AH</v>
      </c>
      <c r="F66" s="1585"/>
      <c r="G66" s="1606">
        <f t="shared" ref="G66:I66" si="37">+G22</f>
        <v>0</v>
      </c>
      <c r="H66" s="1606">
        <f t="shared" si="37"/>
        <v>0</v>
      </c>
      <c r="I66" s="1606">
        <f t="shared" si="37"/>
        <v>0</v>
      </c>
      <c r="J66" s="1587">
        <f t="shared" si="21"/>
        <v>0</v>
      </c>
      <c r="K66" s="1541"/>
      <c r="L66" s="1606">
        <f t="shared" ref="L66:N66" si="38">+L22</f>
        <v>0</v>
      </c>
      <c r="M66" s="1606">
        <f t="shared" si="38"/>
        <v>0</v>
      </c>
      <c r="N66" s="1606">
        <f t="shared" si="38"/>
        <v>0</v>
      </c>
      <c r="O66" s="1587">
        <f t="shared" si="23"/>
        <v>0</v>
      </c>
      <c r="P66" s="1541"/>
      <c r="Q66" s="1588" t="str">
        <f t="shared" si="28"/>
        <v>ja</v>
      </c>
      <c r="R66" s="1588" t="str">
        <f t="shared" si="28"/>
        <v>ja</v>
      </c>
      <c r="S66" s="1588">
        <f>IF(Q66="nee",0,(J66-O66)*tab!$H$86)</f>
        <v>0</v>
      </c>
      <c r="T66" s="1588">
        <f>(G66-L66)*tab!$F$70+(H66-M66)*tab!$F$71+(I66-N66)*tab!$F$72</f>
        <v>0</v>
      </c>
      <c r="U66" s="1588">
        <f t="shared" si="24"/>
        <v>0</v>
      </c>
      <c r="V66" s="1589"/>
      <c r="W66" s="1588">
        <f>IF(R66="nee",0,(J66-O66)*tab!F$94)</f>
        <v>0</v>
      </c>
      <c r="X66" s="1588">
        <f>IF(R66="nee",0,(G66-L66)*tab!$F$75+(H66-M66)*tab!$F$76+(I66-N66)*tab!$F$77)</f>
        <v>0</v>
      </c>
      <c r="Y66" s="1588">
        <f t="shared" si="25"/>
        <v>0</v>
      </c>
      <c r="Z66" s="1581"/>
      <c r="AA66" s="1165"/>
    </row>
    <row r="67" spans="2:27" ht="12.75" x14ac:dyDescent="0.2">
      <c r="B67" s="1164"/>
      <c r="C67" s="1539">
        <v>9</v>
      </c>
      <c r="D67" s="1605" t="str">
        <f t="shared" si="17"/>
        <v>I</v>
      </c>
      <c r="E67" s="1606" t="str">
        <f t="shared" si="17"/>
        <v>99AI</v>
      </c>
      <c r="F67" s="1585"/>
      <c r="G67" s="1606">
        <f t="shared" ref="G67:I67" si="39">+G23</f>
        <v>0</v>
      </c>
      <c r="H67" s="1606">
        <f t="shared" si="39"/>
        <v>0</v>
      </c>
      <c r="I67" s="1606">
        <f t="shared" si="39"/>
        <v>0</v>
      </c>
      <c r="J67" s="1587">
        <f t="shared" si="21"/>
        <v>0</v>
      </c>
      <c r="K67" s="1541"/>
      <c r="L67" s="1606">
        <f t="shared" ref="L67:N67" si="40">+L23</f>
        <v>0</v>
      </c>
      <c r="M67" s="1606">
        <f t="shared" si="40"/>
        <v>0</v>
      </c>
      <c r="N67" s="1606">
        <f t="shared" si="40"/>
        <v>0</v>
      </c>
      <c r="O67" s="1587">
        <f t="shared" si="23"/>
        <v>0</v>
      </c>
      <c r="P67" s="1541"/>
      <c r="Q67" s="1588" t="str">
        <f t="shared" si="28"/>
        <v>ja</v>
      </c>
      <c r="R67" s="1588" t="str">
        <f t="shared" si="28"/>
        <v>ja</v>
      </c>
      <c r="S67" s="1588">
        <f>IF(Q67="nee",0,(J67-O67)*tab!$H$86)</f>
        <v>0</v>
      </c>
      <c r="T67" s="1588">
        <f>(G67-L67)*tab!$F$70+(H67-M67)*tab!$F$71+(I67-N67)*tab!$F$72</f>
        <v>0</v>
      </c>
      <c r="U67" s="1588">
        <f t="shared" si="24"/>
        <v>0</v>
      </c>
      <c r="V67" s="1589"/>
      <c r="W67" s="1588">
        <f>IF(R67="nee",0,(J67-O67)*tab!F$94)</f>
        <v>0</v>
      </c>
      <c r="X67" s="1588">
        <f>IF(R67="nee",0,(G67-L67)*tab!$F$75+(H67-M67)*tab!$F$76+(I67-N67)*tab!$F$77)</f>
        <v>0</v>
      </c>
      <c r="Y67" s="1588">
        <f t="shared" si="25"/>
        <v>0</v>
      </c>
      <c r="Z67" s="1581"/>
      <c r="AA67" s="1165"/>
    </row>
    <row r="68" spans="2:27" ht="12.75" x14ac:dyDescent="0.2">
      <c r="B68" s="1164"/>
      <c r="C68" s="1539">
        <v>10</v>
      </c>
      <c r="D68" s="1605" t="str">
        <f t="shared" si="17"/>
        <v>J</v>
      </c>
      <c r="E68" s="1606" t="str">
        <f t="shared" si="17"/>
        <v>99AJ</v>
      </c>
      <c r="F68" s="1585"/>
      <c r="G68" s="1606">
        <f t="shared" ref="G68:I68" si="41">+G24</f>
        <v>0</v>
      </c>
      <c r="H68" s="1606">
        <f t="shared" si="41"/>
        <v>0</v>
      </c>
      <c r="I68" s="1606">
        <f t="shared" si="41"/>
        <v>0</v>
      </c>
      <c r="J68" s="1587">
        <f t="shared" si="21"/>
        <v>0</v>
      </c>
      <c r="K68" s="1541"/>
      <c r="L68" s="1606">
        <f t="shared" ref="L68:N68" si="42">+L24</f>
        <v>0</v>
      </c>
      <c r="M68" s="1606">
        <f t="shared" si="42"/>
        <v>0</v>
      </c>
      <c r="N68" s="1606">
        <f t="shared" si="42"/>
        <v>0</v>
      </c>
      <c r="O68" s="1587">
        <f t="shared" si="23"/>
        <v>0</v>
      </c>
      <c r="P68" s="1541"/>
      <c r="Q68" s="1588" t="str">
        <f t="shared" si="28"/>
        <v>ja</v>
      </c>
      <c r="R68" s="1588" t="str">
        <f t="shared" si="28"/>
        <v>ja</v>
      </c>
      <c r="S68" s="1588">
        <f>IF(Q68="nee",0,(J68-O68)*tab!$H$86)</f>
        <v>0</v>
      </c>
      <c r="T68" s="1588">
        <f>(G68-L68)*tab!$F$70+(H68-M68)*tab!$F$71+(I68-N68)*tab!$F$72</f>
        <v>0</v>
      </c>
      <c r="U68" s="1588">
        <f t="shared" si="24"/>
        <v>0</v>
      </c>
      <c r="V68" s="1589"/>
      <c r="W68" s="1588">
        <f>IF(R68="nee",0,(J68-O68)*tab!F$94)</f>
        <v>0</v>
      </c>
      <c r="X68" s="1588">
        <f>IF(R68="nee",0,(G68-L68)*tab!$F$75+(H68-M68)*tab!$F$76+(I68-N68)*tab!$F$77)</f>
        <v>0</v>
      </c>
      <c r="Y68" s="1588">
        <f t="shared" si="25"/>
        <v>0</v>
      </c>
      <c r="Z68" s="1581"/>
      <c r="AA68" s="1165"/>
    </row>
    <row r="69" spans="2:27" ht="12.75" x14ac:dyDescent="0.2">
      <c r="B69" s="1164"/>
      <c r="C69" s="1539">
        <v>11</v>
      </c>
      <c r="D69" s="1605" t="str">
        <f t="shared" si="17"/>
        <v>K</v>
      </c>
      <c r="E69" s="1606" t="str">
        <f t="shared" si="17"/>
        <v>99AK</v>
      </c>
      <c r="F69" s="1585"/>
      <c r="G69" s="1606">
        <f t="shared" ref="G69:I69" si="43">+G25</f>
        <v>0</v>
      </c>
      <c r="H69" s="1606">
        <f t="shared" si="43"/>
        <v>0</v>
      </c>
      <c r="I69" s="1606">
        <f t="shared" si="43"/>
        <v>0</v>
      </c>
      <c r="J69" s="1587">
        <f t="shared" si="21"/>
        <v>0</v>
      </c>
      <c r="K69" s="1541"/>
      <c r="L69" s="1606">
        <f t="shared" ref="L69:N69" si="44">+L25</f>
        <v>0</v>
      </c>
      <c r="M69" s="1606">
        <f t="shared" si="44"/>
        <v>0</v>
      </c>
      <c r="N69" s="1606">
        <f t="shared" si="44"/>
        <v>0</v>
      </c>
      <c r="O69" s="1587">
        <f t="shared" si="23"/>
        <v>0</v>
      </c>
      <c r="P69" s="1541"/>
      <c r="Q69" s="1588" t="str">
        <f t="shared" si="28"/>
        <v>ja</v>
      </c>
      <c r="R69" s="1588" t="str">
        <f t="shared" si="28"/>
        <v>ja</v>
      </c>
      <c r="S69" s="1588">
        <f>IF(Q69="nee",0,(J69-O69)*tab!$H$86)</f>
        <v>0</v>
      </c>
      <c r="T69" s="1588">
        <f>(G69-L69)*tab!$F$70+(H69-M69)*tab!$F$71+(I69-N69)*tab!$F$72</f>
        <v>0</v>
      </c>
      <c r="U69" s="1588">
        <f t="shared" si="24"/>
        <v>0</v>
      </c>
      <c r="V69" s="1589"/>
      <c r="W69" s="1588">
        <f>IF(R69="nee",0,(J69-O69)*tab!F$94)</f>
        <v>0</v>
      </c>
      <c r="X69" s="1588">
        <f>IF(R69="nee",0,(G69-L69)*tab!$F$75+(H69-M69)*tab!$F$76+(I69-N69)*tab!$F$77)</f>
        <v>0</v>
      </c>
      <c r="Y69" s="1588">
        <f t="shared" si="25"/>
        <v>0</v>
      </c>
      <c r="Z69" s="1581"/>
      <c r="AA69" s="1165"/>
    </row>
    <row r="70" spans="2:27" ht="12.75" x14ac:dyDescent="0.2">
      <c r="B70" s="1164"/>
      <c r="C70" s="1539">
        <v>12</v>
      </c>
      <c r="D70" s="1605" t="str">
        <f t="shared" si="17"/>
        <v>Overig</v>
      </c>
      <c r="E70" s="1606" t="str">
        <f t="shared" si="17"/>
        <v>99AL</v>
      </c>
      <c r="F70" s="1585"/>
      <c r="G70" s="1606">
        <f t="shared" ref="G70:I70" si="45">+G26</f>
        <v>0</v>
      </c>
      <c r="H70" s="1606">
        <f t="shared" si="45"/>
        <v>0</v>
      </c>
      <c r="I70" s="1606">
        <f t="shared" si="45"/>
        <v>0</v>
      </c>
      <c r="J70" s="1587">
        <f t="shared" si="21"/>
        <v>0</v>
      </c>
      <c r="K70" s="1541"/>
      <c r="L70" s="1606">
        <f t="shared" ref="L70:N70" si="46">+L26</f>
        <v>0</v>
      </c>
      <c r="M70" s="1606">
        <f t="shared" si="46"/>
        <v>0</v>
      </c>
      <c r="N70" s="1606">
        <f t="shared" si="46"/>
        <v>0</v>
      </c>
      <c r="O70" s="1587">
        <f t="shared" si="23"/>
        <v>0</v>
      </c>
      <c r="P70" s="1541"/>
      <c r="Q70" s="1588" t="str">
        <f t="shared" si="28"/>
        <v>ja</v>
      </c>
      <c r="R70" s="1588" t="str">
        <f t="shared" si="28"/>
        <v>ja</v>
      </c>
      <c r="S70" s="1588">
        <f>IF(Q70="nee",0,(J70-O70)*tab!$H$86)</f>
        <v>0</v>
      </c>
      <c r="T70" s="1588">
        <f>(G70-L70)*tab!$F$70+(H70-M70)*tab!$F$71+(I70-N70)*tab!$F$72</f>
        <v>0</v>
      </c>
      <c r="U70" s="1588">
        <f t="shared" si="24"/>
        <v>0</v>
      </c>
      <c r="V70" s="1589"/>
      <c r="W70" s="1588">
        <f>IF(R70="nee",0,(J70-O70)*tab!F$94)</f>
        <v>0</v>
      </c>
      <c r="X70" s="1588">
        <f>IF(R70="nee",0,(G70-L70)*tab!$F$75+(H70-M70)*tab!$F$76+(I70-N70)*tab!$F$77)</f>
        <v>0</v>
      </c>
      <c r="Y70" s="1588">
        <f t="shared" si="25"/>
        <v>0</v>
      </c>
      <c r="Z70" s="1581"/>
      <c r="AA70" s="1165"/>
    </row>
    <row r="71" spans="2:27" ht="12.75" x14ac:dyDescent="0.2">
      <c r="B71" s="1164"/>
      <c r="C71" s="1539">
        <v>13</v>
      </c>
      <c r="D71" s="1605">
        <f t="shared" si="17"/>
        <v>0</v>
      </c>
      <c r="E71" s="1606">
        <f t="shared" si="17"/>
        <v>0</v>
      </c>
      <c r="F71" s="1585"/>
      <c r="G71" s="1606">
        <f t="shared" ref="G71:I71" si="47">+G27</f>
        <v>0</v>
      </c>
      <c r="H71" s="1606">
        <f t="shared" si="47"/>
        <v>0</v>
      </c>
      <c r="I71" s="1606">
        <f t="shared" si="47"/>
        <v>0</v>
      </c>
      <c r="J71" s="1587">
        <f t="shared" si="21"/>
        <v>0</v>
      </c>
      <c r="K71" s="1541"/>
      <c r="L71" s="1606">
        <f t="shared" ref="L71:N71" si="48">+L27</f>
        <v>0</v>
      </c>
      <c r="M71" s="1606">
        <f t="shared" si="48"/>
        <v>0</v>
      </c>
      <c r="N71" s="1606">
        <f t="shared" si="48"/>
        <v>0</v>
      </c>
      <c r="O71" s="1587">
        <f t="shared" si="23"/>
        <v>0</v>
      </c>
      <c r="P71" s="1541"/>
      <c r="Q71" s="1588" t="str">
        <f t="shared" si="28"/>
        <v>ja</v>
      </c>
      <c r="R71" s="1588" t="str">
        <f t="shared" si="28"/>
        <v>ja</v>
      </c>
      <c r="S71" s="1588">
        <f>IF(Q71="nee",0,(J71-O71)*tab!$H$86)</f>
        <v>0</v>
      </c>
      <c r="T71" s="1588">
        <f>(G71-L71)*tab!$F$70+(H71-M71)*tab!$F$71+(I71-N71)*tab!$F$72</f>
        <v>0</v>
      </c>
      <c r="U71" s="1588">
        <f t="shared" si="24"/>
        <v>0</v>
      </c>
      <c r="V71" s="1589"/>
      <c r="W71" s="1588">
        <f>IF(R71="nee",0,(J71-O71)*tab!F$94)</f>
        <v>0</v>
      </c>
      <c r="X71" s="1588">
        <f>IF(R71="nee",0,(G71-L71)*tab!$F$75+(H71-M71)*tab!$F$76+(I71-N71)*tab!$F$77)</f>
        <v>0</v>
      </c>
      <c r="Y71" s="1588">
        <f t="shared" si="25"/>
        <v>0</v>
      </c>
      <c r="Z71" s="1581"/>
      <c r="AA71" s="1165"/>
    </row>
    <row r="72" spans="2:27" ht="12.75" x14ac:dyDescent="0.2">
      <c r="B72" s="1164"/>
      <c r="C72" s="1539">
        <v>14</v>
      </c>
      <c r="D72" s="1605">
        <f t="shared" si="17"/>
        <v>0</v>
      </c>
      <c r="E72" s="1606">
        <f t="shared" si="17"/>
        <v>0</v>
      </c>
      <c r="F72" s="1585"/>
      <c r="G72" s="1606">
        <f t="shared" ref="G72:I72" si="49">+G28</f>
        <v>0</v>
      </c>
      <c r="H72" s="1606">
        <f t="shared" si="49"/>
        <v>0</v>
      </c>
      <c r="I72" s="1606">
        <f t="shared" si="49"/>
        <v>0</v>
      </c>
      <c r="J72" s="1587">
        <f t="shared" si="21"/>
        <v>0</v>
      </c>
      <c r="K72" s="1541"/>
      <c r="L72" s="1606">
        <f t="shared" ref="L72:N72" si="50">+L28</f>
        <v>0</v>
      </c>
      <c r="M72" s="1606">
        <f t="shared" si="50"/>
        <v>0</v>
      </c>
      <c r="N72" s="1606">
        <f t="shared" si="50"/>
        <v>0</v>
      </c>
      <c r="O72" s="1587">
        <f t="shared" si="23"/>
        <v>0</v>
      </c>
      <c r="P72" s="1541"/>
      <c r="Q72" s="1588" t="str">
        <f t="shared" si="28"/>
        <v>ja</v>
      </c>
      <c r="R72" s="1588" t="str">
        <f t="shared" si="28"/>
        <v>ja</v>
      </c>
      <c r="S72" s="1588">
        <f>IF(Q72="nee",0,(J72-O72)*tab!$H$86)</f>
        <v>0</v>
      </c>
      <c r="T72" s="1588">
        <f>(G72-L72)*tab!$F$70+(H72-M72)*tab!$F$71+(I72-N72)*tab!$F$72</f>
        <v>0</v>
      </c>
      <c r="U72" s="1588">
        <f t="shared" si="24"/>
        <v>0</v>
      </c>
      <c r="V72" s="1589"/>
      <c r="W72" s="1588">
        <f>IF(R72="nee",0,(J72-O72)*tab!F$94)</f>
        <v>0</v>
      </c>
      <c r="X72" s="1588">
        <f>IF(R72="nee",0,(G72-L72)*tab!$F$75+(H72-M72)*tab!$F$76+(I72-N72)*tab!$F$77)</f>
        <v>0</v>
      </c>
      <c r="Y72" s="1588">
        <f t="shared" si="25"/>
        <v>0</v>
      </c>
      <c r="Z72" s="1581"/>
      <c r="AA72" s="1165"/>
    </row>
    <row r="73" spans="2:27" ht="12.75" x14ac:dyDescent="0.2">
      <c r="B73" s="1164"/>
      <c r="C73" s="1539">
        <v>15</v>
      </c>
      <c r="D73" s="1605">
        <f t="shared" si="17"/>
        <v>0</v>
      </c>
      <c r="E73" s="1606">
        <f t="shared" si="17"/>
        <v>0</v>
      </c>
      <c r="F73" s="1585"/>
      <c r="G73" s="1606">
        <f t="shared" ref="G73:I73" si="51">+G29</f>
        <v>0</v>
      </c>
      <c r="H73" s="1606">
        <f t="shared" si="51"/>
        <v>0</v>
      </c>
      <c r="I73" s="1606">
        <f t="shared" si="51"/>
        <v>0</v>
      </c>
      <c r="J73" s="1587">
        <f t="shared" si="21"/>
        <v>0</v>
      </c>
      <c r="K73" s="1541"/>
      <c r="L73" s="1606">
        <f t="shared" ref="L73:N73" si="52">+L29</f>
        <v>0</v>
      </c>
      <c r="M73" s="1606">
        <f t="shared" si="52"/>
        <v>0</v>
      </c>
      <c r="N73" s="1606">
        <f t="shared" si="52"/>
        <v>0</v>
      </c>
      <c r="O73" s="1587">
        <f t="shared" si="23"/>
        <v>0</v>
      </c>
      <c r="P73" s="1541"/>
      <c r="Q73" s="1588" t="str">
        <f t="shared" si="28"/>
        <v>ja</v>
      </c>
      <c r="R73" s="1588" t="str">
        <f t="shared" si="28"/>
        <v>ja</v>
      </c>
      <c r="S73" s="1588">
        <f>IF(Q73="nee",0,(J73-O73)*tab!$H$86)</f>
        <v>0</v>
      </c>
      <c r="T73" s="1588">
        <f>(G73-L73)*tab!$F$70+(H73-M73)*tab!$F$71+(I73-N73)*tab!$F$72</f>
        <v>0</v>
      </c>
      <c r="U73" s="1588">
        <f t="shared" si="24"/>
        <v>0</v>
      </c>
      <c r="V73" s="1589"/>
      <c r="W73" s="1588">
        <f>IF(R73="nee",0,(J73-O73)*tab!F$94)</f>
        <v>0</v>
      </c>
      <c r="X73" s="1588">
        <f>IF(R73="nee",0,(G73-L73)*tab!$F$75+(H73-M73)*tab!$F$76+(I73-N73)*tab!$F$77)</f>
        <v>0</v>
      </c>
      <c r="Y73" s="1588">
        <f t="shared" si="25"/>
        <v>0</v>
      </c>
      <c r="Z73" s="1581"/>
      <c r="AA73" s="1165"/>
    </row>
    <row r="74" spans="2:27" ht="12.75" x14ac:dyDescent="0.2">
      <c r="B74" s="1164"/>
      <c r="C74" s="1539">
        <v>16</v>
      </c>
      <c r="D74" s="1605">
        <f t="shared" si="17"/>
        <v>0</v>
      </c>
      <c r="E74" s="1606">
        <f t="shared" si="17"/>
        <v>0</v>
      </c>
      <c r="F74" s="1585"/>
      <c r="G74" s="1606">
        <f t="shared" ref="G74:I74" si="53">+G30</f>
        <v>0</v>
      </c>
      <c r="H74" s="1606">
        <f t="shared" si="53"/>
        <v>0</v>
      </c>
      <c r="I74" s="1606">
        <f t="shared" si="53"/>
        <v>0</v>
      </c>
      <c r="J74" s="1587">
        <f t="shared" si="21"/>
        <v>0</v>
      </c>
      <c r="K74" s="1541"/>
      <c r="L74" s="1606">
        <f t="shared" ref="L74:N74" si="54">+L30</f>
        <v>0</v>
      </c>
      <c r="M74" s="1606">
        <f t="shared" si="54"/>
        <v>0</v>
      </c>
      <c r="N74" s="1606">
        <f t="shared" si="54"/>
        <v>0</v>
      </c>
      <c r="O74" s="1587">
        <f t="shared" si="23"/>
        <v>0</v>
      </c>
      <c r="P74" s="1541"/>
      <c r="Q74" s="1588" t="str">
        <f t="shared" si="28"/>
        <v>ja</v>
      </c>
      <c r="R74" s="1588" t="str">
        <f t="shared" si="28"/>
        <v>ja</v>
      </c>
      <c r="S74" s="1588">
        <f>IF(Q74="nee",0,(J74-O74)*tab!$H$86)</f>
        <v>0</v>
      </c>
      <c r="T74" s="1588">
        <f>(G74-L74)*tab!$F$70+(H74-M74)*tab!$F$71+(I74-N74)*tab!$F$72</f>
        <v>0</v>
      </c>
      <c r="U74" s="1588">
        <f t="shared" si="24"/>
        <v>0</v>
      </c>
      <c r="V74" s="1589"/>
      <c r="W74" s="1588">
        <f>IF(R74="nee",0,(J74-O74)*tab!F$94)</f>
        <v>0</v>
      </c>
      <c r="X74" s="1588">
        <f>IF(R74="nee",0,(G74-L74)*tab!$F$75+(H74-M74)*tab!$F$76+(I74-N74)*tab!$F$77)</f>
        <v>0</v>
      </c>
      <c r="Y74" s="1588">
        <f t="shared" si="25"/>
        <v>0</v>
      </c>
      <c r="Z74" s="1581"/>
      <c r="AA74" s="1165"/>
    </row>
    <row r="75" spans="2:27" ht="12.75" x14ac:dyDescent="0.2">
      <c r="B75" s="1164"/>
      <c r="C75" s="1539">
        <v>17</v>
      </c>
      <c r="D75" s="1605">
        <f t="shared" si="17"/>
        <v>0</v>
      </c>
      <c r="E75" s="1606">
        <f t="shared" si="17"/>
        <v>0</v>
      </c>
      <c r="F75" s="1585"/>
      <c r="G75" s="1606">
        <f t="shared" ref="G75:I75" si="55">+G31</f>
        <v>0</v>
      </c>
      <c r="H75" s="1606">
        <f t="shared" si="55"/>
        <v>0</v>
      </c>
      <c r="I75" s="1606">
        <f t="shared" si="55"/>
        <v>0</v>
      </c>
      <c r="J75" s="1587">
        <f t="shared" si="21"/>
        <v>0</v>
      </c>
      <c r="K75" s="1541"/>
      <c r="L75" s="1606">
        <f t="shared" ref="L75:N75" si="56">+L31</f>
        <v>0</v>
      </c>
      <c r="M75" s="1606">
        <f t="shared" si="56"/>
        <v>0</v>
      </c>
      <c r="N75" s="1606">
        <f t="shared" si="56"/>
        <v>0</v>
      </c>
      <c r="O75" s="1587">
        <f t="shared" si="23"/>
        <v>0</v>
      </c>
      <c r="P75" s="1541"/>
      <c r="Q75" s="1588" t="str">
        <f t="shared" si="28"/>
        <v>ja</v>
      </c>
      <c r="R75" s="1588" t="str">
        <f t="shared" si="28"/>
        <v>ja</v>
      </c>
      <c r="S75" s="1588">
        <f>IF(Q75="nee",0,(J75-O75)*tab!$H$86)</f>
        <v>0</v>
      </c>
      <c r="T75" s="1588">
        <f>(G75-L75)*tab!$F$70+(H75-M75)*tab!$F$71+(I75-N75)*tab!$F$72</f>
        <v>0</v>
      </c>
      <c r="U75" s="1588">
        <f t="shared" si="24"/>
        <v>0</v>
      </c>
      <c r="V75" s="1589"/>
      <c r="W75" s="1588">
        <f>IF(R75="nee",0,(J75-O75)*tab!F$94)</f>
        <v>0</v>
      </c>
      <c r="X75" s="1588">
        <f>IF(R75="nee",0,(G75-L75)*tab!$F$75+(H75-M75)*tab!$F$76+(I75-N75)*tab!$F$77)</f>
        <v>0</v>
      </c>
      <c r="Y75" s="1588">
        <f t="shared" si="25"/>
        <v>0</v>
      </c>
      <c r="Z75" s="1581"/>
      <c r="AA75" s="1165"/>
    </row>
    <row r="76" spans="2:27" ht="12.75" x14ac:dyDescent="0.2">
      <c r="B76" s="1164"/>
      <c r="C76" s="1539">
        <v>18</v>
      </c>
      <c r="D76" s="1605">
        <f t="shared" si="17"/>
        <v>0</v>
      </c>
      <c r="E76" s="1606">
        <f t="shared" si="17"/>
        <v>0</v>
      </c>
      <c r="F76" s="1585"/>
      <c r="G76" s="1606">
        <f t="shared" ref="G76:I76" si="57">+G32</f>
        <v>0</v>
      </c>
      <c r="H76" s="1606">
        <f t="shared" si="57"/>
        <v>0</v>
      </c>
      <c r="I76" s="1606">
        <f t="shared" si="57"/>
        <v>0</v>
      </c>
      <c r="J76" s="1587">
        <f t="shared" si="21"/>
        <v>0</v>
      </c>
      <c r="K76" s="1541"/>
      <c r="L76" s="1606">
        <f t="shared" ref="L76:N76" si="58">+L32</f>
        <v>0</v>
      </c>
      <c r="M76" s="1606">
        <f t="shared" si="58"/>
        <v>0</v>
      </c>
      <c r="N76" s="1606">
        <f t="shared" si="58"/>
        <v>0</v>
      </c>
      <c r="O76" s="1587">
        <f t="shared" si="23"/>
        <v>0</v>
      </c>
      <c r="P76" s="1541"/>
      <c r="Q76" s="1588" t="str">
        <f t="shared" si="28"/>
        <v>ja</v>
      </c>
      <c r="R76" s="1588" t="str">
        <f t="shared" si="28"/>
        <v>ja</v>
      </c>
      <c r="S76" s="1588">
        <f>IF(Q76="nee",0,(J76-O76)*tab!$H$86)</f>
        <v>0</v>
      </c>
      <c r="T76" s="1588">
        <f>(G76-L76)*tab!$F$70+(H76-M76)*tab!$F$71+(I76-N76)*tab!$F$72</f>
        <v>0</v>
      </c>
      <c r="U76" s="1588">
        <f t="shared" si="24"/>
        <v>0</v>
      </c>
      <c r="V76" s="1589"/>
      <c r="W76" s="1588">
        <f>IF(R76="nee",0,(J76-O76)*tab!F$94)</f>
        <v>0</v>
      </c>
      <c r="X76" s="1588">
        <f>IF(R76="nee",0,(G76-L76)*tab!$F$75+(H76-M76)*tab!$F$76+(I76-N76)*tab!$F$77)</f>
        <v>0</v>
      </c>
      <c r="Y76" s="1588">
        <f t="shared" si="25"/>
        <v>0</v>
      </c>
      <c r="Z76" s="1581"/>
      <c r="AA76" s="1165"/>
    </row>
    <row r="77" spans="2:27" ht="12.75" x14ac:dyDescent="0.2">
      <c r="B77" s="1164"/>
      <c r="C77" s="1539">
        <v>19</v>
      </c>
      <c r="D77" s="1605">
        <f t="shared" si="17"/>
        <v>0</v>
      </c>
      <c r="E77" s="1606">
        <f t="shared" si="17"/>
        <v>0</v>
      </c>
      <c r="F77" s="1585"/>
      <c r="G77" s="1606">
        <f t="shared" ref="G77:I77" si="59">+G33</f>
        <v>0</v>
      </c>
      <c r="H77" s="1606">
        <f t="shared" si="59"/>
        <v>0</v>
      </c>
      <c r="I77" s="1606">
        <f t="shared" si="59"/>
        <v>0</v>
      </c>
      <c r="J77" s="1587">
        <f t="shared" si="21"/>
        <v>0</v>
      </c>
      <c r="K77" s="1541"/>
      <c r="L77" s="1606">
        <f t="shared" ref="L77:N77" si="60">+L33</f>
        <v>0</v>
      </c>
      <c r="M77" s="1606">
        <f t="shared" si="60"/>
        <v>0</v>
      </c>
      <c r="N77" s="1606">
        <f t="shared" si="60"/>
        <v>0</v>
      </c>
      <c r="O77" s="1587">
        <f t="shared" si="23"/>
        <v>0</v>
      </c>
      <c r="P77" s="1541"/>
      <c r="Q77" s="1588" t="str">
        <f t="shared" ref="Q77:R88" si="61">+Q76</f>
        <v>ja</v>
      </c>
      <c r="R77" s="1588" t="str">
        <f t="shared" si="61"/>
        <v>ja</v>
      </c>
      <c r="S77" s="1588">
        <f>IF(Q77="nee",0,(J77-O77)*tab!$H$86)</f>
        <v>0</v>
      </c>
      <c r="T77" s="1588">
        <f>(G77-L77)*tab!$F$70+(H77-M77)*tab!$F$71+(I77-N77)*tab!$F$72</f>
        <v>0</v>
      </c>
      <c r="U77" s="1588">
        <f t="shared" si="24"/>
        <v>0</v>
      </c>
      <c r="V77" s="1589"/>
      <c r="W77" s="1588">
        <f>IF(R77="nee",0,(J77-O77)*tab!F$94)</f>
        <v>0</v>
      </c>
      <c r="X77" s="1588">
        <f>IF(R77="nee",0,(G77-L77)*tab!$F$75+(H77-M77)*tab!$F$76+(I77-N77)*tab!$F$77)</f>
        <v>0</v>
      </c>
      <c r="Y77" s="1588">
        <f t="shared" si="25"/>
        <v>0</v>
      </c>
      <c r="Z77" s="1581"/>
      <c r="AA77" s="1165"/>
    </row>
    <row r="78" spans="2:27" ht="12.75" x14ac:dyDescent="0.2">
      <c r="B78" s="1164"/>
      <c r="C78" s="1539">
        <v>20</v>
      </c>
      <c r="D78" s="1605">
        <f t="shared" si="17"/>
        <v>0</v>
      </c>
      <c r="E78" s="1606">
        <f t="shared" si="17"/>
        <v>0</v>
      </c>
      <c r="F78" s="1585"/>
      <c r="G78" s="1606">
        <f t="shared" ref="G78:I78" si="62">+G34</f>
        <v>0</v>
      </c>
      <c r="H78" s="1606">
        <f t="shared" si="62"/>
        <v>0</v>
      </c>
      <c r="I78" s="1606">
        <f t="shared" si="62"/>
        <v>0</v>
      </c>
      <c r="J78" s="1587">
        <f t="shared" si="21"/>
        <v>0</v>
      </c>
      <c r="K78" s="1541"/>
      <c r="L78" s="1606">
        <f t="shared" ref="L78:N78" si="63">+L34</f>
        <v>0</v>
      </c>
      <c r="M78" s="1606">
        <f t="shared" si="63"/>
        <v>0</v>
      </c>
      <c r="N78" s="1606">
        <f t="shared" si="63"/>
        <v>0</v>
      </c>
      <c r="O78" s="1587">
        <f t="shared" si="23"/>
        <v>0</v>
      </c>
      <c r="P78" s="1541"/>
      <c r="Q78" s="1588" t="str">
        <f t="shared" si="61"/>
        <v>ja</v>
      </c>
      <c r="R78" s="1588" t="str">
        <f t="shared" si="61"/>
        <v>ja</v>
      </c>
      <c r="S78" s="1588">
        <f>IF(Q78="nee",0,(J78-O78)*tab!$H$86)</f>
        <v>0</v>
      </c>
      <c r="T78" s="1588">
        <f>(G78-L78)*tab!$F$70+(H78-M78)*tab!$F$71+(I78-N78)*tab!$F$72</f>
        <v>0</v>
      </c>
      <c r="U78" s="1588">
        <f t="shared" si="24"/>
        <v>0</v>
      </c>
      <c r="V78" s="1589"/>
      <c r="W78" s="1588">
        <f>IF(R78="nee",0,(J78-O78)*tab!F$94)</f>
        <v>0</v>
      </c>
      <c r="X78" s="1588">
        <f>IF(R78="nee",0,(G78-L78)*tab!$F$75+(H78-M78)*tab!$F$76+(I78-N78)*tab!$F$77)</f>
        <v>0</v>
      </c>
      <c r="Y78" s="1588">
        <f t="shared" si="25"/>
        <v>0</v>
      </c>
      <c r="Z78" s="1581"/>
      <c r="AA78" s="1165"/>
    </row>
    <row r="79" spans="2:27" ht="12.75" x14ac:dyDescent="0.2">
      <c r="B79" s="1164"/>
      <c r="C79" s="1539">
        <v>21</v>
      </c>
      <c r="D79" s="1605">
        <f t="shared" si="17"/>
        <v>0</v>
      </c>
      <c r="E79" s="1606">
        <f t="shared" si="17"/>
        <v>0</v>
      </c>
      <c r="F79" s="1585"/>
      <c r="G79" s="1606">
        <f t="shared" ref="G79:I79" si="64">+G35</f>
        <v>0</v>
      </c>
      <c r="H79" s="1606">
        <f t="shared" si="64"/>
        <v>0</v>
      </c>
      <c r="I79" s="1606">
        <f t="shared" si="64"/>
        <v>0</v>
      </c>
      <c r="J79" s="1587">
        <f t="shared" si="21"/>
        <v>0</v>
      </c>
      <c r="K79" s="1541"/>
      <c r="L79" s="1606">
        <f t="shared" ref="L79:N79" si="65">+L35</f>
        <v>0</v>
      </c>
      <c r="M79" s="1606">
        <f t="shared" si="65"/>
        <v>0</v>
      </c>
      <c r="N79" s="1606">
        <f t="shared" si="65"/>
        <v>0</v>
      </c>
      <c r="O79" s="1587">
        <f t="shared" si="23"/>
        <v>0</v>
      </c>
      <c r="P79" s="1541"/>
      <c r="Q79" s="1588" t="str">
        <f t="shared" si="61"/>
        <v>ja</v>
      </c>
      <c r="R79" s="1588" t="str">
        <f t="shared" si="61"/>
        <v>ja</v>
      </c>
      <c r="S79" s="1588">
        <f>IF(Q79="nee",0,(J79-O79)*tab!$H$86)</f>
        <v>0</v>
      </c>
      <c r="T79" s="1588">
        <f>(G79-L79)*tab!$F$70+(H79-M79)*tab!$F$71+(I79-N79)*tab!$F$72</f>
        <v>0</v>
      </c>
      <c r="U79" s="1588">
        <f t="shared" si="24"/>
        <v>0</v>
      </c>
      <c r="V79" s="1589"/>
      <c r="W79" s="1588">
        <f>IF(R79="nee",0,(J79-O79)*tab!F$94)</f>
        <v>0</v>
      </c>
      <c r="X79" s="1588">
        <f>IF(R79="nee",0,(G79-L79)*tab!$F$75+(H79-M79)*tab!$F$76+(I79-N79)*tab!$F$77)</f>
        <v>0</v>
      </c>
      <c r="Y79" s="1588">
        <f t="shared" si="25"/>
        <v>0</v>
      </c>
      <c r="Z79" s="1581"/>
      <c r="AA79" s="1165"/>
    </row>
    <row r="80" spans="2:27" ht="12.75" x14ac:dyDescent="0.2">
      <c r="B80" s="1164"/>
      <c r="C80" s="1539">
        <v>22</v>
      </c>
      <c r="D80" s="1605">
        <f t="shared" si="17"/>
        <v>0</v>
      </c>
      <c r="E80" s="1606">
        <f t="shared" si="17"/>
        <v>0</v>
      </c>
      <c r="F80" s="1585"/>
      <c r="G80" s="1606">
        <f t="shared" ref="G80:I80" si="66">+G36</f>
        <v>0</v>
      </c>
      <c r="H80" s="1606">
        <f t="shared" si="66"/>
        <v>0</v>
      </c>
      <c r="I80" s="1606">
        <f t="shared" si="66"/>
        <v>0</v>
      </c>
      <c r="J80" s="1587">
        <f t="shared" si="21"/>
        <v>0</v>
      </c>
      <c r="K80" s="1541"/>
      <c r="L80" s="1606">
        <f t="shared" ref="L80:N80" si="67">+L36</f>
        <v>0</v>
      </c>
      <c r="M80" s="1606">
        <f t="shared" si="67"/>
        <v>0</v>
      </c>
      <c r="N80" s="1606">
        <f t="shared" si="67"/>
        <v>0</v>
      </c>
      <c r="O80" s="1587">
        <f t="shared" si="23"/>
        <v>0</v>
      </c>
      <c r="P80" s="1541"/>
      <c r="Q80" s="1588" t="str">
        <f t="shared" si="61"/>
        <v>ja</v>
      </c>
      <c r="R80" s="1588" t="str">
        <f t="shared" si="61"/>
        <v>ja</v>
      </c>
      <c r="S80" s="1588">
        <f>IF(Q80="nee",0,(J80-O80)*tab!$H$86)</f>
        <v>0</v>
      </c>
      <c r="T80" s="1588">
        <f>(G80-L80)*tab!$F$70+(H80-M80)*tab!$F$71+(I80-N80)*tab!$F$72</f>
        <v>0</v>
      </c>
      <c r="U80" s="1588">
        <f t="shared" si="24"/>
        <v>0</v>
      </c>
      <c r="V80" s="1589"/>
      <c r="W80" s="1588">
        <f>IF(R80="nee",0,(J80-O80)*tab!F$94)</f>
        <v>0</v>
      </c>
      <c r="X80" s="1588">
        <f>IF(R80="nee",0,(G80-L80)*tab!$F$75+(H80-M80)*tab!$F$76+(I80-N80)*tab!$F$77)</f>
        <v>0</v>
      </c>
      <c r="Y80" s="1588">
        <f t="shared" si="25"/>
        <v>0</v>
      </c>
      <c r="Z80" s="1581"/>
      <c r="AA80" s="1165"/>
    </row>
    <row r="81" spans="2:27" ht="12.75" x14ac:dyDescent="0.2">
      <c r="B81" s="1164"/>
      <c r="C81" s="1539">
        <v>23</v>
      </c>
      <c r="D81" s="1605">
        <f t="shared" si="17"/>
        <v>0</v>
      </c>
      <c r="E81" s="1606">
        <f t="shared" si="17"/>
        <v>0</v>
      </c>
      <c r="F81" s="1585"/>
      <c r="G81" s="1606">
        <f t="shared" ref="G81:I81" si="68">+G37</f>
        <v>0</v>
      </c>
      <c r="H81" s="1606">
        <f t="shared" si="68"/>
        <v>0</v>
      </c>
      <c r="I81" s="1606">
        <f t="shared" si="68"/>
        <v>0</v>
      </c>
      <c r="J81" s="1587">
        <f t="shared" si="21"/>
        <v>0</v>
      </c>
      <c r="K81" s="1541"/>
      <c r="L81" s="1606">
        <f t="shared" ref="L81:N81" si="69">+L37</f>
        <v>0</v>
      </c>
      <c r="M81" s="1606">
        <f t="shared" si="69"/>
        <v>0</v>
      </c>
      <c r="N81" s="1606">
        <f t="shared" si="69"/>
        <v>0</v>
      </c>
      <c r="O81" s="1587">
        <f t="shared" si="23"/>
        <v>0</v>
      </c>
      <c r="P81" s="1541"/>
      <c r="Q81" s="1588" t="str">
        <f t="shared" si="61"/>
        <v>ja</v>
      </c>
      <c r="R81" s="1588" t="str">
        <f t="shared" si="61"/>
        <v>ja</v>
      </c>
      <c r="S81" s="1588">
        <f>IF(Q81="nee",0,(J81-O81)*tab!$H$86)</f>
        <v>0</v>
      </c>
      <c r="T81" s="1588">
        <f>(G81-L81)*tab!$F$70+(H81-M81)*tab!$F$71+(I81-N81)*tab!$F$72</f>
        <v>0</v>
      </c>
      <c r="U81" s="1588">
        <f t="shared" si="24"/>
        <v>0</v>
      </c>
      <c r="V81" s="1589"/>
      <c r="W81" s="1588">
        <f>IF(R81="nee",0,(J81-O81)*tab!F$94)</f>
        <v>0</v>
      </c>
      <c r="X81" s="1588">
        <f>IF(R81="nee",0,(G81-L81)*tab!$F$75+(H81-M81)*tab!$F$76+(I81-N81)*tab!$F$77)</f>
        <v>0</v>
      </c>
      <c r="Y81" s="1588">
        <f t="shared" si="25"/>
        <v>0</v>
      </c>
      <c r="Z81" s="1581"/>
      <c r="AA81" s="1165"/>
    </row>
    <row r="82" spans="2:27" ht="12.75" x14ac:dyDescent="0.2">
      <c r="B82" s="1164"/>
      <c r="C82" s="1539">
        <v>24</v>
      </c>
      <c r="D82" s="1605">
        <f t="shared" si="17"/>
        <v>0</v>
      </c>
      <c r="E82" s="1606">
        <f t="shared" si="17"/>
        <v>0</v>
      </c>
      <c r="F82" s="1585"/>
      <c r="G82" s="1606">
        <f t="shared" ref="G82:I82" si="70">+G38</f>
        <v>0</v>
      </c>
      <c r="H82" s="1606">
        <f t="shared" si="70"/>
        <v>0</v>
      </c>
      <c r="I82" s="1606">
        <f t="shared" si="70"/>
        <v>0</v>
      </c>
      <c r="J82" s="1587">
        <f t="shared" si="21"/>
        <v>0</v>
      </c>
      <c r="K82" s="1541"/>
      <c r="L82" s="1606">
        <f t="shared" ref="L82:N82" si="71">+L38</f>
        <v>0</v>
      </c>
      <c r="M82" s="1606">
        <f t="shared" si="71"/>
        <v>0</v>
      </c>
      <c r="N82" s="1606">
        <f t="shared" si="71"/>
        <v>0</v>
      </c>
      <c r="O82" s="1587">
        <f t="shared" si="23"/>
        <v>0</v>
      </c>
      <c r="P82" s="1541"/>
      <c r="Q82" s="1588" t="str">
        <f t="shared" si="61"/>
        <v>ja</v>
      </c>
      <c r="R82" s="1588" t="str">
        <f t="shared" si="61"/>
        <v>ja</v>
      </c>
      <c r="S82" s="1588">
        <f>IF(Q82="nee",0,(J82-O82)*tab!$H$86)</f>
        <v>0</v>
      </c>
      <c r="T82" s="1588">
        <f>(G82-L82)*tab!$F$70+(H82-M82)*tab!$F$71+(I82-N82)*tab!$F$72</f>
        <v>0</v>
      </c>
      <c r="U82" s="1588">
        <f t="shared" si="24"/>
        <v>0</v>
      </c>
      <c r="V82" s="1589"/>
      <c r="W82" s="1588">
        <f>IF(R82="nee",0,(J82-O82)*tab!F$94)</f>
        <v>0</v>
      </c>
      <c r="X82" s="1588">
        <f>IF(R82="nee",0,(G82-L82)*tab!$F$75+(H82-M82)*tab!$F$76+(I82-N82)*tab!$F$77)</f>
        <v>0</v>
      </c>
      <c r="Y82" s="1588">
        <f t="shared" si="25"/>
        <v>0</v>
      </c>
      <c r="Z82" s="1581"/>
      <c r="AA82" s="1165"/>
    </row>
    <row r="83" spans="2:27" ht="12.75" x14ac:dyDescent="0.2">
      <c r="B83" s="1164"/>
      <c r="C83" s="1539">
        <v>25</v>
      </c>
      <c r="D83" s="1605">
        <f t="shared" si="17"/>
        <v>0</v>
      </c>
      <c r="E83" s="1606">
        <f t="shared" si="17"/>
        <v>0</v>
      </c>
      <c r="F83" s="1585"/>
      <c r="G83" s="1606">
        <f t="shared" ref="G83:I83" si="72">+G39</f>
        <v>0</v>
      </c>
      <c r="H83" s="1606">
        <f t="shared" si="72"/>
        <v>0</v>
      </c>
      <c r="I83" s="1606">
        <f t="shared" si="72"/>
        <v>0</v>
      </c>
      <c r="J83" s="1587">
        <f t="shared" si="21"/>
        <v>0</v>
      </c>
      <c r="K83" s="1541"/>
      <c r="L83" s="1606">
        <f t="shared" ref="L83:N83" si="73">+L39</f>
        <v>0</v>
      </c>
      <c r="M83" s="1606">
        <f t="shared" si="73"/>
        <v>0</v>
      </c>
      <c r="N83" s="1606">
        <f t="shared" si="73"/>
        <v>0</v>
      </c>
      <c r="O83" s="1587">
        <f t="shared" si="23"/>
        <v>0</v>
      </c>
      <c r="P83" s="1541"/>
      <c r="Q83" s="1588" t="str">
        <f t="shared" si="61"/>
        <v>ja</v>
      </c>
      <c r="R83" s="1588" t="str">
        <f t="shared" si="61"/>
        <v>ja</v>
      </c>
      <c r="S83" s="1588">
        <f>IF(Q83="nee",0,(J83-O83)*tab!$H$86)</f>
        <v>0</v>
      </c>
      <c r="T83" s="1588">
        <f>(G83-L83)*tab!$F$70+(H83-M83)*tab!$F$71+(I83-N83)*tab!$F$72</f>
        <v>0</v>
      </c>
      <c r="U83" s="1588">
        <f t="shared" si="24"/>
        <v>0</v>
      </c>
      <c r="V83" s="1589"/>
      <c r="W83" s="1588">
        <f>IF(R83="nee",0,(J83-O83)*tab!F$94)</f>
        <v>0</v>
      </c>
      <c r="X83" s="1588">
        <f>IF(R83="nee",0,(G83-L83)*tab!$F$75+(H83-M83)*tab!$F$76+(I83-N83)*tab!$F$77)</f>
        <v>0</v>
      </c>
      <c r="Y83" s="1588">
        <f t="shared" si="25"/>
        <v>0</v>
      </c>
      <c r="Z83" s="1581"/>
      <c r="AA83" s="1165"/>
    </row>
    <row r="84" spans="2:27" ht="12.75" x14ac:dyDescent="0.2">
      <c r="B84" s="1164"/>
      <c r="C84" s="1539">
        <v>26</v>
      </c>
      <c r="D84" s="1605">
        <f t="shared" si="17"/>
        <v>0</v>
      </c>
      <c r="E84" s="1606">
        <f t="shared" si="17"/>
        <v>0</v>
      </c>
      <c r="F84" s="1585"/>
      <c r="G84" s="1606">
        <f t="shared" ref="G84:I84" si="74">+G40</f>
        <v>0</v>
      </c>
      <c r="H84" s="1606">
        <f t="shared" si="74"/>
        <v>0</v>
      </c>
      <c r="I84" s="1606">
        <f t="shared" si="74"/>
        <v>0</v>
      </c>
      <c r="J84" s="1587">
        <f t="shared" si="21"/>
        <v>0</v>
      </c>
      <c r="K84" s="1541"/>
      <c r="L84" s="1606">
        <f t="shared" ref="L84:N84" si="75">+L40</f>
        <v>0</v>
      </c>
      <c r="M84" s="1606">
        <f t="shared" si="75"/>
        <v>0</v>
      </c>
      <c r="N84" s="1606">
        <f t="shared" si="75"/>
        <v>0</v>
      </c>
      <c r="O84" s="1587">
        <f t="shared" si="23"/>
        <v>0</v>
      </c>
      <c r="P84" s="1541"/>
      <c r="Q84" s="1588" t="str">
        <f t="shared" si="61"/>
        <v>ja</v>
      </c>
      <c r="R84" s="1588" t="str">
        <f t="shared" si="61"/>
        <v>ja</v>
      </c>
      <c r="S84" s="1588">
        <f>IF(Q84="nee",0,(J84-O84)*tab!$H$86)</f>
        <v>0</v>
      </c>
      <c r="T84" s="1588">
        <f>(G84-L84)*tab!$F$70+(H84-M84)*tab!$F$71+(I84-N84)*tab!$F$72</f>
        <v>0</v>
      </c>
      <c r="U84" s="1588">
        <f t="shared" si="24"/>
        <v>0</v>
      </c>
      <c r="V84" s="1589"/>
      <c r="W84" s="1588">
        <f>IF(R84="nee",0,(J84-O84)*tab!F$94)</f>
        <v>0</v>
      </c>
      <c r="X84" s="1588">
        <f>IF(R84="nee",0,(G84-L84)*tab!$F$75+(H84-M84)*tab!$F$76+(I84-N84)*tab!$F$77)</f>
        <v>0</v>
      </c>
      <c r="Y84" s="1588">
        <f t="shared" si="25"/>
        <v>0</v>
      </c>
      <c r="Z84" s="1581"/>
      <c r="AA84" s="1165"/>
    </row>
    <row r="85" spans="2:27" ht="12.75" x14ac:dyDescent="0.2">
      <c r="B85" s="1164"/>
      <c r="C85" s="1539">
        <v>27</v>
      </c>
      <c r="D85" s="1605">
        <f t="shared" si="17"/>
        <v>0</v>
      </c>
      <c r="E85" s="1606">
        <f t="shared" si="17"/>
        <v>0</v>
      </c>
      <c r="F85" s="1585"/>
      <c r="G85" s="1606">
        <f t="shared" ref="G85:I85" si="76">+G41</f>
        <v>0</v>
      </c>
      <c r="H85" s="1606">
        <f t="shared" si="76"/>
        <v>0</v>
      </c>
      <c r="I85" s="1606">
        <f t="shared" si="76"/>
        <v>0</v>
      </c>
      <c r="J85" s="1587">
        <f t="shared" si="21"/>
        <v>0</v>
      </c>
      <c r="K85" s="1541"/>
      <c r="L85" s="1606">
        <f t="shared" ref="L85:N85" si="77">+L41</f>
        <v>0</v>
      </c>
      <c r="M85" s="1606">
        <f t="shared" si="77"/>
        <v>0</v>
      </c>
      <c r="N85" s="1606">
        <f t="shared" si="77"/>
        <v>0</v>
      </c>
      <c r="O85" s="1587">
        <f t="shared" si="23"/>
        <v>0</v>
      </c>
      <c r="P85" s="1541"/>
      <c r="Q85" s="1588" t="str">
        <f t="shared" si="61"/>
        <v>ja</v>
      </c>
      <c r="R85" s="1588" t="str">
        <f t="shared" si="61"/>
        <v>ja</v>
      </c>
      <c r="S85" s="1588">
        <f>IF(Q85="nee",0,(J85-O85)*tab!$H$86)</f>
        <v>0</v>
      </c>
      <c r="T85" s="1588">
        <f>(G85-L85)*tab!$F$70+(H85-M85)*tab!$F$71+(I85-N85)*tab!$F$72</f>
        <v>0</v>
      </c>
      <c r="U85" s="1588">
        <f t="shared" si="24"/>
        <v>0</v>
      </c>
      <c r="V85" s="1589"/>
      <c r="W85" s="1588">
        <f>IF(R85="nee",0,(J85-O85)*tab!F$94)</f>
        <v>0</v>
      </c>
      <c r="X85" s="1588">
        <f>IF(R85="nee",0,(G85-L85)*tab!$F$75+(H85-M85)*tab!$F$76+(I85-N85)*tab!$F$77)</f>
        <v>0</v>
      </c>
      <c r="Y85" s="1588">
        <f t="shared" si="25"/>
        <v>0</v>
      </c>
      <c r="Z85" s="1581"/>
      <c r="AA85" s="1165"/>
    </row>
    <row r="86" spans="2:27" ht="12.75" x14ac:dyDescent="0.2">
      <c r="B86" s="1164"/>
      <c r="C86" s="1539">
        <v>28</v>
      </c>
      <c r="D86" s="1605">
        <f t="shared" si="17"/>
        <v>0</v>
      </c>
      <c r="E86" s="1606">
        <f t="shared" si="17"/>
        <v>0</v>
      </c>
      <c r="F86" s="1585"/>
      <c r="G86" s="1606">
        <f t="shared" ref="G86:I86" si="78">+G42</f>
        <v>0</v>
      </c>
      <c r="H86" s="1606">
        <f t="shared" si="78"/>
        <v>0</v>
      </c>
      <c r="I86" s="1606">
        <f t="shared" si="78"/>
        <v>0</v>
      </c>
      <c r="J86" s="1587">
        <f t="shared" si="21"/>
        <v>0</v>
      </c>
      <c r="K86" s="1541"/>
      <c r="L86" s="1606">
        <f t="shared" ref="L86:N86" si="79">+L42</f>
        <v>0</v>
      </c>
      <c r="M86" s="1606">
        <f t="shared" si="79"/>
        <v>0</v>
      </c>
      <c r="N86" s="1606">
        <f t="shared" si="79"/>
        <v>0</v>
      </c>
      <c r="O86" s="1587">
        <f t="shared" si="23"/>
        <v>0</v>
      </c>
      <c r="P86" s="1541"/>
      <c r="Q86" s="1588" t="str">
        <f t="shared" si="61"/>
        <v>ja</v>
      </c>
      <c r="R86" s="1588" t="str">
        <f t="shared" si="61"/>
        <v>ja</v>
      </c>
      <c r="S86" s="1588">
        <f>IF(Q86="nee",0,(J86-O86)*tab!$H$86)</f>
        <v>0</v>
      </c>
      <c r="T86" s="1588">
        <f>(G86-L86)*tab!$F$70+(H86-M86)*tab!$F$71+(I86-N86)*tab!$F$72</f>
        <v>0</v>
      </c>
      <c r="U86" s="1588">
        <f t="shared" si="24"/>
        <v>0</v>
      </c>
      <c r="V86" s="1589"/>
      <c r="W86" s="1588">
        <f>IF(R86="nee",0,(J86-O86)*tab!F$94)</f>
        <v>0</v>
      </c>
      <c r="X86" s="1588">
        <f>IF(R86="nee",0,(G86-L86)*tab!$F$75+(H86-M86)*tab!$F$76+(I86-N86)*tab!$F$77)</f>
        <v>0</v>
      </c>
      <c r="Y86" s="1588">
        <f t="shared" si="25"/>
        <v>0</v>
      </c>
      <c r="Z86" s="1581"/>
      <c r="AA86" s="1165"/>
    </row>
    <row r="87" spans="2:27" ht="12.75" x14ac:dyDescent="0.2">
      <c r="B87" s="1164"/>
      <c r="C87" s="1539">
        <v>29</v>
      </c>
      <c r="D87" s="1605">
        <f t="shared" si="17"/>
        <v>0</v>
      </c>
      <c r="E87" s="1606">
        <f t="shared" si="17"/>
        <v>0</v>
      </c>
      <c r="F87" s="1585"/>
      <c r="G87" s="1606">
        <f t="shared" ref="G87:I87" si="80">+G43</f>
        <v>0</v>
      </c>
      <c r="H87" s="1606">
        <f t="shared" si="80"/>
        <v>0</v>
      </c>
      <c r="I87" s="1606">
        <f t="shared" si="80"/>
        <v>0</v>
      </c>
      <c r="J87" s="1587">
        <f t="shared" si="21"/>
        <v>0</v>
      </c>
      <c r="K87" s="1541"/>
      <c r="L87" s="1606">
        <f t="shared" ref="L87:N87" si="81">+L43</f>
        <v>0</v>
      </c>
      <c r="M87" s="1606">
        <f t="shared" si="81"/>
        <v>0</v>
      </c>
      <c r="N87" s="1606">
        <f t="shared" si="81"/>
        <v>0</v>
      </c>
      <c r="O87" s="1587">
        <f t="shared" si="23"/>
        <v>0</v>
      </c>
      <c r="P87" s="1541"/>
      <c r="Q87" s="1588" t="str">
        <f t="shared" si="61"/>
        <v>ja</v>
      </c>
      <c r="R87" s="1588" t="str">
        <f t="shared" si="61"/>
        <v>ja</v>
      </c>
      <c r="S87" s="1588">
        <f>IF(Q87="nee",0,(J87-O87)*tab!$H$86)</f>
        <v>0</v>
      </c>
      <c r="T87" s="1588">
        <f>(G87-L87)*tab!$F$70+(H87-M87)*tab!$F$71+(I87-N87)*tab!$F$72</f>
        <v>0</v>
      </c>
      <c r="U87" s="1588">
        <f t="shared" si="24"/>
        <v>0</v>
      </c>
      <c r="V87" s="1589"/>
      <c r="W87" s="1588">
        <f>IF(R87="nee",0,(J87-O87)*tab!F$94)</f>
        <v>0</v>
      </c>
      <c r="X87" s="1588">
        <f>IF(R87="nee",0,(G87-L87)*tab!$F$75+(H87-M87)*tab!$F$76+(I87-N87)*tab!$F$77)</f>
        <v>0</v>
      </c>
      <c r="Y87" s="1588">
        <f t="shared" si="25"/>
        <v>0</v>
      </c>
      <c r="Z87" s="1581"/>
      <c r="AA87" s="1165"/>
    </row>
    <row r="88" spans="2:27" ht="12.75" x14ac:dyDescent="0.2">
      <c r="B88" s="1164"/>
      <c r="C88" s="1539">
        <v>30</v>
      </c>
      <c r="D88" s="1605">
        <f t="shared" si="17"/>
        <v>0</v>
      </c>
      <c r="E88" s="1606">
        <f t="shared" si="17"/>
        <v>0</v>
      </c>
      <c r="F88" s="1585"/>
      <c r="G88" s="1606">
        <f t="shared" ref="G88:I88" si="82">+G44</f>
        <v>0</v>
      </c>
      <c r="H88" s="1606">
        <f t="shared" si="82"/>
        <v>0</v>
      </c>
      <c r="I88" s="1606">
        <f t="shared" si="82"/>
        <v>0</v>
      </c>
      <c r="J88" s="1587">
        <f t="shared" si="21"/>
        <v>0</v>
      </c>
      <c r="K88" s="1541"/>
      <c r="L88" s="1606">
        <f t="shared" ref="L88:N88" si="83">+L44</f>
        <v>0</v>
      </c>
      <c r="M88" s="1606">
        <f t="shared" si="83"/>
        <v>0</v>
      </c>
      <c r="N88" s="1606">
        <f t="shared" si="83"/>
        <v>0</v>
      </c>
      <c r="O88" s="1587">
        <f t="shared" si="23"/>
        <v>0</v>
      </c>
      <c r="P88" s="1541"/>
      <c r="Q88" s="1588" t="str">
        <f t="shared" si="61"/>
        <v>ja</v>
      </c>
      <c r="R88" s="1588" t="str">
        <f t="shared" si="61"/>
        <v>ja</v>
      </c>
      <c r="S88" s="1588">
        <f>IF(Q88="nee",0,(J88-O88)*tab!$H$86)</f>
        <v>0</v>
      </c>
      <c r="T88" s="1588">
        <f>(G88-L88)*tab!$F$70+(H88-M88)*tab!$F$71+(I88-N88)*tab!$F$72</f>
        <v>0</v>
      </c>
      <c r="U88" s="1588">
        <f t="shared" si="24"/>
        <v>0</v>
      </c>
      <c r="V88" s="1589"/>
      <c r="W88" s="1588">
        <f>IF(R88="nee",0,(J88-O88)*tab!F$94)</f>
        <v>0</v>
      </c>
      <c r="X88" s="1588">
        <f>IF(R88="nee",0,(G88-L88)*tab!$F$75+(H88-M88)*tab!$F$76+(I88-N88)*tab!$F$77)</f>
        <v>0</v>
      </c>
      <c r="Y88" s="1588">
        <f t="shared" si="25"/>
        <v>0</v>
      </c>
      <c r="Z88" s="1581"/>
      <c r="AA88" s="1165"/>
    </row>
    <row r="89" spans="2:27" ht="12.75" x14ac:dyDescent="0.2">
      <c r="B89" s="1164"/>
      <c r="C89" s="1539">
        <v>31</v>
      </c>
      <c r="D89" s="1605">
        <f t="shared" ref="D89:E89" si="84">+D45</f>
        <v>0</v>
      </c>
      <c r="E89" s="1606">
        <f t="shared" si="84"/>
        <v>0</v>
      </c>
      <c r="F89" s="1585"/>
      <c r="G89" s="1606">
        <f t="shared" ref="G89:I89" si="85">+G45</f>
        <v>0</v>
      </c>
      <c r="H89" s="1606">
        <f t="shared" si="85"/>
        <v>0</v>
      </c>
      <c r="I89" s="1606">
        <f t="shared" si="85"/>
        <v>0</v>
      </c>
      <c r="J89" s="1587">
        <f t="shared" ref="J89:J93" si="86">SUM(G89:I89)</f>
        <v>0</v>
      </c>
      <c r="K89" s="1541"/>
      <c r="L89" s="1606">
        <f t="shared" ref="L89:N89" si="87">+L45</f>
        <v>0</v>
      </c>
      <c r="M89" s="1606">
        <f t="shared" si="87"/>
        <v>0</v>
      </c>
      <c r="N89" s="1606">
        <f t="shared" si="87"/>
        <v>0</v>
      </c>
      <c r="O89" s="1587">
        <f t="shared" ref="O89:O93" si="88">SUM(L89:N89)</f>
        <v>0</v>
      </c>
      <c r="P89" s="1541"/>
      <c r="Q89" s="1588" t="str">
        <f t="shared" ref="Q89:R89" si="89">+Q88</f>
        <v>ja</v>
      </c>
      <c r="R89" s="1588" t="str">
        <f t="shared" si="89"/>
        <v>ja</v>
      </c>
      <c r="S89" s="1588">
        <f>IF(Q89="nee",0,(J89-O89)*tab!$H$86)</f>
        <v>0</v>
      </c>
      <c r="T89" s="1588">
        <f>(G89-L89)*tab!$F$70+(H89-M89)*tab!$F$71+(I89-N89)*tab!$F$72</f>
        <v>0</v>
      </c>
      <c r="U89" s="1588">
        <f t="shared" si="24"/>
        <v>0</v>
      </c>
      <c r="V89" s="1589"/>
      <c r="W89" s="1588">
        <f>IF(R89="nee",0,(J89-O89)*tab!F$94)</f>
        <v>0</v>
      </c>
      <c r="X89" s="1588">
        <f>IF(R89="nee",0,(G89-L89)*tab!$F$75+(H89-M89)*tab!$F$76+(I89-N89)*tab!$F$77)</f>
        <v>0</v>
      </c>
      <c r="Y89" s="1588">
        <f t="shared" si="25"/>
        <v>0</v>
      </c>
      <c r="Z89" s="1581"/>
      <c r="AA89" s="1165"/>
    </row>
    <row r="90" spans="2:27" ht="12.75" x14ac:dyDescent="0.2">
      <c r="B90" s="1164"/>
      <c r="C90" s="1539">
        <v>32</v>
      </c>
      <c r="D90" s="1605">
        <f t="shared" ref="D90:E90" si="90">+D46</f>
        <v>0</v>
      </c>
      <c r="E90" s="1606">
        <f t="shared" si="90"/>
        <v>0</v>
      </c>
      <c r="F90" s="1585"/>
      <c r="G90" s="1606">
        <f t="shared" ref="G90:I90" si="91">+G46</f>
        <v>0</v>
      </c>
      <c r="H90" s="1606">
        <f t="shared" si="91"/>
        <v>0</v>
      </c>
      <c r="I90" s="1606">
        <f t="shared" si="91"/>
        <v>0</v>
      </c>
      <c r="J90" s="1587">
        <f t="shared" si="86"/>
        <v>0</v>
      </c>
      <c r="K90" s="1541"/>
      <c r="L90" s="1606">
        <f t="shared" ref="L90:N90" si="92">+L46</f>
        <v>0</v>
      </c>
      <c r="M90" s="1606">
        <f t="shared" si="92"/>
        <v>0</v>
      </c>
      <c r="N90" s="1606">
        <f t="shared" si="92"/>
        <v>0</v>
      </c>
      <c r="O90" s="1587">
        <f t="shared" si="88"/>
        <v>0</v>
      </c>
      <c r="P90" s="1541"/>
      <c r="Q90" s="1588" t="str">
        <f t="shared" ref="Q90:R90" si="93">+Q89</f>
        <v>ja</v>
      </c>
      <c r="R90" s="1588" t="str">
        <f t="shared" si="93"/>
        <v>ja</v>
      </c>
      <c r="S90" s="1588">
        <f>IF(Q90="nee",0,(J90-O90)*tab!$H$86)</f>
        <v>0</v>
      </c>
      <c r="T90" s="1588">
        <f>(G90-L90)*tab!$F$70+(H90-M90)*tab!$F$71+(I90-N90)*tab!$F$72</f>
        <v>0</v>
      </c>
      <c r="U90" s="1588">
        <f t="shared" si="24"/>
        <v>0</v>
      </c>
      <c r="V90" s="1589"/>
      <c r="W90" s="1588">
        <f>IF(R90="nee",0,(J90-O90)*tab!F$94)</f>
        <v>0</v>
      </c>
      <c r="X90" s="1588">
        <f>IF(R90="nee",0,(G90-L90)*tab!$F$75+(H90-M90)*tab!$F$76+(I90-N90)*tab!$F$77)</f>
        <v>0</v>
      </c>
      <c r="Y90" s="1588">
        <f t="shared" si="25"/>
        <v>0</v>
      </c>
      <c r="Z90" s="1581"/>
      <c r="AA90" s="1165"/>
    </row>
    <row r="91" spans="2:27" ht="12.75" x14ac:dyDescent="0.2">
      <c r="B91" s="1164"/>
      <c r="C91" s="1539">
        <v>33</v>
      </c>
      <c r="D91" s="1605">
        <f t="shared" ref="D91:E91" si="94">+D47</f>
        <v>0</v>
      </c>
      <c r="E91" s="1606">
        <f t="shared" si="94"/>
        <v>0</v>
      </c>
      <c r="F91" s="1585"/>
      <c r="G91" s="1606">
        <f t="shared" ref="G91:I91" si="95">+G47</f>
        <v>0</v>
      </c>
      <c r="H91" s="1606">
        <f t="shared" si="95"/>
        <v>0</v>
      </c>
      <c r="I91" s="1606">
        <f t="shared" si="95"/>
        <v>0</v>
      </c>
      <c r="J91" s="1587">
        <f t="shared" si="86"/>
        <v>0</v>
      </c>
      <c r="K91" s="1541"/>
      <c r="L91" s="1606">
        <f t="shared" ref="L91:N91" si="96">+L47</f>
        <v>0</v>
      </c>
      <c r="M91" s="1606">
        <f t="shared" si="96"/>
        <v>0</v>
      </c>
      <c r="N91" s="1606">
        <f t="shared" si="96"/>
        <v>0</v>
      </c>
      <c r="O91" s="1587">
        <f t="shared" si="88"/>
        <v>0</v>
      </c>
      <c r="P91" s="1541"/>
      <c r="Q91" s="1588" t="str">
        <f t="shared" ref="Q91:R91" si="97">+Q90</f>
        <v>ja</v>
      </c>
      <c r="R91" s="1588" t="str">
        <f t="shared" si="97"/>
        <v>ja</v>
      </c>
      <c r="S91" s="1588">
        <f>IF(Q91="nee",0,(J91-O91)*tab!$H$86)</f>
        <v>0</v>
      </c>
      <c r="T91" s="1588">
        <f>(G91-L91)*tab!$F$70+(H91-M91)*tab!$F$71+(I91-N91)*tab!$F$72</f>
        <v>0</v>
      </c>
      <c r="U91" s="1588">
        <f t="shared" si="24"/>
        <v>0</v>
      </c>
      <c r="V91" s="1589"/>
      <c r="W91" s="1588">
        <f>IF(R91="nee",0,(J91-O91)*tab!F$94)</f>
        <v>0</v>
      </c>
      <c r="X91" s="1588">
        <f>IF(R91="nee",0,(G91-L91)*tab!$F$75+(H91-M91)*tab!$F$76+(I91-N91)*tab!$F$77)</f>
        <v>0</v>
      </c>
      <c r="Y91" s="1588">
        <f t="shared" si="25"/>
        <v>0</v>
      </c>
      <c r="Z91" s="1581"/>
      <c r="AA91" s="1165"/>
    </row>
    <row r="92" spans="2:27" ht="12.75" x14ac:dyDescent="0.2">
      <c r="B92" s="1164"/>
      <c r="C92" s="1539">
        <v>34</v>
      </c>
      <c r="D92" s="1605">
        <f t="shared" ref="D92:E92" si="98">+D48</f>
        <v>0</v>
      </c>
      <c r="E92" s="1606">
        <f t="shared" si="98"/>
        <v>0</v>
      </c>
      <c r="F92" s="1585"/>
      <c r="G92" s="1606">
        <f t="shared" ref="G92:I92" si="99">+G48</f>
        <v>0</v>
      </c>
      <c r="H92" s="1606">
        <f t="shared" si="99"/>
        <v>0</v>
      </c>
      <c r="I92" s="1606">
        <f t="shared" si="99"/>
        <v>0</v>
      </c>
      <c r="J92" s="1587">
        <f t="shared" si="86"/>
        <v>0</v>
      </c>
      <c r="K92" s="1541"/>
      <c r="L92" s="1606">
        <f t="shared" ref="L92:N92" si="100">+L48</f>
        <v>0</v>
      </c>
      <c r="M92" s="1606">
        <f t="shared" si="100"/>
        <v>0</v>
      </c>
      <c r="N92" s="1606">
        <f t="shared" si="100"/>
        <v>0</v>
      </c>
      <c r="O92" s="1587">
        <f t="shared" si="88"/>
        <v>0</v>
      </c>
      <c r="P92" s="1541"/>
      <c r="Q92" s="1588" t="str">
        <f t="shared" ref="Q92:R92" si="101">+Q91</f>
        <v>ja</v>
      </c>
      <c r="R92" s="1588" t="str">
        <f t="shared" si="101"/>
        <v>ja</v>
      </c>
      <c r="S92" s="1588">
        <f>IF(Q92="nee",0,(J92-O92)*tab!$H$86)</f>
        <v>0</v>
      </c>
      <c r="T92" s="1588">
        <f>(G92-L92)*tab!$F$70+(H92-M92)*tab!$F$71+(I92-N92)*tab!$F$72</f>
        <v>0</v>
      </c>
      <c r="U92" s="1588">
        <f t="shared" si="24"/>
        <v>0</v>
      </c>
      <c r="V92" s="1589"/>
      <c r="W92" s="1588">
        <f>IF(R92="nee",0,(J92-O92)*tab!F$94)</f>
        <v>0</v>
      </c>
      <c r="X92" s="1588">
        <f>IF(R92="nee",0,(G92-L92)*tab!$F$75+(H92-M92)*tab!$F$76+(I92-N92)*tab!$F$77)</f>
        <v>0</v>
      </c>
      <c r="Y92" s="1588">
        <f t="shared" si="25"/>
        <v>0</v>
      </c>
      <c r="Z92" s="1581"/>
      <c r="AA92" s="1165"/>
    </row>
    <row r="93" spans="2:27" ht="12.75" x14ac:dyDescent="0.2">
      <c r="B93" s="1164"/>
      <c r="C93" s="1539">
        <v>35</v>
      </c>
      <c r="D93" s="1605">
        <f t="shared" ref="D93:E93" si="102">+D49</f>
        <v>0</v>
      </c>
      <c r="E93" s="1606">
        <f t="shared" si="102"/>
        <v>0</v>
      </c>
      <c r="F93" s="1585"/>
      <c r="G93" s="1606">
        <f t="shared" ref="G93:I93" si="103">+G49</f>
        <v>0</v>
      </c>
      <c r="H93" s="1606">
        <f t="shared" si="103"/>
        <v>0</v>
      </c>
      <c r="I93" s="1606">
        <f t="shared" si="103"/>
        <v>0</v>
      </c>
      <c r="J93" s="1587">
        <f t="shared" si="86"/>
        <v>0</v>
      </c>
      <c r="K93" s="1541"/>
      <c r="L93" s="1606">
        <f t="shared" ref="L93:N93" si="104">+L49</f>
        <v>0</v>
      </c>
      <c r="M93" s="1606">
        <f t="shared" si="104"/>
        <v>0</v>
      </c>
      <c r="N93" s="1606">
        <f t="shared" si="104"/>
        <v>0</v>
      </c>
      <c r="O93" s="1587">
        <f t="shared" si="88"/>
        <v>0</v>
      </c>
      <c r="P93" s="1541"/>
      <c r="Q93" s="1588" t="str">
        <f t="shared" ref="Q93:R93" si="105">+Q92</f>
        <v>ja</v>
      </c>
      <c r="R93" s="1588" t="str">
        <f t="shared" si="105"/>
        <v>ja</v>
      </c>
      <c r="S93" s="1588">
        <f>IF(Q93="nee",0,(J93-O93)*tab!$H$86)</f>
        <v>0</v>
      </c>
      <c r="T93" s="1588">
        <f>(G93-L93)*tab!$F$70+(H93-M93)*tab!$F$71+(I93-N93)*tab!$F$72</f>
        <v>0</v>
      </c>
      <c r="U93" s="1588">
        <f t="shared" si="24"/>
        <v>0</v>
      </c>
      <c r="V93" s="1589"/>
      <c r="W93" s="1588">
        <f>IF(R93="nee",0,(J93-O93)*tab!F$94)</f>
        <v>0</v>
      </c>
      <c r="X93" s="1588">
        <f>IF(R93="nee",0,(G93-L93)*tab!$F$75+(H93-M93)*tab!$F$76+(I93-N93)*tab!$F$77)</f>
        <v>0</v>
      </c>
      <c r="Y93" s="1588">
        <f t="shared" si="25"/>
        <v>0</v>
      </c>
      <c r="Z93" s="1581"/>
      <c r="AA93" s="1165"/>
    </row>
    <row r="94" spans="2:27" ht="12.75" x14ac:dyDescent="0.2">
      <c r="B94" s="1577"/>
      <c r="C94" s="1578"/>
      <c r="D94" s="1572"/>
      <c r="E94" s="1572"/>
      <c r="F94" s="1590"/>
      <c r="G94" s="1591">
        <f>SUM(G59:G93)</f>
        <v>0</v>
      </c>
      <c r="H94" s="1591">
        <f t="shared" ref="H94:J94" si="106">SUM(H59:H93)</f>
        <v>0</v>
      </c>
      <c r="I94" s="1591">
        <f t="shared" si="106"/>
        <v>0</v>
      </c>
      <c r="J94" s="1591">
        <f t="shared" si="106"/>
        <v>0</v>
      </c>
      <c r="K94" s="1592"/>
      <c r="L94" s="1591">
        <f t="shared" ref="L94:O94" si="107">SUM(L59:L93)</f>
        <v>0</v>
      </c>
      <c r="M94" s="1591">
        <f t="shared" si="107"/>
        <v>0</v>
      </c>
      <c r="N94" s="1591">
        <f t="shared" si="107"/>
        <v>0</v>
      </c>
      <c r="O94" s="1591">
        <f t="shared" si="107"/>
        <v>0</v>
      </c>
      <c r="P94" s="1592"/>
      <c r="Q94" s="1592"/>
      <c r="R94" s="1592"/>
      <c r="S94" s="1683"/>
      <c r="T94" s="1683"/>
      <c r="U94" s="1631">
        <f t="shared" ref="U94" si="108">SUM(U59:U93)</f>
        <v>0</v>
      </c>
      <c r="V94" s="1592"/>
      <c r="W94" s="1683"/>
      <c r="X94" s="1683"/>
      <c r="Y94" s="1631">
        <f t="shared" ref="Y94" si="109">SUM(Y59:Y93)</f>
        <v>0</v>
      </c>
      <c r="Z94" s="1581"/>
      <c r="AA94" s="1165"/>
    </row>
    <row r="95" spans="2:27" ht="12.75" x14ac:dyDescent="0.2">
      <c r="B95" s="1164"/>
      <c r="C95" s="1539"/>
      <c r="D95" s="1593"/>
      <c r="E95" s="1540"/>
      <c r="F95" s="1540"/>
      <c r="G95" s="1541"/>
      <c r="H95" s="1541"/>
      <c r="I95" s="1541"/>
      <c r="J95" s="1541"/>
      <c r="K95" s="1541"/>
      <c r="L95" s="1541"/>
      <c r="M95" s="1541"/>
      <c r="N95" s="1541"/>
      <c r="O95" s="1541"/>
      <c r="P95" s="1541"/>
      <c r="Q95" s="1541"/>
      <c r="R95" s="1541"/>
      <c r="S95" s="1541"/>
      <c r="T95" s="1541"/>
      <c r="W95" s="1594"/>
      <c r="X95" s="1594"/>
      <c r="Y95" s="1594"/>
      <c r="Z95" s="794"/>
      <c r="AA95" s="1165"/>
    </row>
    <row r="96" spans="2:27" ht="12.75" x14ac:dyDescent="0.2">
      <c r="B96" s="1511"/>
      <c r="C96" s="1512"/>
      <c r="D96" s="1513"/>
      <c r="E96" s="1513"/>
      <c r="F96" s="1513"/>
      <c r="G96" s="1514"/>
      <c r="H96" s="1514"/>
      <c r="I96" s="1514"/>
      <c r="J96" s="1514"/>
      <c r="K96" s="1514"/>
      <c r="L96" s="1514"/>
      <c r="M96" s="1514"/>
      <c r="N96" s="1514"/>
      <c r="O96" s="1514"/>
      <c r="P96" s="1514"/>
      <c r="Q96" s="1514"/>
      <c r="R96" s="1514"/>
      <c r="S96" s="1514"/>
      <c r="T96" s="1514"/>
      <c r="U96" s="1514"/>
      <c r="V96" s="1514"/>
      <c r="W96" s="1514"/>
      <c r="X96" s="1514"/>
      <c r="Y96" s="1514"/>
      <c r="Z96" s="1513"/>
      <c r="AA96" s="1515"/>
    </row>
    <row r="97" spans="2:27" ht="12.75" x14ac:dyDescent="0.2">
      <c r="B97" s="1607"/>
      <c r="C97" s="1608"/>
      <c r="D97" s="1609"/>
      <c r="E97" s="1609"/>
      <c r="F97" s="1609"/>
      <c r="G97" s="1610"/>
      <c r="H97" s="1610"/>
      <c r="I97" s="1610"/>
      <c r="J97" s="1610"/>
      <c r="K97" s="1610"/>
      <c r="L97" s="1610"/>
      <c r="M97" s="1610"/>
      <c r="N97" s="1610"/>
      <c r="O97" s="1610"/>
      <c r="P97" s="1610"/>
      <c r="Q97" s="1610"/>
      <c r="R97" s="1610"/>
      <c r="S97" s="1610"/>
      <c r="T97" s="1610"/>
      <c r="U97" s="1610"/>
      <c r="V97" s="1610"/>
      <c r="W97" s="1610"/>
      <c r="X97" s="1610"/>
      <c r="Y97" s="1610"/>
      <c r="Z97" s="1609"/>
      <c r="AA97" s="1611"/>
    </row>
    <row r="98" spans="2:27" ht="12.75" x14ac:dyDescent="0.2">
      <c r="B98" s="1612"/>
      <c r="C98" s="1613"/>
      <c r="D98" s="1614"/>
      <c r="E98" s="1614"/>
      <c r="F98" s="1614"/>
      <c r="G98" s="1615"/>
      <c r="H98" s="1615"/>
      <c r="I98" s="1615"/>
      <c r="J98" s="1615"/>
      <c r="K98" s="1615"/>
      <c r="L98" s="1615"/>
      <c r="M98" s="1615"/>
      <c r="N98" s="1615"/>
      <c r="O98" s="1615"/>
      <c r="P98" s="1615"/>
      <c r="Q98" s="1615"/>
      <c r="R98" s="1615"/>
      <c r="S98" s="1615"/>
      <c r="T98" s="1615"/>
      <c r="U98" s="1615"/>
      <c r="V98" s="1615"/>
      <c r="W98" s="1615"/>
      <c r="X98" s="1615"/>
      <c r="Y98" s="1615"/>
      <c r="Z98" s="1614"/>
      <c r="AA98" s="1616"/>
    </row>
    <row r="99" spans="2:27" ht="12.75" x14ac:dyDescent="0.2">
      <c r="B99" s="1511"/>
      <c r="C99" s="1512"/>
      <c r="D99" s="1513"/>
      <c r="E99" s="1513"/>
      <c r="F99" s="1513"/>
      <c r="G99" s="1514"/>
      <c r="H99" s="1514"/>
      <c r="I99" s="1514"/>
      <c r="J99" s="1514"/>
      <c r="K99" s="1514"/>
      <c r="L99" s="1514"/>
      <c r="M99" s="1514"/>
      <c r="N99" s="1514"/>
      <c r="O99" s="1514"/>
      <c r="P99" s="1514"/>
      <c r="Q99" s="1514"/>
      <c r="R99" s="1514"/>
      <c r="S99" s="1514"/>
      <c r="T99" s="1514"/>
      <c r="U99" s="1514"/>
      <c r="V99" s="1514"/>
      <c r="W99" s="1514"/>
      <c r="X99" s="1514"/>
      <c r="Y99" s="1514"/>
      <c r="Z99" s="1513"/>
      <c r="AA99" s="1515"/>
    </row>
    <row r="100" spans="2:27" ht="18.75" x14ac:dyDescent="0.3">
      <c r="B100" s="1511"/>
      <c r="C100" s="1517" t="s">
        <v>990</v>
      </c>
      <c r="D100" s="1513"/>
      <c r="E100" s="1513"/>
      <c r="F100" s="1513"/>
      <c r="G100" s="1514"/>
      <c r="H100" s="1514"/>
      <c r="I100" s="1518"/>
      <c r="J100" s="1514"/>
      <c r="K100" s="1514"/>
      <c r="L100" s="1514"/>
      <c r="M100" s="1514"/>
      <c r="N100" s="1518"/>
      <c r="O100" s="1514"/>
      <c r="P100" s="1514"/>
      <c r="Q100" s="1514"/>
      <c r="R100" s="1514"/>
      <c r="S100" s="1514"/>
      <c r="T100" s="1514"/>
      <c r="U100" s="1514"/>
      <c r="V100" s="1514"/>
      <c r="W100" s="1514"/>
      <c r="X100" s="1514"/>
      <c r="Y100" s="1514"/>
      <c r="Z100" s="1513"/>
      <c r="AA100" s="1515"/>
    </row>
    <row r="101" spans="2:27" ht="15.75" x14ac:dyDescent="0.25">
      <c r="B101" s="1511"/>
      <c r="C101" s="1519" t="str">
        <f>+C5</f>
        <v>SWV VO Passend Onderwijs</v>
      </c>
      <c r="D101" s="1513"/>
      <c r="E101" s="1513"/>
      <c r="F101" s="1513"/>
      <c r="G101" s="1514"/>
      <c r="H101" s="1514"/>
      <c r="I101" s="1518"/>
      <c r="J101" s="1514"/>
      <c r="K101" s="1514"/>
      <c r="L101" s="1514"/>
      <c r="M101" s="1514"/>
      <c r="N101" s="1518"/>
      <c r="O101" s="1514"/>
      <c r="P101" s="1514"/>
      <c r="Q101" s="1514"/>
      <c r="R101" s="1514"/>
      <c r="S101" s="1514"/>
      <c r="T101" s="1514"/>
      <c r="U101" s="1514"/>
      <c r="V101" s="1514"/>
      <c r="W101" s="1514"/>
      <c r="X101" s="1514"/>
      <c r="Y101" s="1514"/>
      <c r="Z101" s="1513"/>
      <c r="AA101" s="1515"/>
    </row>
    <row r="102" spans="2:27" ht="15.75" x14ac:dyDescent="0.25">
      <c r="B102" s="1511"/>
      <c r="C102" s="1519"/>
      <c r="D102" s="1513"/>
      <c r="E102" s="1513"/>
      <c r="F102" s="1513"/>
      <c r="G102" s="1514"/>
      <c r="H102" s="1514"/>
      <c r="I102" s="1518"/>
      <c r="J102" s="1514"/>
      <c r="K102" s="1514"/>
      <c r="L102" s="1514"/>
      <c r="M102" s="1514"/>
      <c r="N102" s="1518"/>
      <c r="O102" s="1514"/>
      <c r="P102" s="1514"/>
      <c r="Q102" s="1514"/>
      <c r="R102" s="1514"/>
      <c r="S102" s="1514"/>
      <c r="T102" s="1514"/>
      <c r="U102" s="1514"/>
      <c r="V102" s="1514"/>
      <c r="W102" s="1514"/>
      <c r="X102" s="1514"/>
      <c r="Y102" s="1514"/>
      <c r="Z102" s="1513"/>
      <c r="AA102" s="1515"/>
    </row>
    <row r="103" spans="2:27" ht="15.75" x14ac:dyDescent="0.25">
      <c r="B103" s="1511"/>
      <c r="C103" s="1520" t="s">
        <v>991</v>
      </c>
      <c r="D103" s="1521"/>
      <c r="E103" s="1521"/>
      <c r="F103" s="1521"/>
      <c r="G103" s="1522" t="s">
        <v>992</v>
      </c>
      <c r="H103" s="1523"/>
      <c r="I103" s="1523"/>
      <c r="J103" s="1524"/>
      <c r="K103" s="1523"/>
      <c r="L103" s="1514"/>
      <c r="M103" s="1514"/>
      <c r="N103" s="1514"/>
      <c r="O103" s="1518"/>
      <c r="P103" s="1514"/>
      <c r="Q103" s="1514"/>
      <c r="R103" s="1514"/>
      <c r="S103" s="1514"/>
      <c r="T103" s="1514"/>
      <c r="U103" s="1514"/>
      <c r="V103" s="1514"/>
      <c r="W103" s="1514"/>
      <c r="X103" s="1514"/>
      <c r="Y103" s="1514"/>
      <c r="Z103" s="1513"/>
      <c r="AA103" s="1515"/>
    </row>
    <row r="104" spans="2:27" ht="15" x14ac:dyDescent="0.25">
      <c r="B104" s="1525"/>
      <c r="C104" s="1526" t="s">
        <v>993</v>
      </c>
      <c r="D104" s="1167"/>
      <c r="E104" s="1527"/>
      <c r="F104" s="1527"/>
      <c r="G104" s="1167" t="s">
        <v>994</v>
      </c>
      <c r="H104" s="1528"/>
      <c r="I104" s="1528"/>
      <c r="J104" s="1529"/>
      <c r="K104" s="1528"/>
      <c r="L104" s="1530"/>
      <c r="M104" s="1530"/>
      <c r="N104" s="1530"/>
      <c r="O104" s="1531"/>
      <c r="P104" s="1530"/>
      <c r="Q104" s="1530"/>
      <c r="R104" s="1530"/>
      <c r="S104" s="1530"/>
      <c r="T104" s="1530"/>
      <c r="U104" s="1530"/>
      <c r="V104" s="1530"/>
      <c r="W104" s="1532"/>
      <c r="X104" s="1532"/>
      <c r="Y104" s="1532"/>
      <c r="Z104" s="1533"/>
      <c r="AA104" s="1534"/>
    </row>
    <row r="105" spans="2:27" ht="15.75" x14ac:dyDescent="0.25">
      <c r="B105" s="1164"/>
      <c r="C105" s="1536"/>
      <c r="D105" s="804"/>
      <c r="E105" s="804"/>
      <c r="F105" s="804"/>
      <c r="G105" s="1024"/>
      <c r="H105" s="790"/>
      <c r="I105" s="1531"/>
      <c r="J105" s="790"/>
      <c r="K105" s="790"/>
      <c r="L105" s="790"/>
      <c r="M105" s="790"/>
      <c r="N105" s="1531"/>
      <c r="O105" s="790"/>
      <c r="P105" s="790"/>
      <c r="Q105" s="790"/>
      <c r="R105" s="790"/>
      <c r="S105" s="790"/>
      <c r="T105" s="1537"/>
      <c r="U105" s="1538"/>
      <c r="V105" s="1538"/>
      <c r="W105" s="790"/>
      <c r="X105" s="790"/>
      <c r="Y105" s="790"/>
      <c r="Z105" s="804"/>
      <c r="AA105" s="1165"/>
    </row>
    <row r="106" spans="2:27" ht="12.75" x14ac:dyDescent="0.2">
      <c r="B106" s="1164"/>
      <c r="C106" s="1539"/>
      <c r="D106" s="1540"/>
      <c r="E106" s="1540"/>
      <c r="F106" s="1540"/>
      <c r="G106" s="1541"/>
      <c r="H106" s="1541"/>
      <c r="I106" s="1541"/>
      <c r="J106" s="1541"/>
      <c r="K106" s="1541"/>
      <c r="L106" s="1541"/>
      <c r="M106" s="1541"/>
      <c r="N106" s="1541"/>
      <c r="O106" s="1541"/>
      <c r="P106" s="1541"/>
      <c r="Q106" s="1541"/>
      <c r="R106" s="1541"/>
      <c r="S106" s="1541"/>
      <c r="T106" s="1541"/>
      <c r="U106" s="1542"/>
      <c r="V106" s="1542"/>
      <c r="W106" s="1542"/>
      <c r="X106" s="1542"/>
      <c r="Y106" s="1542"/>
      <c r="Z106" s="1543"/>
      <c r="AA106" s="1165"/>
    </row>
    <row r="107" spans="2:27" ht="12.75" x14ac:dyDescent="0.2">
      <c r="B107" s="1544"/>
      <c r="C107" s="1545"/>
      <c r="D107" s="1545" t="s">
        <v>19</v>
      </c>
      <c r="E107" s="1546"/>
      <c r="F107" s="1546"/>
      <c r="G107" s="1547" t="s">
        <v>1043</v>
      </c>
      <c r="H107" s="1548"/>
      <c r="I107" s="1548"/>
      <c r="J107" s="1549"/>
      <c r="K107" s="1549"/>
      <c r="L107" s="1547"/>
      <c r="M107" s="1548"/>
      <c r="N107" s="1550"/>
      <c r="O107" s="1549"/>
      <c r="P107" s="1549"/>
      <c r="Q107" s="1545"/>
      <c r="R107" s="1545"/>
      <c r="S107" s="1549"/>
      <c r="T107" s="1549"/>
      <c r="U107" s="1549"/>
      <c r="V107" s="1549"/>
      <c r="W107" s="1549"/>
      <c r="X107" s="1549"/>
      <c r="Y107" s="1549"/>
      <c r="Z107" s="1551"/>
      <c r="AA107" s="1552"/>
    </row>
    <row r="108" spans="2:27" ht="12.75" x14ac:dyDescent="0.2">
      <c r="B108" s="1554"/>
      <c r="C108" s="1555"/>
      <c r="D108" s="1556"/>
      <c r="E108" s="1557"/>
      <c r="F108" s="1558"/>
      <c r="G108" s="1559"/>
      <c r="H108" s="1560"/>
      <c r="I108" s="1561"/>
      <c r="J108" s="1562"/>
      <c r="K108" s="1562"/>
      <c r="L108" s="1563"/>
      <c r="M108" s="1560"/>
      <c r="N108" s="1564"/>
      <c r="O108" s="1562"/>
      <c r="P108" s="1562"/>
      <c r="Q108" s="1565" t="s">
        <v>996</v>
      </c>
      <c r="R108" s="1566" t="s">
        <v>996</v>
      </c>
      <c r="S108" s="1567" t="s">
        <v>954</v>
      </c>
      <c r="T108" s="1568" t="s">
        <v>1042</v>
      </c>
      <c r="U108" s="1562"/>
      <c r="V108" s="1562"/>
      <c r="W108" s="1566" t="s">
        <v>997</v>
      </c>
      <c r="X108" s="1568" t="s">
        <v>911</v>
      </c>
      <c r="Y108" s="1569"/>
      <c r="Z108" s="1570"/>
      <c r="AA108" s="1534"/>
    </row>
    <row r="109" spans="2:27" ht="12.75" x14ac:dyDescent="0.2">
      <c r="B109" s="1554"/>
      <c r="C109" s="1555"/>
      <c r="D109" s="1572" t="s">
        <v>998</v>
      </c>
      <c r="E109" s="1573"/>
      <c r="F109" s="1557"/>
      <c r="G109" s="1556" t="s">
        <v>999</v>
      </c>
      <c r="H109" s="1574"/>
      <c r="I109" s="1574"/>
      <c r="J109" s="1574"/>
      <c r="K109" s="1574"/>
      <c r="L109" s="1556" t="s">
        <v>1000</v>
      </c>
      <c r="M109" s="1574"/>
      <c r="N109" s="1574"/>
      <c r="O109" s="1574"/>
      <c r="P109" s="1574"/>
      <c r="Q109" s="1565" t="s">
        <v>1001</v>
      </c>
      <c r="R109" s="1566" t="s">
        <v>1002</v>
      </c>
      <c r="S109" s="1556" t="s">
        <v>1003</v>
      </c>
      <c r="T109" s="1566"/>
      <c r="U109" s="1575" t="s">
        <v>1004</v>
      </c>
      <c r="V109" s="1575"/>
      <c r="W109" s="1556" t="s">
        <v>1005</v>
      </c>
      <c r="X109" s="1575"/>
      <c r="Y109" s="1575" t="s">
        <v>1004</v>
      </c>
      <c r="Z109" s="1576"/>
      <c r="AA109" s="1515"/>
    </row>
    <row r="110" spans="2:27" ht="12.75" x14ac:dyDescent="0.2">
      <c r="B110" s="1577"/>
      <c r="C110" s="1578"/>
      <c r="D110" s="1579" t="s">
        <v>169</v>
      </c>
      <c r="E110" s="1578" t="s">
        <v>1006</v>
      </c>
      <c r="F110" s="1579"/>
      <c r="G110" s="1580" t="s">
        <v>1007</v>
      </c>
      <c r="H110" s="1580" t="s">
        <v>1008</v>
      </c>
      <c r="I110" s="1580" t="s">
        <v>1009</v>
      </c>
      <c r="J110" s="1580" t="s">
        <v>1010</v>
      </c>
      <c r="K110" s="1580"/>
      <c r="L110" s="1580" t="s">
        <v>1007</v>
      </c>
      <c r="M110" s="1580" t="s">
        <v>1008</v>
      </c>
      <c r="N110" s="1580" t="s">
        <v>1009</v>
      </c>
      <c r="O110" s="1578" t="s">
        <v>1010</v>
      </c>
      <c r="P110" s="1580"/>
      <c r="Q110" s="1566" t="s">
        <v>1011</v>
      </c>
      <c r="R110" s="1566" t="s">
        <v>1011</v>
      </c>
      <c r="S110" s="1580" t="s">
        <v>1012</v>
      </c>
      <c r="T110" s="1580" t="s">
        <v>1013</v>
      </c>
      <c r="U110" s="1575" t="s">
        <v>1014</v>
      </c>
      <c r="V110" s="1575"/>
      <c r="W110" s="1541" t="s">
        <v>1012</v>
      </c>
      <c r="X110" s="1541" t="s">
        <v>1013</v>
      </c>
      <c r="Y110" s="1575" t="s">
        <v>1109</v>
      </c>
      <c r="Z110" s="1581"/>
      <c r="AA110" s="1165"/>
    </row>
    <row r="111" spans="2:27" ht="12.75" x14ac:dyDescent="0.2">
      <c r="B111" s="1164"/>
      <c r="C111" s="1539">
        <v>1</v>
      </c>
      <c r="D111" s="1605" t="str">
        <f t="shared" ref="D111:E140" si="110">+D59</f>
        <v>A</v>
      </c>
      <c r="E111" s="1606" t="str">
        <f t="shared" si="110"/>
        <v>99AA</v>
      </c>
      <c r="F111" s="1585"/>
      <c r="G111" s="1606">
        <f>+G59</f>
        <v>0</v>
      </c>
      <c r="H111" s="1606">
        <f t="shared" ref="H111:I111" si="111">+H59</f>
        <v>0</v>
      </c>
      <c r="I111" s="1606">
        <f t="shared" si="111"/>
        <v>0</v>
      </c>
      <c r="J111" s="1587">
        <f>SUM(G111:I111)</f>
        <v>0</v>
      </c>
      <c r="K111" s="1541"/>
      <c r="L111" s="1606">
        <f>+L59</f>
        <v>0</v>
      </c>
      <c r="M111" s="1606">
        <f t="shared" ref="M111:N111" si="112">+M59</f>
        <v>0</v>
      </c>
      <c r="N111" s="1606">
        <f t="shared" si="112"/>
        <v>0</v>
      </c>
      <c r="O111" s="1587">
        <f>SUM(L111:N111)</f>
        <v>0</v>
      </c>
      <c r="P111" s="1541"/>
      <c r="Q111" s="1588" t="str">
        <f>+Q59</f>
        <v>ja</v>
      </c>
      <c r="R111" s="1588" t="str">
        <f>+R59</f>
        <v>ja</v>
      </c>
      <c r="S111" s="1588">
        <f>IF(Q111="nee",0,(J111-O111)*tab!$H$86)</f>
        <v>0</v>
      </c>
      <c r="T111" s="1588">
        <f>(G111-L111)*tab!$F$70+(H111-M111)*tab!$F$71+(I111-N111)*tab!$F$72</f>
        <v>0</v>
      </c>
      <c r="U111" s="1588">
        <f>IF(SUM(S111:T111)&lt;=0,0,SUM(S111:T111))</f>
        <v>0</v>
      </c>
      <c r="V111" s="1589"/>
      <c r="W111" s="1588">
        <f>IF(R111="nee",0,(J111-O111)*tab!F$94)</f>
        <v>0</v>
      </c>
      <c r="X111" s="1588">
        <f>IF(R111="nee",0,(G111-L111)*tab!$F$75+(H111-M111)*tab!$F$76+(I111-N111)*tab!$F$77)</f>
        <v>0</v>
      </c>
      <c r="Y111" s="1588">
        <f>IF(SUM(W111:X111)&lt;=0,0,SUM(W111:X111))</f>
        <v>0</v>
      </c>
      <c r="Z111" s="1581"/>
      <c r="AA111" s="1165"/>
    </row>
    <row r="112" spans="2:27" ht="12.75" x14ac:dyDescent="0.2">
      <c r="B112" s="1164"/>
      <c r="C112" s="1539">
        <v>2</v>
      </c>
      <c r="D112" s="1605" t="str">
        <f t="shared" si="110"/>
        <v xml:space="preserve">B </v>
      </c>
      <c r="E112" s="1606" t="str">
        <f t="shared" si="110"/>
        <v>99AB</v>
      </c>
      <c r="F112" s="1585"/>
      <c r="G112" s="1606">
        <f t="shared" ref="G112:I112" si="113">+G60</f>
        <v>0</v>
      </c>
      <c r="H112" s="1606">
        <f t="shared" si="113"/>
        <v>0</v>
      </c>
      <c r="I112" s="1606">
        <f t="shared" si="113"/>
        <v>0</v>
      </c>
      <c r="J112" s="1587">
        <f t="shared" ref="J112:J140" si="114">SUM(G112:I112)</f>
        <v>0</v>
      </c>
      <c r="K112" s="1541"/>
      <c r="L112" s="1606">
        <f t="shared" ref="L112:N112" si="115">+L60</f>
        <v>0</v>
      </c>
      <c r="M112" s="1606">
        <f t="shared" si="115"/>
        <v>0</v>
      </c>
      <c r="N112" s="1606">
        <f t="shared" si="115"/>
        <v>0</v>
      </c>
      <c r="O112" s="1587">
        <f t="shared" ref="O112:O140" si="116">SUM(L112:N112)</f>
        <v>0</v>
      </c>
      <c r="P112" s="1541"/>
      <c r="Q112" s="1588" t="str">
        <f>+Q111</f>
        <v>ja</v>
      </c>
      <c r="R112" s="1588" t="str">
        <f>+R111</f>
        <v>ja</v>
      </c>
      <c r="S112" s="1588">
        <f>IF(Q112="nee",0,(J112-O112)*tab!$H$86)</f>
        <v>0</v>
      </c>
      <c r="T112" s="1588">
        <f>(G112-L112)*tab!$F$70+(H112-M112)*tab!$F$71+(I112-N112)*tab!$F$72</f>
        <v>0</v>
      </c>
      <c r="U112" s="1588">
        <f t="shared" ref="U112:U145" si="117">IF(SUM(S112:T112)&lt;=0,0,SUM(S112:T112))</f>
        <v>0</v>
      </c>
      <c r="V112" s="1589"/>
      <c r="W112" s="1588">
        <f>IF(R112="nee",0,(J112-O112)*tab!F$94)</f>
        <v>0</v>
      </c>
      <c r="X112" s="1588">
        <f>IF(R112="nee",0,(G112-L112)*tab!$F$75+(H112-M112)*tab!$F$76+(I112-N112)*tab!$F$77)</f>
        <v>0</v>
      </c>
      <c r="Y112" s="1588">
        <f t="shared" ref="Y112:Y145" si="118">IF(SUM(W112:X112)&lt;=0,0,SUM(W112:X112))</f>
        <v>0</v>
      </c>
      <c r="Z112" s="1581"/>
      <c r="AA112" s="1165"/>
    </row>
    <row r="113" spans="1:27" ht="12.75" x14ac:dyDescent="0.2">
      <c r="B113" s="1164"/>
      <c r="C113" s="1539">
        <v>3</v>
      </c>
      <c r="D113" s="1605" t="str">
        <f t="shared" si="110"/>
        <v>C</v>
      </c>
      <c r="E113" s="1606" t="str">
        <f t="shared" si="110"/>
        <v>99AC</v>
      </c>
      <c r="F113" s="1585"/>
      <c r="G113" s="1606">
        <f t="shared" ref="G113:I113" si="119">+G61</f>
        <v>0</v>
      </c>
      <c r="H113" s="1606">
        <f t="shared" si="119"/>
        <v>0</v>
      </c>
      <c r="I113" s="1606">
        <f t="shared" si="119"/>
        <v>0</v>
      </c>
      <c r="J113" s="1587">
        <f t="shared" si="114"/>
        <v>0</v>
      </c>
      <c r="K113" s="1541"/>
      <c r="L113" s="1606">
        <f t="shared" ref="L113:N113" si="120">+L61</f>
        <v>0</v>
      </c>
      <c r="M113" s="1606">
        <f t="shared" si="120"/>
        <v>0</v>
      </c>
      <c r="N113" s="1606">
        <f t="shared" si="120"/>
        <v>0</v>
      </c>
      <c r="O113" s="1587">
        <f t="shared" si="116"/>
        <v>0</v>
      </c>
      <c r="P113" s="1541"/>
      <c r="Q113" s="1588" t="str">
        <f t="shared" ref="Q113:R128" si="121">+Q112</f>
        <v>ja</v>
      </c>
      <c r="R113" s="1588" t="str">
        <f t="shared" si="121"/>
        <v>ja</v>
      </c>
      <c r="S113" s="1588">
        <f>IF(Q113="nee",0,(J113-O113)*tab!$H$86)</f>
        <v>0</v>
      </c>
      <c r="T113" s="1588">
        <f>(G113-L113)*tab!$F$70+(H113-M113)*tab!$F$71+(I113-N113)*tab!$F$72</f>
        <v>0</v>
      </c>
      <c r="U113" s="1588">
        <f t="shared" si="117"/>
        <v>0</v>
      </c>
      <c r="V113" s="1589"/>
      <c r="W113" s="1588">
        <f>IF(R113="nee",0,(J113-O113)*tab!F$94)</f>
        <v>0</v>
      </c>
      <c r="X113" s="1588">
        <f>IF(R113="nee",0,(G113-L113)*tab!$F$75+(H113-M113)*tab!$F$76+(I113-N113)*tab!$F$77)</f>
        <v>0</v>
      </c>
      <c r="Y113" s="1588">
        <f t="shared" si="118"/>
        <v>0</v>
      </c>
      <c r="Z113" s="1581"/>
      <c r="AA113" s="1165"/>
    </row>
    <row r="114" spans="1:27" ht="12.75" x14ac:dyDescent="0.2">
      <c r="B114" s="1164"/>
      <c r="C114" s="1539">
        <v>4</v>
      </c>
      <c r="D114" s="1605" t="str">
        <f t="shared" si="110"/>
        <v>D</v>
      </c>
      <c r="E114" s="1606" t="str">
        <f t="shared" si="110"/>
        <v>99AD</v>
      </c>
      <c r="F114" s="1585"/>
      <c r="G114" s="1606">
        <f t="shared" ref="G114:I114" si="122">+G62</f>
        <v>0</v>
      </c>
      <c r="H114" s="1606">
        <f t="shared" si="122"/>
        <v>0</v>
      </c>
      <c r="I114" s="1606">
        <f t="shared" si="122"/>
        <v>0</v>
      </c>
      <c r="J114" s="1587">
        <f t="shared" si="114"/>
        <v>0</v>
      </c>
      <c r="K114" s="1541"/>
      <c r="L114" s="1606">
        <f t="shared" ref="L114:N114" si="123">+L62</f>
        <v>0</v>
      </c>
      <c r="M114" s="1606">
        <f t="shared" si="123"/>
        <v>0</v>
      </c>
      <c r="N114" s="1606">
        <f t="shared" si="123"/>
        <v>0</v>
      </c>
      <c r="O114" s="1587">
        <f t="shared" si="116"/>
        <v>0</v>
      </c>
      <c r="P114" s="1541"/>
      <c r="Q114" s="1588" t="str">
        <f t="shared" si="121"/>
        <v>ja</v>
      </c>
      <c r="R114" s="1588" t="str">
        <f t="shared" si="121"/>
        <v>ja</v>
      </c>
      <c r="S114" s="1588">
        <f>IF(Q114="nee",0,(J114-O114)*tab!$H$86)</f>
        <v>0</v>
      </c>
      <c r="T114" s="1588">
        <f>(G114-L114)*tab!$F$70+(H114-M114)*tab!$F$71+(I114-N114)*tab!$F$72</f>
        <v>0</v>
      </c>
      <c r="U114" s="1588">
        <f t="shared" si="117"/>
        <v>0</v>
      </c>
      <c r="V114" s="1589"/>
      <c r="W114" s="1588">
        <f>IF(R114="nee",0,(J114-O114)*tab!F$94)</f>
        <v>0</v>
      </c>
      <c r="X114" s="1588">
        <f>IF(R114="nee",0,(G114-L114)*tab!$F$75+(H114-M114)*tab!$F$76+(I114-N114)*tab!$F$77)</f>
        <v>0</v>
      </c>
      <c r="Y114" s="1588">
        <f t="shared" si="118"/>
        <v>0</v>
      </c>
      <c r="Z114" s="1581"/>
      <c r="AA114" s="1165"/>
    </row>
    <row r="115" spans="1:27" ht="12.75" x14ac:dyDescent="0.2">
      <c r="A115" s="1516"/>
      <c r="B115" s="1164"/>
      <c r="C115" s="1539">
        <v>5</v>
      </c>
      <c r="D115" s="1605" t="str">
        <f t="shared" si="110"/>
        <v>E</v>
      </c>
      <c r="E115" s="1606" t="str">
        <f t="shared" si="110"/>
        <v>99AE</v>
      </c>
      <c r="F115" s="1585"/>
      <c r="G115" s="1606">
        <f t="shared" ref="G115:I115" si="124">+G63</f>
        <v>0</v>
      </c>
      <c r="H115" s="1606">
        <f t="shared" si="124"/>
        <v>0</v>
      </c>
      <c r="I115" s="1606">
        <f t="shared" si="124"/>
        <v>0</v>
      </c>
      <c r="J115" s="1587">
        <f t="shared" si="114"/>
        <v>0</v>
      </c>
      <c r="K115" s="1541"/>
      <c r="L115" s="1606">
        <f t="shared" ref="L115:N115" si="125">+L63</f>
        <v>0</v>
      </c>
      <c r="M115" s="1606">
        <f t="shared" si="125"/>
        <v>0</v>
      </c>
      <c r="N115" s="1606">
        <f t="shared" si="125"/>
        <v>0</v>
      </c>
      <c r="O115" s="1587">
        <f t="shared" si="116"/>
        <v>0</v>
      </c>
      <c r="P115" s="1541"/>
      <c r="Q115" s="1588" t="str">
        <f t="shared" si="121"/>
        <v>ja</v>
      </c>
      <c r="R115" s="1588" t="str">
        <f t="shared" si="121"/>
        <v>ja</v>
      </c>
      <c r="S115" s="1588">
        <f>IF(Q115="nee",0,(J115-O115)*tab!$H$86)</f>
        <v>0</v>
      </c>
      <c r="T115" s="1588">
        <f>(G115-L115)*tab!$F$70+(H115-M115)*tab!$F$71+(I115-N115)*tab!$F$72</f>
        <v>0</v>
      </c>
      <c r="U115" s="1588">
        <f t="shared" si="117"/>
        <v>0</v>
      </c>
      <c r="V115" s="1589"/>
      <c r="W115" s="1588">
        <f>IF(R115="nee",0,(J115-O115)*tab!F$94)</f>
        <v>0</v>
      </c>
      <c r="X115" s="1588">
        <f>IF(R115="nee",0,(G115-L115)*tab!$F$75+(H115-M115)*tab!$F$76+(I115-N115)*tab!$F$77)</f>
        <v>0</v>
      </c>
      <c r="Y115" s="1588">
        <f t="shared" si="118"/>
        <v>0</v>
      </c>
      <c r="Z115" s="1581"/>
      <c r="AA115" s="1165"/>
    </row>
    <row r="116" spans="1:27" ht="12.75" x14ac:dyDescent="0.2">
      <c r="A116" s="1516"/>
      <c r="B116" s="1164"/>
      <c r="C116" s="1539">
        <v>6</v>
      </c>
      <c r="D116" s="1605" t="str">
        <f t="shared" si="110"/>
        <v>F</v>
      </c>
      <c r="E116" s="1606" t="str">
        <f t="shared" si="110"/>
        <v>99AF</v>
      </c>
      <c r="F116" s="1585"/>
      <c r="G116" s="1606">
        <f t="shared" ref="G116:I116" si="126">+G64</f>
        <v>0</v>
      </c>
      <c r="H116" s="1606">
        <f t="shared" si="126"/>
        <v>0</v>
      </c>
      <c r="I116" s="1606">
        <f t="shared" si="126"/>
        <v>0</v>
      </c>
      <c r="J116" s="1587">
        <f t="shared" si="114"/>
        <v>0</v>
      </c>
      <c r="K116" s="1541"/>
      <c r="L116" s="1606">
        <f t="shared" ref="L116:N116" si="127">+L64</f>
        <v>0</v>
      </c>
      <c r="M116" s="1606">
        <f t="shared" si="127"/>
        <v>0</v>
      </c>
      <c r="N116" s="1606">
        <f t="shared" si="127"/>
        <v>0</v>
      </c>
      <c r="O116" s="1587">
        <f t="shared" si="116"/>
        <v>0</v>
      </c>
      <c r="P116" s="1541"/>
      <c r="Q116" s="1588" t="str">
        <f t="shared" si="121"/>
        <v>ja</v>
      </c>
      <c r="R116" s="1588" t="str">
        <f t="shared" si="121"/>
        <v>ja</v>
      </c>
      <c r="S116" s="1588">
        <f>IF(Q116="nee",0,(J116-O116)*tab!$H$86)</f>
        <v>0</v>
      </c>
      <c r="T116" s="1588">
        <f>(G116-L116)*tab!$F$70+(H116-M116)*tab!$F$71+(I116-N116)*tab!$F$72</f>
        <v>0</v>
      </c>
      <c r="U116" s="1588">
        <f t="shared" si="117"/>
        <v>0</v>
      </c>
      <c r="V116" s="1589"/>
      <c r="W116" s="1588">
        <f>IF(R116="nee",0,(J116-O116)*tab!F$94)</f>
        <v>0</v>
      </c>
      <c r="X116" s="1588">
        <f>IF(R116="nee",0,(G116-L116)*tab!$F$75+(H116-M116)*tab!$F$76+(I116-N116)*tab!$F$77)</f>
        <v>0</v>
      </c>
      <c r="Y116" s="1588">
        <f t="shared" si="118"/>
        <v>0</v>
      </c>
      <c r="Z116" s="1581"/>
      <c r="AA116" s="1165"/>
    </row>
    <row r="117" spans="1:27" ht="12.75" x14ac:dyDescent="0.2">
      <c r="A117" s="1516"/>
      <c r="B117" s="1164"/>
      <c r="C117" s="1539">
        <v>7</v>
      </c>
      <c r="D117" s="1605" t="str">
        <f t="shared" si="110"/>
        <v xml:space="preserve">G </v>
      </c>
      <c r="E117" s="1606" t="str">
        <f t="shared" si="110"/>
        <v>99AG</v>
      </c>
      <c r="F117" s="1585"/>
      <c r="G117" s="1606">
        <f t="shared" ref="G117:I117" si="128">+G65</f>
        <v>0</v>
      </c>
      <c r="H117" s="1606">
        <f t="shared" si="128"/>
        <v>0</v>
      </c>
      <c r="I117" s="1606">
        <f t="shared" si="128"/>
        <v>0</v>
      </c>
      <c r="J117" s="1587">
        <f t="shared" si="114"/>
        <v>0</v>
      </c>
      <c r="K117" s="1541"/>
      <c r="L117" s="1606">
        <f t="shared" ref="L117:N117" si="129">+L65</f>
        <v>0</v>
      </c>
      <c r="M117" s="1606">
        <f t="shared" si="129"/>
        <v>0</v>
      </c>
      <c r="N117" s="1606">
        <f t="shared" si="129"/>
        <v>0</v>
      </c>
      <c r="O117" s="1587">
        <f t="shared" si="116"/>
        <v>0</v>
      </c>
      <c r="P117" s="1541"/>
      <c r="Q117" s="1588" t="str">
        <f t="shared" si="121"/>
        <v>ja</v>
      </c>
      <c r="R117" s="1588" t="str">
        <f t="shared" si="121"/>
        <v>ja</v>
      </c>
      <c r="S117" s="1588">
        <f>IF(Q117="nee",0,(J117-O117)*tab!$H$86)</f>
        <v>0</v>
      </c>
      <c r="T117" s="1588">
        <f>(G117-L117)*tab!$F$70+(H117-M117)*tab!$F$71+(I117-N117)*tab!$F$72</f>
        <v>0</v>
      </c>
      <c r="U117" s="1588">
        <f t="shared" si="117"/>
        <v>0</v>
      </c>
      <c r="V117" s="1589"/>
      <c r="W117" s="1588">
        <f>IF(R117="nee",0,(J117-O117)*tab!F$94)</f>
        <v>0</v>
      </c>
      <c r="X117" s="1588">
        <f>IF(R117="nee",0,(G117-L117)*tab!$F$75+(H117-M117)*tab!$F$76+(I117-N117)*tab!$F$77)</f>
        <v>0</v>
      </c>
      <c r="Y117" s="1588">
        <f t="shared" si="118"/>
        <v>0</v>
      </c>
      <c r="Z117" s="1581"/>
      <c r="AA117" s="1165"/>
    </row>
    <row r="118" spans="1:27" ht="12.75" x14ac:dyDescent="0.2">
      <c r="B118" s="1164"/>
      <c r="C118" s="1539">
        <v>8</v>
      </c>
      <c r="D118" s="1605" t="str">
        <f t="shared" si="110"/>
        <v xml:space="preserve">H </v>
      </c>
      <c r="E118" s="1606" t="str">
        <f t="shared" si="110"/>
        <v>99AH</v>
      </c>
      <c r="F118" s="1585"/>
      <c r="G118" s="1606">
        <f t="shared" ref="G118:I118" si="130">+G66</f>
        <v>0</v>
      </c>
      <c r="H118" s="1606">
        <f t="shared" si="130"/>
        <v>0</v>
      </c>
      <c r="I118" s="1606">
        <f t="shared" si="130"/>
        <v>0</v>
      </c>
      <c r="J118" s="1587">
        <f t="shared" si="114"/>
        <v>0</v>
      </c>
      <c r="K118" s="1541"/>
      <c r="L118" s="1606">
        <f t="shared" ref="L118:N118" si="131">+L66</f>
        <v>0</v>
      </c>
      <c r="M118" s="1606">
        <f t="shared" si="131"/>
        <v>0</v>
      </c>
      <c r="N118" s="1606">
        <f t="shared" si="131"/>
        <v>0</v>
      </c>
      <c r="O118" s="1587">
        <f t="shared" si="116"/>
        <v>0</v>
      </c>
      <c r="P118" s="1541"/>
      <c r="Q118" s="1588" t="str">
        <f t="shared" si="121"/>
        <v>ja</v>
      </c>
      <c r="R118" s="1588" t="str">
        <f t="shared" si="121"/>
        <v>ja</v>
      </c>
      <c r="S118" s="1588">
        <f>IF(Q118="nee",0,(J118-O118)*tab!$H$86)</f>
        <v>0</v>
      </c>
      <c r="T118" s="1588">
        <f>(G118-L118)*tab!$F$70+(H118-M118)*tab!$F$71+(I118-N118)*tab!$F$72</f>
        <v>0</v>
      </c>
      <c r="U118" s="1588">
        <f t="shared" si="117"/>
        <v>0</v>
      </c>
      <c r="V118" s="1589"/>
      <c r="W118" s="1588">
        <f>IF(R118="nee",0,(J118-O118)*tab!F$94)</f>
        <v>0</v>
      </c>
      <c r="X118" s="1588">
        <f>IF(R118="nee",0,(G118-L118)*tab!$F$75+(H118-M118)*tab!$F$76+(I118-N118)*tab!$F$77)</f>
        <v>0</v>
      </c>
      <c r="Y118" s="1588">
        <f t="shared" si="118"/>
        <v>0</v>
      </c>
      <c r="Z118" s="1581"/>
      <c r="AA118" s="1165"/>
    </row>
    <row r="119" spans="1:27" ht="12.75" x14ac:dyDescent="0.2">
      <c r="B119" s="1164"/>
      <c r="C119" s="1539">
        <v>9</v>
      </c>
      <c r="D119" s="1605" t="str">
        <f t="shared" si="110"/>
        <v>I</v>
      </c>
      <c r="E119" s="1606" t="str">
        <f t="shared" si="110"/>
        <v>99AI</v>
      </c>
      <c r="F119" s="1585"/>
      <c r="G119" s="1606">
        <f t="shared" ref="G119:I119" si="132">+G67</f>
        <v>0</v>
      </c>
      <c r="H119" s="1606">
        <f t="shared" si="132"/>
        <v>0</v>
      </c>
      <c r="I119" s="1606">
        <f t="shared" si="132"/>
        <v>0</v>
      </c>
      <c r="J119" s="1587">
        <f t="shared" si="114"/>
        <v>0</v>
      </c>
      <c r="K119" s="1541"/>
      <c r="L119" s="1606">
        <f t="shared" ref="L119:N119" si="133">+L67</f>
        <v>0</v>
      </c>
      <c r="M119" s="1606">
        <f t="shared" si="133"/>
        <v>0</v>
      </c>
      <c r="N119" s="1606">
        <f t="shared" si="133"/>
        <v>0</v>
      </c>
      <c r="O119" s="1587">
        <f t="shared" si="116"/>
        <v>0</v>
      </c>
      <c r="P119" s="1541"/>
      <c r="Q119" s="1588" t="str">
        <f t="shared" si="121"/>
        <v>ja</v>
      </c>
      <c r="R119" s="1588" t="str">
        <f t="shared" si="121"/>
        <v>ja</v>
      </c>
      <c r="S119" s="1588">
        <f>IF(Q119="nee",0,(J119-O119)*tab!$H$86)</f>
        <v>0</v>
      </c>
      <c r="T119" s="1588">
        <f>(G119-L119)*tab!$F$70+(H119-M119)*tab!$F$71+(I119-N119)*tab!$F$72</f>
        <v>0</v>
      </c>
      <c r="U119" s="1588">
        <f t="shared" si="117"/>
        <v>0</v>
      </c>
      <c r="V119" s="1589"/>
      <c r="W119" s="1588">
        <f>IF(R119="nee",0,(J119-O119)*tab!F$94)</f>
        <v>0</v>
      </c>
      <c r="X119" s="1588">
        <f>IF(R119="nee",0,(G119-L119)*tab!$F$75+(H119-M119)*tab!$F$76+(I119-N119)*tab!$F$77)</f>
        <v>0</v>
      </c>
      <c r="Y119" s="1588">
        <f t="shared" si="118"/>
        <v>0</v>
      </c>
      <c r="Z119" s="1581"/>
      <c r="AA119" s="1165"/>
    </row>
    <row r="120" spans="1:27" ht="12.75" x14ac:dyDescent="0.2">
      <c r="A120" s="1553"/>
      <c r="B120" s="1164"/>
      <c r="C120" s="1539">
        <v>10</v>
      </c>
      <c r="D120" s="1605" t="str">
        <f t="shared" si="110"/>
        <v>J</v>
      </c>
      <c r="E120" s="1606" t="str">
        <f t="shared" si="110"/>
        <v>99AJ</v>
      </c>
      <c r="F120" s="1585"/>
      <c r="G120" s="1606">
        <f t="shared" ref="G120:I120" si="134">+G68</f>
        <v>0</v>
      </c>
      <c r="H120" s="1606">
        <f t="shared" si="134"/>
        <v>0</v>
      </c>
      <c r="I120" s="1606">
        <f t="shared" si="134"/>
        <v>0</v>
      </c>
      <c r="J120" s="1587">
        <f t="shared" si="114"/>
        <v>0</v>
      </c>
      <c r="K120" s="1541"/>
      <c r="L120" s="1606">
        <f t="shared" ref="L120:N120" si="135">+L68</f>
        <v>0</v>
      </c>
      <c r="M120" s="1606">
        <f t="shared" si="135"/>
        <v>0</v>
      </c>
      <c r="N120" s="1606">
        <f t="shared" si="135"/>
        <v>0</v>
      </c>
      <c r="O120" s="1587">
        <f t="shared" si="116"/>
        <v>0</v>
      </c>
      <c r="P120" s="1541"/>
      <c r="Q120" s="1588" t="str">
        <f t="shared" si="121"/>
        <v>ja</v>
      </c>
      <c r="R120" s="1588" t="str">
        <f t="shared" si="121"/>
        <v>ja</v>
      </c>
      <c r="S120" s="1588">
        <f>IF(Q120="nee",0,(J120-O120)*tab!$H$86)</f>
        <v>0</v>
      </c>
      <c r="T120" s="1588">
        <f>(G120-L120)*tab!$F$70+(H120-M120)*tab!$F$71+(I120-N120)*tab!$F$72</f>
        <v>0</v>
      </c>
      <c r="U120" s="1588">
        <f t="shared" si="117"/>
        <v>0</v>
      </c>
      <c r="V120" s="1589"/>
      <c r="W120" s="1588">
        <f>IF(R120="nee",0,(J120-O120)*tab!F$94)</f>
        <v>0</v>
      </c>
      <c r="X120" s="1588">
        <f>IF(R120="nee",0,(G120-L120)*tab!$F$75+(H120-M120)*tab!$F$76+(I120-N120)*tab!$F$77)</f>
        <v>0</v>
      </c>
      <c r="Y120" s="1588">
        <f t="shared" si="118"/>
        <v>0</v>
      </c>
      <c r="Z120" s="1581"/>
      <c r="AA120" s="1165"/>
    </row>
    <row r="121" spans="1:27" ht="12.75" x14ac:dyDescent="0.2">
      <c r="A121" s="1604"/>
      <c r="B121" s="1164"/>
      <c r="C121" s="1539">
        <v>11</v>
      </c>
      <c r="D121" s="1605" t="str">
        <f t="shared" si="110"/>
        <v>K</v>
      </c>
      <c r="E121" s="1606" t="str">
        <f t="shared" si="110"/>
        <v>99AK</v>
      </c>
      <c r="F121" s="1585"/>
      <c r="G121" s="1606">
        <f t="shared" ref="G121:I121" si="136">+G69</f>
        <v>0</v>
      </c>
      <c r="H121" s="1606">
        <f t="shared" si="136"/>
        <v>0</v>
      </c>
      <c r="I121" s="1606">
        <f t="shared" si="136"/>
        <v>0</v>
      </c>
      <c r="J121" s="1587">
        <f t="shared" si="114"/>
        <v>0</v>
      </c>
      <c r="K121" s="1541"/>
      <c r="L121" s="1606">
        <f t="shared" ref="L121:N121" si="137">+L69</f>
        <v>0</v>
      </c>
      <c r="M121" s="1606">
        <f t="shared" si="137"/>
        <v>0</v>
      </c>
      <c r="N121" s="1606">
        <f t="shared" si="137"/>
        <v>0</v>
      </c>
      <c r="O121" s="1587">
        <f t="shared" si="116"/>
        <v>0</v>
      </c>
      <c r="P121" s="1541"/>
      <c r="Q121" s="1588" t="str">
        <f t="shared" si="121"/>
        <v>ja</v>
      </c>
      <c r="R121" s="1588" t="str">
        <f t="shared" si="121"/>
        <v>ja</v>
      </c>
      <c r="S121" s="1588">
        <f>IF(Q121="nee",0,(J121-O121)*tab!$H$86)</f>
        <v>0</v>
      </c>
      <c r="T121" s="1588">
        <f>(G121-L121)*tab!$F$70+(H121-M121)*tab!$F$71+(I121-N121)*tab!$F$72</f>
        <v>0</v>
      </c>
      <c r="U121" s="1588">
        <f t="shared" si="117"/>
        <v>0</v>
      </c>
      <c r="V121" s="1589"/>
      <c r="W121" s="1588">
        <f>IF(R121="nee",0,(J121-O121)*tab!F$94)</f>
        <v>0</v>
      </c>
      <c r="X121" s="1588">
        <f>IF(R121="nee",0,(G121-L121)*tab!$F$75+(H121-M121)*tab!$F$76+(I121-N121)*tab!$F$77)</f>
        <v>0</v>
      </c>
      <c r="Y121" s="1588">
        <f t="shared" si="118"/>
        <v>0</v>
      </c>
      <c r="Z121" s="1581"/>
      <c r="AA121" s="1165"/>
    </row>
    <row r="122" spans="1:27" ht="12.75" x14ac:dyDescent="0.2">
      <c r="A122" s="1516"/>
      <c r="B122" s="1164"/>
      <c r="C122" s="1539">
        <v>12</v>
      </c>
      <c r="D122" s="1605" t="str">
        <f t="shared" si="110"/>
        <v>Overig</v>
      </c>
      <c r="E122" s="1606" t="str">
        <f t="shared" si="110"/>
        <v>99AL</v>
      </c>
      <c r="F122" s="1585"/>
      <c r="G122" s="1606">
        <f t="shared" ref="G122:I122" si="138">+G70</f>
        <v>0</v>
      </c>
      <c r="H122" s="1606">
        <f t="shared" si="138"/>
        <v>0</v>
      </c>
      <c r="I122" s="1606">
        <f t="shared" si="138"/>
        <v>0</v>
      </c>
      <c r="J122" s="1587">
        <f t="shared" si="114"/>
        <v>0</v>
      </c>
      <c r="K122" s="1541"/>
      <c r="L122" s="1606">
        <f t="shared" ref="L122:N122" si="139">+L70</f>
        <v>0</v>
      </c>
      <c r="M122" s="1606">
        <f t="shared" si="139"/>
        <v>0</v>
      </c>
      <c r="N122" s="1606">
        <f t="shared" si="139"/>
        <v>0</v>
      </c>
      <c r="O122" s="1587">
        <f t="shared" si="116"/>
        <v>0</v>
      </c>
      <c r="P122" s="1541"/>
      <c r="Q122" s="1588" t="str">
        <f t="shared" si="121"/>
        <v>ja</v>
      </c>
      <c r="R122" s="1588" t="str">
        <f t="shared" si="121"/>
        <v>ja</v>
      </c>
      <c r="S122" s="1588">
        <f>IF(Q122="nee",0,(J122-O122)*tab!$H$86)</f>
        <v>0</v>
      </c>
      <c r="T122" s="1588">
        <f>(G122-L122)*tab!$F$70+(H122-M122)*tab!$F$71+(I122-N122)*tab!$F$72</f>
        <v>0</v>
      </c>
      <c r="U122" s="1588">
        <f t="shared" si="117"/>
        <v>0</v>
      </c>
      <c r="V122" s="1589"/>
      <c r="W122" s="1588">
        <f>IF(R122="nee",0,(J122-O122)*tab!F$94)</f>
        <v>0</v>
      </c>
      <c r="X122" s="1588">
        <f>IF(R122="nee",0,(G122-L122)*tab!$F$75+(H122-M122)*tab!$F$76+(I122-N122)*tab!$F$77)</f>
        <v>0</v>
      </c>
      <c r="Y122" s="1588">
        <f t="shared" si="118"/>
        <v>0</v>
      </c>
      <c r="Z122" s="1581"/>
      <c r="AA122" s="1165"/>
    </row>
    <row r="123" spans="1:27" ht="12.75" x14ac:dyDescent="0.2">
      <c r="B123" s="1164"/>
      <c r="C123" s="1539">
        <v>13</v>
      </c>
      <c r="D123" s="1605">
        <f t="shared" si="110"/>
        <v>0</v>
      </c>
      <c r="E123" s="1606">
        <f t="shared" si="110"/>
        <v>0</v>
      </c>
      <c r="F123" s="1585"/>
      <c r="G123" s="1606">
        <f t="shared" ref="G123:I123" si="140">+G71</f>
        <v>0</v>
      </c>
      <c r="H123" s="1606">
        <f t="shared" si="140"/>
        <v>0</v>
      </c>
      <c r="I123" s="1606">
        <f t="shared" si="140"/>
        <v>0</v>
      </c>
      <c r="J123" s="1587">
        <f t="shared" si="114"/>
        <v>0</v>
      </c>
      <c r="K123" s="1541"/>
      <c r="L123" s="1606">
        <f t="shared" ref="L123:N123" si="141">+L71</f>
        <v>0</v>
      </c>
      <c r="M123" s="1606">
        <f t="shared" si="141"/>
        <v>0</v>
      </c>
      <c r="N123" s="1606">
        <f t="shared" si="141"/>
        <v>0</v>
      </c>
      <c r="O123" s="1587">
        <f t="shared" si="116"/>
        <v>0</v>
      </c>
      <c r="P123" s="1541"/>
      <c r="Q123" s="1588" t="str">
        <f t="shared" si="121"/>
        <v>ja</v>
      </c>
      <c r="R123" s="1588" t="str">
        <f t="shared" si="121"/>
        <v>ja</v>
      </c>
      <c r="S123" s="1588">
        <f>IF(Q123="nee",0,(J123-O123)*tab!$H$86)</f>
        <v>0</v>
      </c>
      <c r="T123" s="1588">
        <f>(G123-L123)*tab!$F$70+(H123-M123)*tab!$F$71+(I123-N123)*tab!$F$72</f>
        <v>0</v>
      </c>
      <c r="U123" s="1588">
        <f t="shared" si="117"/>
        <v>0</v>
      </c>
      <c r="V123" s="1589"/>
      <c r="W123" s="1588">
        <f>IF(R123="nee",0,(J123-O123)*tab!F$94)</f>
        <v>0</v>
      </c>
      <c r="X123" s="1588">
        <f>IF(R123="nee",0,(G123-L123)*tab!$F$75+(H123-M123)*tab!$F$76+(I123-N123)*tab!$F$77)</f>
        <v>0</v>
      </c>
      <c r="Y123" s="1588">
        <f t="shared" si="118"/>
        <v>0</v>
      </c>
      <c r="Z123" s="1581"/>
      <c r="AA123" s="1165"/>
    </row>
    <row r="124" spans="1:27" ht="12.75" x14ac:dyDescent="0.2">
      <c r="B124" s="1164"/>
      <c r="C124" s="1539">
        <v>14</v>
      </c>
      <c r="D124" s="1605">
        <f t="shared" si="110"/>
        <v>0</v>
      </c>
      <c r="E124" s="1606">
        <f t="shared" si="110"/>
        <v>0</v>
      </c>
      <c r="F124" s="1585"/>
      <c r="G124" s="1606">
        <f t="shared" ref="G124:I124" si="142">+G72</f>
        <v>0</v>
      </c>
      <c r="H124" s="1606">
        <f t="shared" si="142"/>
        <v>0</v>
      </c>
      <c r="I124" s="1606">
        <f t="shared" si="142"/>
        <v>0</v>
      </c>
      <c r="J124" s="1587">
        <f t="shared" si="114"/>
        <v>0</v>
      </c>
      <c r="K124" s="1541"/>
      <c r="L124" s="1606">
        <f t="shared" ref="L124:N124" si="143">+L72</f>
        <v>0</v>
      </c>
      <c r="M124" s="1606">
        <f t="shared" si="143"/>
        <v>0</v>
      </c>
      <c r="N124" s="1606">
        <f t="shared" si="143"/>
        <v>0</v>
      </c>
      <c r="O124" s="1587">
        <f t="shared" si="116"/>
        <v>0</v>
      </c>
      <c r="P124" s="1541"/>
      <c r="Q124" s="1588" t="str">
        <f t="shared" si="121"/>
        <v>ja</v>
      </c>
      <c r="R124" s="1588" t="str">
        <f t="shared" si="121"/>
        <v>ja</v>
      </c>
      <c r="S124" s="1588">
        <f>IF(Q124="nee",0,(J124-O124)*tab!$H$86)</f>
        <v>0</v>
      </c>
      <c r="T124" s="1588">
        <f>(G124-L124)*tab!$F$70+(H124-M124)*tab!$F$71+(I124-N124)*tab!$F$72</f>
        <v>0</v>
      </c>
      <c r="U124" s="1588">
        <f t="shared" si="117"/>
        <v>0</v>
      </c>
      <c r="V124" s="1589"/>
      <c r="W124" s="1588">
        <f>IF(R124="nee",0,(J124-O124)*tab!F$94)</f>
        <v>0</v>
      </c>
      <c r="X124" s="1588">
        <f>IF(R124="nee",0,(G124-L124)*tab!$F$75+(H124-M124)*tab!$F$76+(I124-N124)*tab!$F$77)</f>
        <v>0</v>
      </c>
      <c r="Y124" s="1588">
        <f t="shared" si="118"/>
        <v>0</v>
      </c>
      <c r="Z124" s="1581"/>
      <c r="AA124" s="1165"/>
    </row>
    <row r="125" spans="1:27" ht="12.75" x14ac:dyDescent="0.2">
      <c r="B125" s="1164"/>
      <c r="C125" s="1539">
        <v>15</v>
      </c>
      <c r="D125" s="1605">
        <f t="shared" si="110"/>
        <v>0</v>
      </c>
      <c r="E125" s="1606">
        <f t="shared" si="110"/>
        <v>0</v>
      </c>
      <c r="F125" s="1585"/>
      <c r="G125" s="1606">
        <f t="shared" ref="G125:I125" si="144">+G73</f>
        <v>0</v>
      </c>
      <c r="H125" s="1606">
        <f t="shared" si="144"/>
        <v>0</v>
      </c>
      <c r="I125" s="1606">
        <f t="shared" si="144"/>
        <v>0</v>
      </c>
      <c r="J125" s="1587">
        <f t="shared" si="114"/>
        <v>0</v>
      </c>
      <c r="K125" s="1541"/>
      <c r="L125" s="1606">
        <f t="shared" ref="L125:N125" si="145">+L73</f>
        <v>0</v>
      </c>
      <c r="M125" s="1606">
        <f t="shared" si="145"/>
        <v>0</v>
      </c>
      <c r="N125" s="1606">
        <f t="shared" si="145"/>
        <v>0</v>
      </c>
      <c r="O125" s="1587">
        <f t="shared" si="116"/>
        <v>0</v>
      </c>
      <c r="P125" s="1541"/>
      <c r="Q125" s="1588" t="str">
        <f t="shared" si="121"/>
        <v>ja</v>
      </c>
      <c r="R125" s="1588" t="str">
        <f t="shared" si="121"/>
        <v>ja</v>
      </c>
      <c r="S125" s="1588">
        <f>IF(Q125="nee",0,(J125-O125)*tab!$H$86)</f>
        <v>0</v>
      </c>
      <c r="T125" s="1588">
        <f>(G125-L125)*tab!$F$70+(H125-M125)*tab!$F$71+(I125-N125)*tab!$F$72</f>
        <v>0</v>
      </c>
      <c r="U125" s="1588">
        <f t="shared" si="117"/>
        <v>0</v>
      </c>
      <c r="V125" s="1589"/>
      <c r="W125" s="1588">
        <f>IF(R125="nee",0,(J125-O125)*tab!F$94)</f>
        <v>0</v>
      </c>
      <c r="X125" s="1588">
        <f>IF(R125="nee",0,(G125-L125)*tab!$F$75+(H125-M125)*tab!$F$76+(I125-N125)*tab!$F$77)</f>
        <v>0</v>
      </c>
      <c r="Y125" s="1588">
        <f t="shared" si="118"/>
        <v>0</v>
      </c>
      <c r="Z125" s="1581"/>
      <c r="AA125" s="1165"/>
    </row>
    <row r="126" spans="1:27" ht="12.75" x14ac:dyDescent="0.2">
      <c r="B126" s="1164"/>
      <c r="C126" s="1539">
        <v>16</v>
      </c>
      <c r="D126" s="1605">
        <f t="shared" si="110"/>
        <v>0</v>
      </c>
      <c r="E126" s="1606">
        <f t="shared" si="110"/>
        <v>0</v>
      </c>
      <c r="F126" s="1585"/>
      <c r="G126" s="1606">
        <f t="shared" ref="G126:I126" si="146">+G74</f>
        <v>0</v>
      </c>
      <c r="H126" s="1606">
        <f t="shared" si="146"/>
        <v>0</v>
      </c>
      <c r="I126" s="1606">
        <f t="shared" si="146"/>
        <v>0</v>
      </c>
      <c r="J126" s="1587">
        <f t="shared" si="114"/>
        <v>0</v>
      </c>
      <c r="K126" s="1541"/>
      <c r="L126" s="1606">
        <f t="shared" ref="L126:N126" si="147">+L74</f>
        <v>0</v>
      </c>
      <c r="M126" s="1606">
        <f t="shared" si="147"/>
        <v>0</v>
      </c>
      <c r="N126" s="1606">
        <f t="shared" si="147"/>
        <v>0</v>
      </c>
      <c r="O126" s="1587">
        <f t="shared" si="116"/>
        <v>0</v>
      </c>
      <c r="P126" s="1541"/>
      <c r="Q126" s="1588" t="str">
        <f t="shared" si="121"/>
        <v>ja</v>
      </c>
      <c r="R126" s="1588" t="str">
        <f t="shared" si="121"/>
        <v>ja</v>
      </c>
      <c r="S126" s="1588">
        <f>IF(Q126="nee",0,(J126-O126)*tab!$H$86)</f>
        <v>0</v>
      </c>
      <c r="T126" s="1588">
        <f>(G126-L126)*tab!$F$70+(H126-M126)*tab!$F$71+(I126-N126)*tab!$F$72</f>
        <v>0</v>
      </c>
      <c r="U126" s="1588">
        <f t="shared" si="117"/>
        <v>0</v>
      </c>
      <c r="V126" s="1589"/>
      <c r="W126" s="1588">
        <f>IF(R126="nee",0,(J126-O126)*tab!F$94)</f>
        <v>0</v>
      </c>
      <c r="X126" s="1588">
        <f>IF(R126="nee",0,(G126-L126)*tab!$F$75+(H126-M126)*tab!$F$76+(I126-N126)*tab!$F$77)</f>
        <v>0</v>
      </c>
      <c r="Y126" s="1588">
        <f t="shared" si="118"/>
        <v>0</v>
      </c>
      <c r="Z126" s="1581"/>
      <c r="AA126" s="1165"/>
    </row>
    <row r="127" spans="1:27" ht="12.75" x14ac:dyDescent="0.2">
      <c r="B127" s="1164"/>
      <c r="C127" s="1539">
        <v>17</v>
      </c>
      <c r="D127" s="1605">
        <f t="shared" si="110"/>
        <v>0</v>
      </c>
      <c r="E127" s="1606">
        <f t="shared" si="110"/>
        <v>0</v>
      </c>
      <c r="F127" s="1585"/>
      <c r="G127" s="1606">
        <f t="shared" ref="G127:I127" si="148">+G75</f>
        <v>0</v>
      </c>
      <c r="H127" s="1606">
        <f t="shared" si="148"/>
        <v>0</v>
      </c>
      <c r="I127" s="1606">
        <f t="shared" si="148"/>
        <v>0</v>
      </c>
      <c r="J127" s="1587">
        <f t="shared" si="114"/>
        <v>0</v>
      </c>
      <c r="K127" s="1541"/>
      <c r="L127" s="1606">
        <f t="shared" ref="L127:N127" si="149">+L75</f>
        <v>0</v>
      </c>
      <c r="M127" s="1606">
        <f t="shared" si="149"/>
        <v>0</v>
      </c>
      <c r="N127" s="1606">
        <f t="shared" si="149"/>
        <v>0</v>
      </c>
      <c r="O127" s="1587">
        <f t="shared" si="116"/>
        <v>0</v>
      </c>
      <c r="P127" s="1541"/>
      <c r="Q127" s="1588" t="str">
        <f t="shared" si="121"/>
        <v>ja</v>
      </c>
      <c r="R127" s="1588" t="str">
        <f t="shared" si="121"/>
        <v>ja</v>
      </c>
      <c r="S127" s="1588">
        <f>IF(Q127="nee",0,(J127-O127)*tab!$H$86)</f>
        <v>0</v>
      </c>
      <c r="T127" s="1588">
        <f>(G127-L127)*tab!$F$70+(H127-M127)*tab!$F$71+(I127-N127)*tab!$F$72</f>
        <v>0</v>
      </c>
      <c r="U127" s="1588">
        <f t="shared" si="117"/>
        <v>0</v>
      </c>
      <c r="V127" s="1589"/>
      <c r="W127" s="1588">
        <f>IF(R127="nee",0,(J127-O127)*tab!F$94)</f>
        <v>0</v>
      </c>
      <c r="X127" s="1588">
        <f>IF(R127="nee",0,(G127-L127)*tab!$F$75+(H127-M127)*tab!$F$76+(I127-N127)*tab!$F$77)</f>
        <v>0</v>
      </c>
      <c r="Y127" s="1588">
        <f t="shared" si="118"/>
        <v>0</v>
      </c>
      <c r="Z127" s="1581"/>
      <c r="AA127" s="1165"/>
    </row>
    <row r="128" spans="1:27" ht="12.75" x14ac:dyDescent="0.2">
      <c r="B128" s="1164"/>
      <c r="C128" s="1539">
        <v>18</v>
      </c>
      <c r="D128" s="1605">
        <f t="shared" si="110"/>
        <v>0</v>
      </c>
      <c r="E128" s="1606">
        <f t="shared" si="110"/>
        <v>0</v>
      </c>
      <c r="F128" s="1585"/>
      <c r="G128" s="1606">
        <f t="shared" ref="G128:I128" si="150">+G76</f>
        <v>0</v>
      </c>
      <c r="H128" s="1606">
        <f t="shared" si="150"/>
        <v>0</v>
      </c>
      <c r="I128" s="1606">
        <f t="shared" si="150"/>
        <v>0</v>
      </c>
      <c r="J128" s="1587">
        <f t="shared" si="114"/>
        <v>0</v>
      </c>
      <c r="K128" s="1541"/>
      <c r="L128" s="1606">
        <f t="shared" ref="L128:N128" si="151">+L76</f>
        <v>0</v>
      </c>
      <c r="M128" s="1606">
        <f t="shared" si="151"/>
        <v>0</v>
      </c>
      <c r="N128" s="1606">
        <f t="shared" si="151"/>
        <v>0</v>
      </c>
      <c r="O128" s="1587">
        <f t="shared" si="116"/>
        <v>0</v>
      </c>
      <c r="P128" s="1541"/>
      <c r="Q128" s="1588" t="str">
        <f t="shared" si="121"/>
        <v>ja</v>
      </c>
      <c r="R128" s="1588" t="str">
        <f t="shared" si="121"/>
        <v>ja</v>
      </c>
      <c r="S128" s="1588">
        <f>IF(Q128="nee",0,(J128-O128)*tab!$H$86)</f>
        <v>0</v>
      </c>
      <c r="T128" s="1588">
        <f>(G128-L128)*tab!$F$70+(H128-M128)*tab!$F$71+(I128-N128)*tab!$F$72</f>
        <v>0</v>
      </c>
      <c r="U128" s="1588">
        <f t="shared" si="117"/>
        <v>0</v>
      </c>
      <c r="V128" s="1589"/>
      <c r="W128" s="1588">
        <f>IF(R128="nee",0,(J128-O128)*tab!F$94)</f>
        <v>0</v>
      </c>
      <c r="X128" s="1588">
        <f>IF(R128="nee",0,(G128-L128)*tab!$F$75+(H128-M128)*tab!$F$76+(I128-N128)*tab!$F$77)</f>
        <v>0</v>
      </c>
      <c r="Y128" s="1588">
        <f t="shared" si="118"/>
        <v>0</v>
      </c>
      <c r="Z128" s="1581"/>
      <c r="AA128" s="1165"/>
    </row>
    <row r="129" spans="2:27" ht="12.75" x14ac:dyDescent="0.2">
      <c r="B129" s="1164"/>
      <c r="C129" s="1539">
        <v>19</v>
      </c>
      <c r="D129" s="1605">
        <f t="shared" si="110"/>
        <v>0</v>
      </c>
      <c r="E129" s="1606">
        <f t="shared" si="110"/>
        <v>0</v>
      </c>
      <c r="F129" s="1585"/>
      <c r="G129" s="1606">
        <f t="shared" ref="G129:I129" si="152">+G77</f>
        <v>0</v>
      </c>
      <c r="H129" s="1606">
        <f t="shared" si="152"/>
        <v>0</v>
      </c>
      <c r="I129" s="1606">
        <f t="shared" si="152"/>
        <v>0</v>
      </c>
      <c r="J129" s="1587">
        <f t="shared" si="114"/>
        <v>0</v>
      </c>
      <c r="K129" s="1541"/>
      <c r="L129" s="1606">
        <f t="shared" ref="L129:N129" si="153">+L77</f>
        <v>0</v>
      </c>
      <c r="M129" s="1606">
        <f t="shared" si="153"/>
        <v>0</v>
      </c>
      <c r="N129" s="1606">
        <f t="shared" si="153"/>
        <v>0</v>
      </c>
      <c r="O129" s="1587">
        <f t="shared" si="116"/>
        <v>0</v>
      </c>
      <c r="P129" s="1541"/>
      <c r="Q129" s="1588" t="str">
        <f t="shared" ref="Q129:R140" si="154">+Q128</f>
        <v>ja</v>
      </c>
      <c r="R129" s="1588" t="str">
        <f t="shared" si="154"/>
        <v>ja</v>
      </c>
      <c r="S129" s="1588">
        <f>IF(Q129="nee",0,(J129-O129)*tab!$H$86)</f>
        <v>0</v>
      </c>
      <c r="T129" s="1588">
        <f>(G129-L129)*tab!$F$70+(H129-M129)*tab!$F$71+(I129-N129)*tab!$F$72</f>
        <v>0</v>
      </c>
      <c r="U129" s="1588">
        <f t="shared" si="117"/>
        <v>0</v>
      </c>
      <c r="V129" s="1589"/>
      <c r="W129" s="1588">
        <f>IF(R129="nee",0,(J129-O129)*tab!F$94)</f>
        <v>0</v>
      </c>
      <c r="X129" s="1588">
        <f>IF(R129="nee",0,(G129-L129)*tab!$F$75+(H129-M129)*tab!$F$76+(I129-N129)*tab!$F$77)</f>
        <v>0</v>
      </c>
      <c r="Y129" s="1588">
        <f t="shared" si="118"/>
        <v>0</v>
      </c>
      <c r="Z129" s="1581"/>
      <c r="AA129" s="1165"/>
    </row>
    <row r="130" spans="2:27" ht="12.75" x14ac:dyDescent="0.2">
      <c r="B130" s="1164"/>
      <c r="C130" s="1539">
        <v>20</v>
      </c>
      <c r="D130" s="1605">
        <f t="shared" si="110"/>
        <v>0</v>
      </c>
      <c r="E130" s="1606">
        <f t="shared" si="110"/>
        <v>0</v>
      </c>
      <c r="F130" s="1585"/>
      <c r="G130" s="1606">
        <f t="shared" ref="G130:I130" si="155">+G78</f>
        <v>0</v>
      </c>
      <c r="H130" s="1606">
        <f t="shared" si="155"/>
        <v>0</v>
      </c>
      <c r="I130" s="1606">
        <f t="shared" si="155"/>
        <v>0</v>
      </c>
      <c r="J130" s="1587">
        <f t="shared" si="114"/>
        <v>0</v>
      </c>
      <c r="K130" s="1541"/>
      <c r="L130" s="1606">
        <f t="shared" ref="L130:N130" si="156">+L78</f>
        <v>0</v>
      </c>
      <c r="M130" s="1606">
        <f t="shared" si="156"/>
        <v>0</v>
      </c>
      <c r="N130" s="1606">
        <f t="shared" si="156"/>
        <v>0</v>
      </c>
      <c r="O130" s="1587">
        <f t="shared" si="116"/>
        <v>0</v>
      </c>
      <c r="P130" s="1541"/>
      <c r="Q130" s="1588" t="str">
        <f t="shared" si="154"/>
        <v>ja</v>
      </c>
      <c r="R130" s="1588" t="str">
        <f t="shared" si="154"/>
        <v>ja</v>
      </c>
      <c r="S130" s="1588">
        <f>IF(Q130="nee",0,(J130-O130)*tab!$H$86)</f>
        <v>0</v>
      </c>
      <c r="T130" s="1588">
        <f>(G130-L130)*tab!$F$70+(H130-M130)*tab!$F$71+(I130-N130)*tab!$F$72</f>
        <v>0</v>
      </c>
      <c r="U130" s="1588">
        <f t="shared" si="117"/>
        <v>0</v>
      </c>
      <c r="V130" s="1589"/>
      <c r="W130" s="1588">
        <f>IF(R130="nee",0,(J130-O130)*tab!F$94)</f>
        <v>0</v>
      </c>
      <c r="X130" s="1588">
        <f>IF(R130="nee",0,(G130-L130)*tab!$F$75+(H130-M130)*tab!$F$76+(I130-N130)*tab!$F$77)</f>
        <v>0</v>
      </c>
      <c r="Y130" s="1588">
        <f t="shared" si="118"/>
        <v>0</v>
      </c>
      <c r="Z130" s="1581"/>
      <c r="AA130" s="1165"/>
    </row>
    <row r="131" spans="2:27" ht="12.75" x14ac:dyDescent="0.2">
      <c r="B131" s="1164"/>
      <c r="C131" s="1539">
        <v>21</v>
      </c>
      <c r="D131" s="1605">
        <f t="shared" si="110"/>
        <v>0</v>
      </c>
      <c r="E131" s="1606">
        <f t="shared" si="110"/>
        <v>0</v>
      </c>
      <c r="F131" s="1585"/>
      <c r="G131" s="1606">
        <f t="shared" ref="G131:I131" si="157">+G79</f>
        <v>0</v>
      </c>
      <c r="H131" s="1606">
        <f t="shared" si="157"/>
        <v>0</v>
      </c>
      <c r="I131" s="1606">
        <f t="shared" si="157"/>
        <v>0</v>
      </c>
      <c r="J131" s="1587">
        <f t="shared" si="114"/>
        <v>0</v>
      </c>
      <c r="K131" s="1541"/>
      <c r="L131" s="1606">
        <f t="shared" ref="L131:N131" si="158">+L79</f>
        <v>0</v>
      </c>
      <c r="M131" s="1606">
        <f t="shared" si="158"/>
        <v>0</v>
      </c>
      <c r="N131" s="1606">
        <f t="shared" si="158"/>
        <v>0</v>
      </c>
      <c r="O131" s="1587">
        <f t="shared" si="116"/>
        <v>0</v>
      </c>
      <c r="P131" s="1541"/>
      <c r="Q131" s="1588" t="str">
        <f t="shared" si="154"/>
        <v>ja</v>
      </c>
      <c r="R131" s="1588" t="str">
        <f t="shared" si="154"/>
        <v>ja</v>
      </c>
      <c r="S131" s="1588">
        <f>IF(Q131="nee",0,(J131-O131)*tab!$H$86)</f>
        <v>0</v>
      </c>
      <c r="T131" s="1588">
        <f>(G131-L131)*tab!$F$70+(H131-M131)*tab!$F$71+(I131-N131)*tab!$F$72</f>
        <v>0</v>
      </c>
      <c r="U131" s="1588">
        <f t="shared" si="117"/>
        <v>0</v>
      </c>
      <c r="V131" s="1589"/>
      <c r="W131" s="1588">
        <f>IF(R131="nee",0,(J131-O131)*tab!F$94)</f>
        <v>0</v>
      </c>
      <c r="X131" s="1588">
        <f>IF(R131="nee",0,(G131-L131)*tab!$F$75+(H131-M131)*tab!$F$76+(I131-N131)*tab!$F$77)</f>
        <v>0</v>
      </c>
      <c r="Y131" s="1588">
        <f t="shared" si="118"/>
        <v>0</v>
      </c>
      <c r="Z131" s="1581"/>
      <c r="AA131" s="1165"/>
    </row>
    <row r="132" spans="2:27" ht="12.75" x14ac:dyDescent="0.2">
      <c r="B132" s="1164"/>
      <c r="C132" s="1539">
        <v>22</v>
      </c>
      <c r="D132" s="1605">
        <f t="shared" si="110"/>
        <v>0</v>
      </c>
      <c r="E132" s="1606">
        <f t="shared" si="110"/>
        <v>0</v>
      </c>
      <c r="F132" s="1585"/>
      <c r="G132" s="1606">
        <f t="shared" ref="G132:I132" si="159">+G80</f>
        <v>0</v>
      </c>
      <c r="H132" s="1606">
        <f t="shared" si="159"/>
        <v>0</v>
      </c>
      <c r="I132" s="1606">
        <f t="shared" si="159"/>
        <v>0</v>
      </c>
      <c r="J132" s="1587">
        <f t="shared" si="114"/>
        <v>0</v>
      </c>
      <c r="K132" s="1541"/>
      <c r="L132" s="1606">
        <f t="shared" ref="L132:N132" si="160">+L80</f>
        <v>0</v>
      </c>
      <c r="M132" s="1606">
        <f t="shared" si="160"/>
        <v>0</v>
      </c>
      <c r="N132" s="1606">
        <f t="shared" si="160"/>
        <v>0</v>
      </c>
      <c r="O132" s="1587">
        <f t="shared" si="116"/>
        <v>0</v>
      </c>
      <c r="P132" s="1541"/>
      <c r="Q132" s="1588" t="str">
        <f t="shared" si="154"/>
        <v>ja</v>
      </c>
      <c r="R132" s="1588" t="str">
        <f t="shared" si="154"/>
        <v>ja</v>
      </c>
      <c r="S132" s="1588">
        <f>IF(Q132="nee",0,(J132-O132)*tab!$H$86)</f>
        <v>0</v>
      </c>
      <c r="T132" s="1588">
        <f>(G132-L132)*tab!$F$70+(H132-M132)*tab!$F$71+(I132-N132)*tab!$F$72</f>
        <v>0</v>
      </c>
      <c r="U132" s="1588">
        <f t="shared" si="117"/>
        <v>0</v>
      </c>
      <c r="V132" s="1589"/>
      <c r="W132" s="1588">
        <f>IF(R132="nee",0,(J132-O132)*tab!F$94)</f>
        <v>0</v>
      </c>
      <c r="X132" s="1588">
        <f>IF(R132="nee",0,(G132-L132)*tab!$F$75+(H132-M132)*tab!$F$76+(I132-N132)*tab!$F$77)</f>
        <v>0</v>
      </c>
      <c r="Y132" s="1588">
        <f t="shared" si="118"/>
        <v>0</v>
      </c>
      <c r="Z132" s="1581"/>
      <c r="AA132" s="1165"/>
    </row>
    <row r="133" spans="2:27" ht="12.75" x14ac:dyDescent="0.2">
      <c r="B133" s="1164"/>
      <c r="C133" s="1539">
        <v>23</v>
      </c>
      <c r="D133" s="1605">
        <f t="shared" si="110"/>
        <v>0</v>
      </c>
      <c r="E133" s="1606">
        <f t="shared" si="110"/>
        <v>0</v>
      </c>
      <c r="F133" s="1585"/>
      <c r="G133" s="1606">
        <f t="shared" ref="G133:I133" si="161">+G81</f>
        <v>0</v>
      </c>
      <c r="H133" s="1606">
        <f t="shared" si="161"/>
        <v>0</v>
      </c>
      <c r="I133" s="1606">
        <f t="shared" si="161"/>
        <v>0</v>
      </c>
      <c r="J133" s="1587">
        <f t="shared" si="114"/>
        <v>0</v>
      </c>
      <c r="K133" s="1541"/>
      <c r="L133" s="1606">
        <f t="shared" ref="L133:N133" si="162">+L81</f>
        <v>0</v>
      </c>
      <c r="M133" s="1606">
        <f t="shared" si="162"/>
        <v>0</v>
      </c>
      <c r="N133" s="1606">
        <f t="shared" si="162"/>
        <v>0</v>
      </c>
      <c r="O133" s="1587">
        <f t="shared" si="116"/>
        <v>0</v>
      </c>
      <c r="P133" s="1541"/>
      <c r="Q133" s="1588" t="str">
        <f t="shared" si="154"/>
        <v>ja</v>
      </c>
      <c r="R133" s="1588" t="str">
        <f t="shared" si="154"/>
        <v>ja</v>
      </c>
      <c r="S133" s="1588">
        <f>IF(Q133="nee",0,(J133-O133)*tab!$H$86)</f>
        <v>0</v>
      </c>
      <c r="T133" s="1588">
        <f>(G133-L133)*tab!$F$70+(H133-M133)*tab!$F$71+(I133-N133)*tab!$F$72</f>
        <v>0</v>
      </c>
      <c r="U133" s="1588">
        <f t="shared" si="117"/>
        <v>0</v>
      </c>
      <c r="V133" s="1589"/>
      <c r="W133" s="1588">
        <f>IF(R133="nee",0,(J133-O133)*tab!F$94)</f>
        <v>0</v>
      </c>
      <c r="X133" s="1588">
        <f>IF(R133="nee",0,(G133-L133)*tab!$F$75+(H133-M133)*tab!$F$76+(I133-N133)*tab!$F$77)</f>
        <v>0</v>
      </c>
      <c r="Y133" s="1588">
        <f t="shared" si="118"/>
        <v>0</v>
      </c>
      <c r="Z133" s="1581"/>
      <c r="AA133" s="1165"/>
    </row>
    <row r="134" spans="2:27" ht="12.75" x14ac:dyDescent="0.2">
      <c r="B134" s="1164"/>
      <c r="C134" s="1539">
        <v>24</v>
      </c>
      <c r="D134" s="1605">
        <f t="shared" si="110"/>
        <v>0</v>
      </c>
      <c r="E134" s="1606">
        <f t="shared" si="110"/>
        <v>0</v>
      </c>
      <c r="F134" s="1585"/>
      <c r="G134" s="1606">
        <f t="shared" ref="G134:I134" si="163">+G82</f>
        <v>0</v>
      </c>
      <c r="H134" s="1606">
        <f t="shared" si="163"/>
        <v>0</v>
      </c>
      <c r="I134" s="1606">
        <f t="shared" si="163"/>
        <v>0</v>
      </c>
      <c r="J134" s="1587">
        <f t="shared" si="114"/>
        <v>0</v>
      </c>
      <c r="K134" s="1541"/>
      <c r="L134" s="1606">
        <f t="shared" ref="L134:N134" si="164">+L82</f>
        <v>0</v>
      </c>
      <c r="M134" s="1606">
        <f t="shared" si="164"/>
        <v>0</v>
      </c>
      <c r="N134" s="1606">
        <f t="shared" si="164"/>
        <v>0</v>
      </c>
      <c r="O134" s="1587">
        <f t="shared" si="116"/>
        <v>0</v>
      </c>
      <c r="P134" s="1541"/>
      <c r="Q134" s="1588" t="str">
        <f t="shared" si="154"/>
        <v>ja</v>
      </c>
      <c r="R134" s="1588" t="str">
        <f t="shared" si="154"/>
        <v>ja</v>
      </c>
      <c r="S134" s="1588">
        <f>IF(Q134="nee",0,(J134-O134)*tab!$H$86)</f>
        <v>0</v>
      </c>
      <c r="T134" s="1588">
        <f>(G134-L134)*tab!$F$70+(H134-M134)*tab!$F$71+(I134-N134)*tab!$F$72</f>
        <v>0</v>
      </c>
      <c r="U134" s="1588">
        <f t="shared" si="117"/>
        <v>0</v>
      </c>
      <c r="V134" s="1589"/>
      <c r="W134" s="1588">
        <f>IF(R134="nee",0,(J134-O134)*tab!F$94)</f>
        <v>0</v>
      </c>
      <c r="X134" s="1588">
        <f>IF(R134="nee",0,(G134-L134)*tab!$F$75+(H134-M134)*tab!$F$76+(I134-N134)*tab!$F$77)</f>
        <v>0</v>
      </c>
      <c r="Y134" s="1588">
        <f t="shared" si="118"/>
        <v>0</v>
      </c>
      <c r="Z134" s="1581"/>
      <c r="AA134" s="1165"/>
    </row>
    <row r="135" spans="2:27" ht="12.75" x14ac:dyDescent="0.2">
      <c r="B135" s="1164"/>
      <c r="C135" s="1539">
        <v>25</v>
      </c>
      <c r="D135" s="1605">
        <f t="shared" si="110"/>
        <v>0</v>
      </c>
      <c r="E135" s="1606">
        <f t="shared" si="110"/>
        <v>0</v>
      </c>
      <c r="F135" s="1585"/>
      <c r="G135" s="1606">
        <f t="shared" ref="G135:I135" si="165">+G83</f>
        <v>0</v>
      </c>
      <c r="H135" s="1606">
        <f t="shared" si="165"/>
        <v>0</v>
      </c>
      <c r="I135" s="1606">
        <f t="shared" si="165"/>
        <v>0</v>
      </c>
      <c r="J135" s="1587">
        <f t="shared" si="114"/>
        <v>0</v>
      </c>
      <c r="K135" s="1541"/>
      <c r="L135" s="1606">
        <f t="shared" ref="L135:N135" si="166">+L83</f>
        <v>0</v>
      </c>
      <c r="M135" s="1606">
        <f t="shared" si="166"/>
        <v>0</v>
      </c>
      <c r="N135" s="1606">
        <f t="shared" si="166"/>
        <v>0</v>
      </c>
      <c r="O135" s="1587">
        <f t="shared" si="116"/>
        <v>0</v>
      </c>
      <c r="P135" s="1541"/>
      <c r="Q135" s="1588" t="str">
        <f t="shared" si="154"/>
        <v>ja</v>
      </c>
      <c r="R135" s="1588" t="str">
        <f t="shared" si="154"/>
        <v>ja</v>
      </c>
      <c r="S135" s="1588">
        <f>IF(Q135="nee",0,(J135-O135)*tab!$H$86)</f>
        <v>0</v>
      </c>
      <c r="T135" s="1588">
        <f>(G135-L135)*tab!$F$70+(H135-M135)*tab!$F$71+(I135-N135)*tab!$F$72</f>
        <v>0</v>
      </c>
      <c r="U135" s="1588">
        <f t="shared" si="117"/>
        <v>0</v>
      </c>
      <c r="V135" s="1589"/>
      <c r="W135" s="1588">
        <f>IF(R135="nee",0,(J135-O135)*tab!F$94)</f>
        <v>0</v>
      </c>
      <c r="X135" s="1588">
        <f>IF(R135="nee",0,(G135-L135)*tab!$F$75+(H135-M135)*tab!$F$76+(I135-N135)*tab!$F$77)</f>
        <v>0</v>
      </c>
      <c r="Y135" s="1588">
        <f t="shared" si="118"/>
        <v>0</v>
      </c>
      <c r="Z135" s="1581"/>
      <c r="AA135" s="1165"/>
    </row>
    <row r="136" spans="2:27" ht="12.75" x14ac:dyDescent="0.2">
      <c r="B136" s="1164"/>
      <c r="C136" s="1539">
        <v>26</v>
      </c>
      <c r="D136" s="1605">
        <f t="shared" si="110"/>
        <v>0</v>
      </c>
      <c r="E136" s="1606">
        <f t="shared" si="110"/>
        <v>0</v>
      </c>
      <c r="F136" s="1585"/>
      <c r="G136" s="1606">
        <f t="shared" ref="G136:I136" si="167">+G84</f>
        <v>0</v>
      </c>
      <c r="H136" s="1606">
        <f t="shared" si="167"/>
        <v>0</v>
      </c>
      <c r="I136" s="1606">
        <f t="shared" si="167"/>
        <v>0</v>
      </c>
      <c r="J136" s="1587">
        <f t="shared" si="114"/>
        <v>0</v>
      </c>
      <c r="K136" s="1541"/>
      <c r="L136" s="1606">
        <f t="shared" ref="L136:N136" si="168">+L84</f>
        <v>0</v>
      </c>
      <c r="M136" s="1606">
        <f t="shared" si="168"/>
        <v>0</v>
      </c>
      <c r="N136" s="1606">
        <f t="shared" si="168"/>
        <v>0</v>
      </c>
      <c r="O136" s="1587">
        <f t="shared" si="116"/>
        <v>0</v>
      </c>
      <c r="P136" s="1541"/>
      <c r="Q136" s="1588" t="str">
        <f t="shared" si="154"/>
        <v>ja</v>
      </c>
      <c r="R136" s="1588" t="str">
        <f t="shared" si="154"/>
        <v>ja</v>
      </c>
      <c r="S136" s="1588">
        <f>IF(Q136="nee",0,(J136-O136)*tab!$H$86)</f>
        <v>0</v>
      </c>
      <c r="T136" s="1588">
        <f>(G136-L136)*tab!$F$70+(H136-M136)*tab!$F$71+(I136-N136)*tab!$F$72</f>
        <v>0</v>
      </c>
      <c r="U136" s="1588">
        <f t="shared" si="117"/>
        <v>0</v>
      </c>
      <c r="V136" s="1589"/>
      <c r="W136" s="1588">
        <f>IF(R136="nee",0,(J136-O136)*tab!F$94)</f>
        <v>0</v>
      </c>
      <c r="X136" s="1588">
        <f>IF(R136="nee",0,(G136-L136)*tab!$F$75+(H136-M136)*tab!$F$76+(I136-N136)*tab!$F$77)</f>
        <v>0</v>
      </c>
      <c r="Y136" s="1588">
        <f t="shared" si="118"/>
        <v>0</v>
      </c>
      <c r="Z136" s="1581"/>
      <c r="AA136" s="1165"/>
    </row>
    <row r="137" spans="2:27" ht="12.75" x14ac:dyDescent="0.2">
      <c r="B137" s="1164"/>
      <c r="C137" s="1539">
        <v>27</v>
      </c>
      <c r="D137" s="1605">
        <f t="shared" si="110"/>
        <v>0</v>
      </c>
      <c r="E137" s="1606">
        <f t="shared" si="110"/>
        <v>0</v>
      </c>
      <c r="F137" s="1585"/>
      <c r="G137" s="1606">
        <f t="shared" ref="G137:I137" si="169">+G85</f>
        <v>0</v>
      </c>
      <c r="H137" s="1606">
        <f t="shared" si="169"/>
        <v>0</v>
      </c>
      <c r="I137" s="1606">
        <f t="shared" si="169"/>
        <v>0</v>
      </c>
      <c r="J137" s="1587">
        <f t="shared" si="114"/>
        <v>0</v>
      </c>
      <c r="K137" s="1541"/>
      <c r="L137" s="1606">
        <f t="shared" ref="L137:N137" si="170">+L85</f>
        <v>0</v>
      </c>
      <c r="M137" s="1606">
        <f t="shared" si="170"/>
        <v>0</v>
      </c>
      <c r="N137" s="1606">
        <f t="shared" si="170"/>
        <v>0</v>
      </c>
      <c r="O137" s="1587">
        <f t="shared" si="116"/>
        <v>0</v>
      </c>
      <c r="P137" s="1541"/>
      <c r="Q137" s="1588" t="str">
        <f t="shared" si="154"/>
        <v>ja</v>
      </c>
      <c r="R137" s="1588" t="str">
        <f t="shared" si="154"/>
        <v>ja</v>
      </c>
      <c r="S137" s="1588">
        <f>IF(Q137="nee",0,(J137-O137)*tab!$H$86)</f>
        <v>0</v>
      </c>
      <c r="T137" s="1588">
        <f>(G137-L137)*tab!$F$70+(H137-M137)*tab!$F$71+(I137-N137)*tab!$F$72</f>
        <v>0</v>
      </c>
      <c r="U137" s="1588">
        <f t="shared" si="117"/>
        <v>0</v>
      </c>
      <c r="V137" s="1589"/>
      <c r="W137" s="1588">
        <f>IF(R137="nee",0,(J137-O137)*tab!F$94)</f>
        <v>0</v>
      </c>
      <c r="X137" s="1588">
        <f>IF(R137="nee",0,(G137-L137)*tab!$F$75+(H137-M137)*tab!$F$76+(I137-N137)*tab!$F$77)</f>
        <v>0</v>
      </c>
      <c r="Y137" s="1588">
        <f t="shared" si="118"/>
        <v>0</v>
      </c>
      <c r="Z137" s="1581"/>
      <c r="AA137" s="1165"/>
    </row>
    <row r="138" spans="2:27" ht="12.75" x14ac:dyDescent="0.2">
      <c r="B138" s="1164"/>
      <c r="C138" s="1539">
        <v>28</v>
      </c>
      <c r="D138" s="1605">
        <f t="shared" si="110"/>
        <v>0</v>
      </c>
      <c r="E138" s="1606">
        <f t="shared" si="110"/>
        <v>0</v>
      </c>
      <c r="F138" s="1585"/>
      <c r="G138" s="1606">
        <f t="shared" ref="G138:I138" si="171">+G86</f>
        <v>0</v>
      </c>
      <c r="H138" s="1606">
        <f t="shared" si="171"/>
        <v>0</v>
      </c>
      <c r="I138" s="1606">
        <f t="shared" si="171"/>
        <v>0</v>
      </c>
      <c r="J138" s="1587">
        <f t="shared" si="114"/>
        <v>0</v>
      </c>
      <c r="K138" s="1541"/>
      <c r="L138" s="1606">
        <f t="shared" ref="L138:N138" si="172">+L86</f>
        <v>0</v>
      </c>
      <c r="M138" s="1606">
        <f t="shared" si="172"/>
        <v>0</v>
      </c>
      <c r="N138" s="1606">
        <f t="shared" si="172"/>
        <v>0</v>
      </c>
      <c r="O138" s="1587">
        <f t="shared" si="116"/>
        <v>0</v>
      </c>
      <c r="P138" s="1541"/>
      <c r="Q138" s="1588" t="str">
        <f t="shared" si="154"/>
        <v>ja</v>
      </c>
      <c r="R138" s="1588" t="str">
        <f t="shared" si="154"/>
        <v>ja</v>
      </c>
      <c r="S138" s="1588">
        <f>IF(Q138="nee",0,(J138-O138)*tab!$H$86)</f>
        <v>0</v>
      </c>
      <c r="T138" s="1588">
        <f>(G138-L138)*tab!$F$70+(H138-M138)*tab!$F$71+(I138-N138)*tab!$F$72</f>
        <v>0</v>
      </c>
      <c r="U138" s="1588">
        <f t="shared" si="117"/>
        <v>0</v>
      </c>
      <c r="V138" s="1589"/>
      <c r="W138" s="1588">
        <f>IF(R138="nee",0,(J138-O138)*tab!F$94)</f>
        <v>0</v>
      </c>
      <c r="X138" s="1588">
        <f>IF(R138="nee",0,(G138-L138)*tab!$F$75+(H138-M138)*tab!$F$76+(I138-N138)*tab!$F$77)</f>
        <v>0</v>
      </c>
      <c r="Y138" s="1588">
        <f t="shared" si="118"/>
        <v>0</v>
      </c>
      <c r="Z138" s="1581"/>
      <c r="AA138" s="1165"/>
    </row>
    <row r="139" spans="2:27" ht="12.75" x14ac:dyDescent="0.2">
      <c r="B139" s="1164"/>
      <c r="C139" s="1539">
        <v>29</v>
      </c>
      <c r="D139" s="1605">
        <f t="shared" si="110"/>
        <v>0</v>
      </c>
      <c r="E139" s="1606">
        <f t="shared" si="110"/>
        <v>0</v>
      </c>
      <c r="F139" s="1585"/>
      <c r="G139" s="1606">
        <f t="shared" ref="G139:I139" si="173">+G87</f>
        <v>0</v>
      </c>
      <c r="H139" s="1606">
        <f t="shared" si="173"/>
        <v>0</v>
      </c>
      <c r="I139" s="1606">
        <f t="shared" si="173"/>
        <v>0</v>
      </c>
      <c r="J139" s="1587">
        <f t="shared" si="114"/>
        <v>0</v>
      </c>
      <c r="K139" s="1541"/>
      <c r="L139" s="1606">
        <f t="shared" ref="L139:N139" si="174">+L87</f>
        <v>0</v>
      </c>
      <c r="M139" s="1606">
        <f t="shared" si="174"/>
        <v>0</v>
      </c>
      <c r="N139" s="1606">
        <f t="shared" si="174"/>
        <v>0</v>
      </c>
      <c r="O139" s="1587">
        <f t="shared" si="116"/>
        <v>0</v>
      </c>
      <c r="P139" s="1541"/>
      <c r="Q139" s="1588" t="str">
        <f t="shared" si="154"/>
        <v>ja</v>
      </c>
      <c r="R139" s="1588" t="str">
        <f t="shared" si="154"/>
        <v>ja</v>
      </c>
      <c r="S139" s="1588">
        <f>IF(Q139="nee",0,(J139-O139)*tab!$H$86)</f>
        <v>0</v>
      </c>
      <c r="T139" s="1588">
        <f>(G139-L139)*tab!$F$70+(H139-M139)*tab!$F$71+(I139-N139)*tab!$F$72</f>
        <v>0</v>
      </c>
      <c r="U139" s="1588">
        <f t="shared" si="117"/>
        <v>0</v>
      </c>
      <c r="V139" s="1589"/>
      <c r="W139" s="1588">
        <f>IF(R139="nee",0,(J139-O139)*tab!F$94)</f>
        <v>0</v>
      </c>
      <c r="X139" s="1588">
        <f>IF(R139="nee",0,(G139-L139)*tab!$F$75+(H139-M139)*tab!$F$76+(I139-N139)*tab!$F$77)</f>
        <v>0</v>
      </c>
      <c r="Y139" s="1588">
        <f t="shared" si="118"/>
        <v>0</v>
      </c>
      <c r="Z139" s="1581"/>
      <c r="AA139" s="1165"/>
    </row>
    <row r="140" spans="2:27" ht="12.75" x14ac:dyDescent="0.2">
      <c r="B140" s="1164"/>
      <c r="C140" s="1539">
        <v>30</v>
      </c>
      <c r="D140" s="1605">
        <f t="shared" si="110"/>
        <v>0</v>
      </c>
      <c r="E140" s="1606">
        <f t="shared" si="110"/>
        <v>0</v>
      </c>
      <c r="F140" s="1585"/>
      <c r="G140" s="1606">
        <f t="shared" ref="G140:I140" si="175">+G88</f>
        <v>0</v>
      </c>
      <c r="H140" s="1606">
        <f t="shared" si="175"/>
        <v>0</v>
      </c>
      <c r="I140" s="1606">
        <f t="shared" si="175"/>
        <v>0</v>
      </c>
      <c r="J140" s="1587">
        <f t="shared" si="114"/>
        <v>0</v>
      </c>
      <c r="K140" s="1541"/>
      <c r="L140" s="1606">
        <f t="shared" ref="L140:N140" si="176">+L88</f>
        <v>0</v>
      </c>
      <c r="M140" s="1606">
        <f t="shared" si="176"/>
        <v>0</v>
      </c>
      <c r="N140" s="1606">
        <f t="shared" si="176"/>
        <v>0</v>
      </c>
      <c r="O140" s="1587">
        <f t="shared" si="116"/>
        <v>0</v>
      </c>
      <c r="P140" s="1541"/>
      <c r="Q140" s="1588" t="str">
        <f t="shared" si="154"/>
        <v>ja</v>
      </c>
      <c r="R140" s="1588" t="str">
        <f t="shared" si="154"/>
        <v>ja</v>
      </c>
      <c r="S140" s="1588">
        <f>IF(Q140="nee",0,(J140-O140)*tab!$H$86)</f>
        <v>0</v>
      </c>
      <c r="T140" s="1588">
        <f>(G140-L140)*tab!$F$70+(H140-M140)*tab!$F$71+(I140-N140)*tab!$F$72</f>
        <v>0</v>
      </c>
      <c r="U140" s="1588">
        <f t="shared" si="117"/>
        <v>0</v>
      </c>
      <c r="V140" s="1589"/>
      <c r="W140" s="1588">
        <f>IF(R140="nee",0,(J140-O140)*tab!F$94)</f>
        <v>0</v>
      </c>
      <c r="X140" s="1588">
        <f>IF(R140="nee",0,(G140-L140)*tab!$F$75+(H140-M140)*tab!$F$76+(I140-N140)*tab!$F$77)</f>
        <v>0</v>
      </c>
      <c r="Y140" s="1588">
        <f t="shared" si="118"/>
        <v>0</v>
      </c>
      <c r="Z140" s="1581"/>
      <c r="AA140" s="1165"/>
    </row>
    <row r="141" spans="2:27" ht="12.75" x14ac:dyDescent="0.2">
      <c r="B141" s="1164"/>
      <c r="C141" s="1539">
        <v>31</v>
      </c>
      <c r="D141" s="1605">
        <f t="shared" ref="D141:E141" si="177">+D89</f>
        <v>0</v>
      </c>
      <c r="E141" s="1606">
        <f t="shared" si="177"/>
        <v>0</v>
      </c>
      <c r="F141" s="1585"/>
      <c r="G141" s="1606">
        <f t="shared" ref="G141:I141" si="178">+G89</f>
        <v>0</v>
      </c>
      <c r="H141" s="1606">
        <f t="shared" si="178"/>
        <v>0</v>
      </c>
      <c r="I141" s="1606">
        <f t="shared" si="178"/>
        <v>0</v>
      </c>
      <c r="J141" s="1587">
        <f t="shared" ref="J141:J145" si="179">SUM(G141:I141)</f>
        <v>0</v>
      </c>
      <c r="K141" s="1541"/>
      <c r="L141" s="1606">
        <f t="shared" ref="L141:N141" si="180">+L89</f>
        <v>0</v>
      </c>
      <c r="M141" s="1606">
        <f t="shared" si="180"/>
        <v>0</v>
      </c>
      <c r="N141" s="1606">
        <f t="shared" si="180"/>
        <v>0</v>
      </c>
      <c r="O141" s="1587">
        <f t="shared" ref="O141:O145" si="181">SUM(L141:N141)</f>
        <v>0</v>
      </c>
      <c r="P141" s="1541"/>
      <c r="Q141" s="1588" t="str">
        <f t="shared" ref="Q141:R141" si="182">+Q140</f>
        <v>ja</v>
      </c>
      <c r="R141" s="1588" t="str">
        <f t="shared" si="182"/>
        <v>ja</v>
      </c>
      <c r="S141" s="1588">
        <f>IF(Q141="nee",0,(J141-O141)*tab!$H$86)</f>
        <v>0</v>
      </c>
      <c r="T141" s="1588">
        <f>(G141-L141)*tab!$F$70+(H141-M141)*tab!$F$71+(I141-N141)*tab!$F$72</f>
        <v>0</v>
      </c>
      <c r="U141" s="1588">
        <f t="shared" si="117"/>
        <v>0</v>
      </c>
      <c r="V141" s="1589"/>
      <c r="W141" s="1588">
        <f>IF(R141="nee",0,(J141-O141)*tab!F$94)</f>
        <v>0</v>
      </c>
      <c r="X141" s="1588">
        <f>IF(R141="nee",0,(G141-L141)*tab!$F$75+(H141-M141)*tab!$F$76+(I141-N141)*tab!$F$77)</f>
        <v>0</v>
      </c>
      <c r="Y141" s="1588">
        <f t="shared" si="118"/>
        <v>0</v>
      </c>
      <c r="Z141" s="1581"/>
      <c r="AA141" s="1165"/>
    </row>
    <row r="142" spans="2:27" ht="12.75" x14ac:dyDescent="0.2">
      <c r="B142" s="1164"/>
      <c r="C142" s="1539">
        <v>32</v>
      </c>
      <c r="D142" s="1605">
        <f t="shared" ref="D142:E142" si="183">+D90</f>
        <v>0</v>
      </c>
      <c r="E142" s="1606">
        <f t="shared" si="183"/>
        <v>0</v>
      </c>
      <c r="F142" s="1585"/>
      <c r="G142" s="1606">
        <f t="shared" ref="G142:I142" si="184">+G90</f>
        <v>0</v>
      </c>
      <c r="H142" s="1606">
        <f t="shared" si="184"/>
        <v>0</v>
      </c>
      <c r="I142" s="1606">
        <f t="shared" si="184"/>
        <v>0</v>
      </c>
      <c r="J142" s="1587">
        <f t="shared" si="179"/>
        <v>0</v>
      </c>
      <c r="K142" s="1541"/>
      <c r="L142" s="1606">
        <f t="shared" ref="L142:N142" si="185">+L90</f>
        <v>0</v>
      </c>
      <c r="M142" s="1606">
        <f t="shared" si="185"/>
        <v>0</v>
      </c>
      <c r="N142" s="1606">
        <f t="shared" si="185"/>
        <v>0</v>
      </c>
      <c r="O142" s="1587">
        <f t="shared" si="181"/>
        <v>0</v>
      </c>
      <c r="P142" s="1541"/>
      <c r="Q142" s="1588" t="str">
        <f t="shared" ref="Q142:R142" si="186">+Q141</f>
        <v>ja</v>
      </c>
      <c r="R142" s="1588" t="str">
        <f t="shared" si="186"/>
        <v>ja</v>
      </c>
      <c r="S142" s="1588">
        <f>IF(Q142="nee",0,(J142-O142)*tab!$H$86)</f>
        <v>0</v>
      </c>
      <c r="T142" s="1588">
        <f>(G142-L142)*tab!$F$70+(H142-M142)*tab!$F$71+(I142-N142)*tab!$F$72</f>
        <v>0</v>
      </c>
      <c r="U142" s="1588">
        <f t="shared" si="117"/>
        <v>0</v>
      </c>
      <c r="V142" s="1589"/>
      <c r="W142" s="1588">
        <f>IF(R142="nee",0,(J142-O142)*tab!F$94)</f>
        <v>0</v>
      </c>
      <c r="X142" s="1588">
        <f>IF(R142="nee",0,(G142-L142)*tab!$F$75+(H142-M142)*tab!$F$76+(I142-N142)*tab!$F$77)</f>
        <v>0</v>
      </c>
      <c r="Y142" s="1588">
        <f t="shared" si="118"/>
        <v>0</v>
      </c>
      <c r="Z142" s="1581"/>
      <c r="AA142" s="1165"/>
    </row>
    <row r="143" spans="2:27" ht="12.75" x14ac:dyDescent="0.2">
      <c r="B143" s="1164"/>
      <c r="C143" s="1539">
        <v>33</v>
      </c>
      <c r="D143" s="1605">
        <f t="shared" ref="D143:E143" si="187">+D91</f>
        <v>0</v>
      </c>
      <c r="E143" s="1606">
        <f t="shared" si="187"/>
        <v>0</v>
      </c>
      <c r="F143" s="1585"/>
      <c r="G143" s="1606">
        <f t="shared" ref="G143:I143" si="188">+G91</f>
        <v>0</v>
      </c>
      <c r="H143" s="1606">
        <f t="shared" si="188"/>
        <v>0</v>
      </c>
      <c r="I143" s="1606">
        <f t="shared" si="188"/>
        <v>0</v>
      </c>
      <c r="J143" s="1587">
        <f t="shared" si="179"/>
        <v>0</v>
      </c>
      <c r="K143" s="1541"/>
      <c r="L143" s="1606">
        <f t="shared" ref="L143:N143" si="189">+L91</f>
        <v>0</v>
      </c>
      <c r="M143" s="1606">
        <f t="shared" si="189"/>
        <v>0</v>
      </c>
      <c r="N143" s="1606">
        <f t="shared" si="189"/>
        <v>0</v>
      </c>
      <c r="O143" s="1587">
        <f t="shared" si="181"/>
        <v>0</v>
      </c>
      <c r="P143" s="1541"/>
      <c r="Q143" s="1588" t="str">
        <f t="shared" ref="Q143:R143" si="190">+Q142</f>
        <v>ja</v>
      </c>
      <c r="R143" s="1588" t="str">
        <f t="shared" si="190"/>
        <v>ja</v>
      </c>
      <c r="S143" s="1588">
        <f>IF(Q143="nee",0,(J143-O143)*tab!$H$86)</f>
        <v>0</v>
      </c>
      <c r="T143" s="1588">
        <f>(G143-L143)*tab!$F$70+(H143-M143)*tab!$F$71+(I143-N143)*tab!$F$72</f>
        <v>0</v>
      </c>
      <c r="U143" s="1588">
        <f t="shared" si="117"/>
        <v>0</v>
      </c>
      <c r="V143" s="1589"/>
      <c r="W143" s="1588">
        <f>IF(R143="nee",0,(J143-O143)*tab!F$94)</f>
        <v>0</v>
      </c>
      <c r="X143" s="1588">
        <f>IF(R143="nee",0,(G143-L143)*tab!$F$75+(H143-M143)*tab!$F$76+(I143-N143)*tab!$F$77)</f>
        <v>0</v>
      </c>
      <c r="Y143" s="1588">
        <f t="shared" si="118"/>
        <v>0</v>
      </c>
      <c r="Z143" s="1581"/>
      <c r="AA143" s="1165"/>
    </row>
    <row r="144" spans="2:27" ht="12.75" x14ac:dyDescent="0.2">
      <c r="B144" s="1164"/>
      <c r="C144" s="1539">
        <v>34</v>
      </c>
      <c r="D144" s="1605">
        <f t="shared" ref="D144:E144" si="191">+D92</f>
        <v>0</v>
      </c>
      <c r="E144" s="1606">
        <f t="shared" si="191"/>
        <v>0</v>
      </c>
      <c r="F144" s="1585"/>
      <c r="G144" s="1606">
        <f t="shared" ref="G144:I144" si="192">+G92</f>
        <v>0</v>
      </c>
      <c r="H144" s="1606">
        <f t="shared" si="192"/>
        <v>0</v>
      </c>
      <c r="I144" s="1606">
        <f t="shared" si="192"/>
        <v>0</v>
      </c>
      <c r="J144" s="1587">
        <f t="shared" si="179"/>
        <v>0</v>
      </c>
      <c r="K144" s="1541"/>
      <c r="L144" s="1606">
        <f t="shared" ref="L144:N144" si="193">+L92</f>
        <v>0</v>
      </c>
      <c r="M144" s="1606">
        <f t="shared" si="193"/>
        <v>0</v>
      </c>
      <c r="N144" s="1606">
        <f t="shared" si="193"/>
        <v>0</v>
      </c>
      <c r="O144" s="1587">
        <f t="shared" si="181"/>
        <v>0</v>
      </c>
      <c r="P144" s="1541"/>
      <c r="Q144" s="1588" t="str">
        <f t="shared" ref="Q144:R144" si="194">+Q143</f>
        <v>ja</v>
      </c>
      <c r="R144" s="1588" t="str">
        <f t="shared" si="194"/>
        <v>ja</v>
      </c>
      <c r="S144" s="1588">
        <f>IF(Q144="nee",0,(J144-O144)*tab!$H$86)</f>
        <v>0</v>
      </c>
      <c r="T144" s="1588">
        <f>(G144-L144)*tab!$F$70+(H144-M144)*tab!$F$71+(I144-N144)*tab!$F$72</f>
        <v>0</v>
      </c>
      <c r="U144" s="1588">
        <f t="shared" si="117"/>
        <v>0</v>
      </c>
      <c r="V144" s="1589"/>
      <c r="W144" s="1588">
        <f>IF(R144="nee",0,(J144-O144)*tab!F$94)</f>
        <v>0</v>
      </c>
      <c r="X144" s="1588">
        <f>IF(R144="nee",0,(G144-L144)*tab!$F$75+(H144-M144)*tab!$F$76+(I144-N144)*tab!$F$77)</f>
        <v>0</v>
      </c>
      <c r="Y144" s="1588">
        <f t="shared" si="118"/>
        <v>0</v>
      </c>
      <c r="Z144" s="1581"/>
      <c r="AA144" s="1165"/>
    </row>
    <row r="145" spans="2:27" ht="12.75" x14ac:dyDescent="0.2">
      <c r="B145" s="1164"/>
      <c r="C145" s="1539">
        <v>35</v>
      </c>
      <c r="D145" s="1605">
        <f t="shared" ref="D145:E145" si="195">+D93</f>
        <v>0</v>
      </c>
      <c r="E145" s="1606">
        <f t="shared" si="195"/>
        <v>0</v>
      </c>
      <c r="F145" s="1585"/>
      <c r="G145" s="1606">
        <f t="shared" ref="G145:I145" si="196">+G93</f>
        <v>0</v>
      </c>
      <c r="H145" s="1606">
        <f t="shared" si="196"/>
        <v>0</v>
      </c>
      <c r="I145" s="1606">
        <f t="shared" si="196"/>
        <v>0</v>
      </c>
      <c r="J145" s="1587">
        <f t="shared" si="179"/>
        <v>0</v>
      </c>
      <c r="K145" s="1541"/>
      <c r="L145" s="1606">
        <f t="shared" ref="L145:N145" si="197">+L93</f>
        <v>0</v>
      </c>
      <c r="M145" s="1606">
        <f t="shared" si="197"/>
        <v>0</v>
      </c>
      <c r="N145" s="1606">
        <f t="shared" si="197"/>
        <v>0</v>
      </c>
      <c r="O145" s="1587">
        <f t="shared" si="181"/>
        <v>0</v>
      </c>
      <c r="P145" s="1541"/>
      <c r="Q145" s="1588" t="str">
        <f t="shared" ref="Q145:R145" si="198">+Q144</f>
        <v>ja</v>
      </c>
      <c r="R145" s="1588" t="str">
        <f t="shared" si="198"/>
        <v>ja</v>
      </c>
      <c r="S145" s="1588">
        <f>IF(Q145="nee",0,(J145-O145)*tab!$H$86)</f>
        <v>0</v>
      </c>
      <c r="T145" s="1588">
        <f>(G145-L145)*tab!$F$70+(H145-M145)*tab!$F$71+(I145-N145)*tab!$F$72</f>
        <v>0</v>
      </c>
      <c r="U145" s="1588">
        <f t="shared" si="117"/>
        <v>0</v>
      </c>
      <c r="V145" s="1589"/>
      <c r="W145" s="1588">
        <f>IF(R145="nee",0,(J145-O145)*tab!F$94)</f>
        <v>0</v>
      </c>
      <c r="X145" s="1588">
        <f>IF(R145="nee",0,(G145-L145)*tab!$F$75+(H145-M145)*tab!$F$76+(I145-N145)*tab!$F$77)</f>
        <v>0</v>
      </c>
      <c r="Y145" s="1588">
        <f t="shared" si="118"/>
        <v>0</v>
      </c>
      <c r="Z145" s="1581"/>
      <c r="AA145" s="1165"/>
    </row>
    <row r="146" spans="2:27" ht="12.75" x14ac:dyDescent="0.2">
      <c r="B146" s="1577"/>
      <c r="C146" s="1578"/>
      <c r="D146" s="1572"/>
      <c r="E146" s="1572"/>
      <c r="F146" s="1590"/>
      <c r="G146" s="1591">
        <f>SUM(G111:G145)</f>
        <v>0</v>
      </c>
      <c r="H146" s="1591">
        <f t="shared" ref="H146:J146" si="199">SUM(H111:H145)</f>
        <v>0</v>
      </c>
      <c r="I146" s="1591">
        <f t="shared" si="199"/>
        <v>0</v>
      </c>
      <c r="J146" s="1591">
        <f t="shared" si="199"/>
        <v>0</v>
      </c>
      <c r="K146" s="1592"/>
      <c r="L146" s="1591">
        <f t="shared" ref="L146:O146" si="200">SUM(L111:L145)</f>
        <v>0</v>
      </c>
      <c r="M146" s="1591">
        <f t="shared" si="200"/>
        <v>0</v>
      </c>
      <c r="N146" s="1591">
        <f t="shared" si="200"/>
        <v>0</v>
      </c>
      <c r="O146" s="1591">
        <f t="shared" si="200"/>
        <v>0</v>
      </c>
      <c r="P146" s="1592"/>
      <c r="Q146" s="1592"/>
      <c r="R146" s="1592"/>
      <c r="S146" s="1683"/>
      <c r="T146" s="1683"/>
      <c r="U146" s="1631">
        <f t="shared" ref="U146" si="201">SUM(U111:U145)</f>
        <v>0</v>
      </c>
      <c r="V146" s="1592"/>
      <c r="W146" s="1683"/>
      <c r="X146" s="1683"/>
      <c r="Y146" s="1631">
        <f t="shared" ref="Y146" si="202">SUM(Y111:Y145)</f>
        <v>0</v>
      </c>
      <c r="Z146" s="1581"/>
      <c r="AA146" s="1165"/>
    </row>
    <row r="147" spans="2:27" ht="12.75" x14ac:dyDescent="0.2">
      <c r="B147" s="1164"/>
      <c r="C147" s="1539"/>
      <c r="D147" s="1593"/>
      <c r="E147" s="1540"/>
      <c r="F147" s="1540"/>
      <c r="G147" s="1541"/>
      <c r="H147" s="1541"/>
      <c r="I147" s="1541"/>
      <c r="J147" s="1541"/>
      <c r="K147" s="1541"/>
      <c r="L147" s="1541"/>
      <c r="M147" s="1541"/>
      <c r="N147" s="1541"/>
      <c r="O147" s="1541"/>
      <c r="P147" s="1541"/>
      <c r="Q147" s="1541"/>
      <c r="R147" s="1541"/>
      <c r="S147" s="1541"/>
      <c r="T147" s="1541"/>
      <c r="W147" s="1594"/>
      <c r="X147" s="1594"/>
      <c r="Y147" s="1594"/>
      <c r="Z147" s="794"/>
      <c r="AA147" s="1165"/>
    </row>
    <row r="148" spans="2:27" ht="15.75" x14ac:dyDescent="0.25">
      <c r="B148" s="1164"/>
      <c r="C148" s="1536"/>
      <c r="D148" s="804"/>
      <c r="E148" s="804"/>
      <c r="F148" s="804"/>
      <c r="G148" s="1639"/>
      <c r="H148" s="790"/>
      <c r="I148" s="1531"/>
      <c r="J148" s="790"/>
      <c r="K148" s="790"/>
      <c r="L148" s="790"/>
      <c r="M148" s="790"/>
      <c r="N148" s="1531"/>
      <c r="O148" s="790"/>
      <c r="P148" s="790"/>
      <c r="Q148" s="790"/>
      <c r="R148" s="790"/>
      <c r="S148" s="790"/>
      <c r="T148" s="1537"/>
      <c r="U148" s="1538"/>
      <c r="V148" s="1538"/>
      <c r="W148" s="790"/>
      <c r="X148" s="790"/>
      <c r="Y148" s="790"/>
      <c r="Z148" s="804"/>
      <c r="AA148" s="1165"/>
    </row>
    <row r="149" spans="2:27" ht="15.75" x14ac:dyDescent="0.25">
      <c r="B149" s="1164"/>
      <c r="C149" s="1536"/>
      <c r="D149" s="804"/>
      <c r="E149" s="804"/>
      <c r="F149" s="804"/>
      <c r="G149" s="1640"/>
      <c r="H149" s="790"/>
      <c r="I149" s="1531"/>
      <c r="J149" s="790"/>
      <c r="K149" s="790"/>
      <c r="L149" s="790"/>
      <c r="M149" s="790"/>
      <c r="N149" s="1531"/>
      <c r="O149" s="790"/>
      <c r="P149" s="790"/>
      <c r="Q149" s="790"/>
      <c r="R149" s="790"/>
      <c r="S149" s="790"/>
      <c r="T149" s="1537"/>
      <c r="U149" s="1538"/>
      <c r="V149" s="1538"/>
      <c r="W149" s="790"/>
      <c r="X149" s="790"/>
      <c r="Y149" s="790"/>
      <c r="Z149" s="804"/>
      <c r="AA149" s="1165"/>
    </row>
    <row r="150" spans="2:27" ht="12.75" x14ac:dyDescent="0.2">
      <c r="B150" s="1164"/>
      <c r="C150" s="1539"/>
      <c r="D150" s="1540"/>
      <c r="E150" s="1540"/>
      <c r="F150" s="1540"/>
      <c r="G150" s="1541"/>
      <c r="H150" s="1541"/>
      <c r="I150" s="1541"/>
      <c r="J150" s="1541"/>
      <c r="K150" s="1541"/>
      <c r="L150" s="1541"/>
      <c r="M150" s="1541"/>
      <c r="N150" s="1541"/>
      <c r="O150" s="1541"/>
      <c r="P150" s="1541"/>
      <c r="Q150" s="1541"/>
      <c r="R150" s="1541"/>
      <c r="S150" s="1541"/>
      <c r="T150" s="1541"/>
      <c r="U150" s="1542"/>
      <c r="V150" s="1542"/>
      <c r="W150" s="1542"/>
      <c r="X150" s="1542"/>
      <c r="Y150" s="1542"/>
      <c r="Z150" s="1543"/>
      <c r="AA150" s="1165"/>
    </row>
    <row r="151" spans="2:27" ht="12.75" x14ac:dyDescent="0.2">
      <c r="B151" s="1544"/>
      <c r="C151" s="1545"/>
      <c r="D151" s="1545" t="s">
        <v>19</v>
      </c>
      <c r="E151" s="1546"/>
      <c r="F151" s="1546"/>
      <c r="G151" s="1547" t="s">
        <v>1046</v>
      </c>
      <c r="H151" s="1548"/>
      <c r="I151" s="1548"/>
      <c r="J151" s="1549"/>
      <c r="K151" s="1549"/>
      <c r="L151" s="1547"/>
      <c r="M151" s="1548"/>
      <c r="N151" s="1550"/>
      <c r="O151" s="1549"/>
      <c r="P151" s="1549"/>
      <c r="Q151" s="1545"/>
      <c r="R151" s="1545"/>
      <c r="S151" s="1549"/>
      <c r="T151" s="1549"/>
      <c r="U151" s="1549"/>
      <c r="V151" s="1549"/>
      <c r="W151" s="1549"/>
      <c r="X151" s="1549"/>
      <c r="Y151" s="1549"/>
      <c r="Z151" s="1551"/>
      <c r="AA151" s="1552"/>
    </row>
    <row r="152" spans="2:27" ht="12.75" x14ac:dyDescent="0.2">
      <c r="B152" s="1554"/>
      <c r="C152" s="1555"/>
      <c r="D152" s="1556"/>
      <c r="E152" s="1557"/>
      <c r="F152" s="1558"/>
      <c r="G152" s="1559"/>
      <c r="H152" s="1560"/>
      <c r="I152" s="1561"/>
      <c r="J152" s="1562"/>
      <c r="K152" s="1562"/>
      <c r="L152" s="1563"/>
      <c r="M152" s="1560"/>
      <c r="N152" s="1564"/>
      <c r="O152" s="1562"/>
      <c r="P152" s="1562"/>
      <c r="Q152" s="1565" t="s">
        <v>996</v>
      </c>
      <c r="R152" s="1566" t="s">
        <v>996</v>
      </c>
      <c r="S152" s="1567" t="s">
        <v>954</v>
      </c>
      <c r="T152" s="1568" t="s">
        <v>1044</v>
      </c>
      <c r="U152" s="1562"/>
      <c r="V152" s="1562"/>
      <c r="W152" s="1566" t="s">
        <v>997</v>
      </c>
      <c r="X152" s="1568" t="s">
        <v>1045</v>
      </c>
      <c r="Y152" s="1569"/>
      <c r="Z152" s="1570"/>
      <c r="AA152" s="1534"/>
    </row>
    <row r="153" spans="2:27" ht="12.75" x14ac:dyDescent="0.2">
      <c r="B153" s="1554"/>
      <c r="C153" s="1555"/>
      <c r="D153" s="1572" t="s">
        <v>998</v>
      </c>
      <c r="E153" s="1573"/>
      <c r="F153" s="1557"/>
      <c r="G153" s="1556" t="s">
        <v>999</v>
      </c>
      <c r="H153" s="1574"/>
      <c r="I153" s="1574"/>
      <c r="J153" s="1574"/>
      <c r="K153" s="1574"/>
      <c r="L153" s="1556" t="s">
        <v>1000</v>
      </c>
      <c r="M153" s="1574"/>
      <c r="N153" s="1574"/>
      <c r="O153" s="1574"/>
      <c r="P153" s="1574"/>
      <c r="Q153" s="1565" t="s">
        <v>1001</v>
      </c>
      <c r="R153" s="1566" t="s">
        <v>1002</v>
      </c>
      <c r="S153" s="1556" t="s">
        <v>1003</v>
      </c>
      <c r="T153" s="1566"/>
      <c r="U153" s="1575" t="s">
        <v>1004</v>
      </c>
      <c r="V153" s="1575"/>
      <c r="W153" s="1556" t="s">
        <v>1005</v>
      </c>
      <c r="X153" s="1575"/>
      <c r="Y153" s="1575" t="s">
        <v>1004</v>
      </c>
      <c r="Z153" s="1576"/>
      <c r="AA153" s="1515"/>
    </row>
    <row r="154" spans="2:27" ht="12.75" x14ac:dyDescent="0.2">
      <c r="B154" s="1577"/>
      <c r="C154" s="1578"/>
      <c r="D154" s="1579" t="s">
        <v>169</v>
      </c>
      <c r="E154" s="1578" t="s">
        <v>1006</v>
      </c>
      <c r="F154" s="1579"/>
      <c r="G154" s="1580" t="s">
        <v>1007</v>
      </c>
      <c r="H154" s="1580" t="s">
        <v>1008</v>
      </c>
      <c r="I154" s="1580" t="s">
        <v>1009</v>
      </c>
      <c r="J154" s="1580" t="s">
        <v>1010</v>
      </c>
      <c r="K154" s="1580"/>
      <c r="L154" s="1580" t="s">
        <v>1007</v>
      </c>
      <c r="M154" s="1580" t="s">
        <v>1008</v>
      </c>
      <c r="N154" s="1580" t="s">
        <v>1009</v>
      </c>
      <c r="O154" s="1578" t="s">
        <v>1010</v>
      </c>
      <c r="P154" s="1580"/>
      <c r="Q154" s="1566" t="s">
        <v>1011</v>
      </c>
      <c r="R154" s="1566" t="s">
        <v>1011</v>
      </c>
      <c r="S154" s="1580" t="s">
        <v>1012</v>
      </c>
      <c r="T154" s="1580" t="s">
        <v>1013</v>
      </c>
      <c r="U154" s="1575" t="s">
        <v>1014</v>
      </c>
      <c r="V154" s="1575"/>
      <c r="W154" s="1541" t="s">
        <v>1012</v>
      </c>
      <c r="X154" s="1541" t="s">
        <v>1013</v>
      </c>
      <c r="Y154" s="1575" t="s">
        <v>1109</v>
      </c>
      <c r="Z154" s="1581"/>
      <c r="AA154" s="1165"/>
    </row>
    <row r="155" spans="2:27" ht="12.75" x14ac:dyDescent="0.2">
      <c r="B155" s="1164"/>
      <c r="C155" s="1539">
        <v>1</v>
      </c>
      <c r="D155" s="1605" t="str">
        <f t="shared" ref="D155:E184" si="203">+D111</f>
        <v>A</v>
      </c>
      <c r="E155" s="1606" t="str">
        <f t="shared" si="203"/>
        <v>99AA</v>
      </c>
      <c r="F155" s="1585"/>
      <c r="G155" s="1606">
        <f>+G111</f>
        <v>0</v>
      </c>
      <c r="H155" s="1606">
        <f t="shared" ref="H155:I155" si="204">+H111</f>
        <v>0</v>
      </c>
      <c r="I155" s="1606">
        <f t="shared" si="204"/>
        <v>0</v>
      </c>
      <c r="J155" s="1587">
        <f>SUM(G155:I155)</f>
        <v>0</v>
      </c>
      <c r="K155" s="1541"/>
      <c r="L155" s="1606">
        <f>+L111</f>
        <v>0</v>
      </c>
      <c r="M155" s="1606">
        <f t="shared" ref="M155:N155" si="205">+M111</f>
        <v>0</v>
      </c>
      <c r="N155" s="1606">
        <f t="shared" si="205"/>
        <v>0</v>
      </c>
      <c r="O155" s="1587">
        <f>SUM(L155:N155)</f>
        <v>0</v>
      </c>
      <c r="P155" s="1541"/>
      <c r="Q155" s="1588" t="str">
        <f>+Q111</f>
        <v>ja</v>
      </c>
      <c r="R155" s="1588" t="str">
        <f>+R111</f>
        <v>ja</v>
      </c>
      <c r="S155" s="1588">
        <f>IF(Q155="nee",0,(J155-O155)*tab!$H$86)</f>
        <v>0</v>
      </c>
      <c r="T155" s="1588">
        <f>(G155-L155)*tab!$F$70+(H155-M155)*tab!$F$71+(I155-N155)*tab!$F$72</f>
        <v>0</v>
      </c>
      <c r="U155" s="1588">
        <f>IF(SUM(S155:T155)&lt;=0,0,SUM(S155:T155))</f>
        <v>0</v>
      </c>
      <c r="V155" s="1589"/>
      <c r="W155" s="1588">
        <f>IF(R155="nee",0,(J155-O155)*tab!F$94)</f>
        <v>0</v>
      </c>
      <c r="X155" s="1588">
        <f>IF(R155="nee",0,(G155-L155)*tab!$F$75+(H155-M155)*tab!$F$76+(I155-N155)*tab!$F$77)</f>
        <v>0</v>
      </c>
      <c r="Y155" s="1588">
        <f>IF(SUM(W155:X155)&lt;=0,0,SUM(W155:X155))</f>
        <v>0</v>
      </c>
      <c r="Z155" s="1581"/>
      <c r="AA155" s="1165"/>
    </row>
    <row r="156" spans="2:27" ht="12.75" x14ac:dyDescent="0.2">
      <c r="B156" s="1164"/>
      <c r="C156" s="1539">
        <v>2</v>
      </c>
      <c r="D156" s="1605" t="str">
        <f t="shared" si="203"/>
        <v xml:space="preserve">B </v>
      </c>
      <c r="E156" s="1606" t="str">
        <f t="shared" si="203"/>
        <v>99AB</v>
      </c>
      <c r="F156" s="1585"/>
      <c r="G156" s="1606">
        <f t="shared" ref="G156:I156" si="206">+G112</f>
        <v>0</v>
      </c>
      <c r="H156" s="1606">
        <f t="shared" si="206"/>
        <v>0</v>
      </c>
      <c r="I156" s="1606">
        <f t="shared" si="206"/>
        <v>0</v>
      </c>
      <c r="J156" s="1587">
        <f t="shared" ref="J156:J184" si="207">SUM(G156:I156)</f>
        <v>0</v>
      </c>
      <c r="K156" s="1541"/>
      <c r="L156" s="1606">
        <f t="shared" ref="L156:N156" si="208">+L112</f>
        <v>0</v>
      </c>
      <c r="M156" s="1606">
        <f t="shared" si="208"/>
        <v>0</v>
      </c>
      <c r="N156" s="1606">
        <f t="shared" si="208"/>
        <v>0</v>
      </c>
      <c r="O156" s="1587">
        <f t="shared" ref="O156:O184" si="209">SUM(L156:N156)</f>
        <v>0</v>
      </c>
      <c r="P156" s="1541"/>
      <c r="Q156" s="1588" t="str">
        <f>+Q155</f>
        <v>ja</v>
      </c>
      <c r="R156" s="1588" t="str">
        <f>+R155</f>
        <v>ja</v>
      </c>
      <c r="S156" s="1588">
        <f>IF(Q156="nee",0,(J156-O156)*tab!$H$86)</f>
        <v>0</v>
      </c>
      <c r="T156" s="1588">
        <f>(G156-L156)*tab!$F$70+(H156-M156)*tab!$F$71+(I156-N156)*tab!$F$72</f>
        <v>0</v>
      </c>
      <c r="U156" s="1588">
        <f t="shared" ref="U156:U189" si="210">IF(SUM(S156:T156)&lt;=0,0,SUM(S156:T156))</f>
        <v>0</v>
      </c>
      <c r="V156" s="1589"/>
      <c r="W156" s="1588">
        <f>IF(R156="nee",0,(J156-O156)*tab!F$94)</f>
        <v>0</v>
      </c>
      <c r="X156" s="1588">
        <f>IF(R156="nee",0,(G156-L156)*tab!$F$75+(H156-M156)*tab!$F$76+(I156-N156)*tab!$F$77)</f>
        <v>0</v>
      </c>
      <c r="Y156" s="1588">
        <f t="shared" ref="Y156:Y189" si="211">IF(SUM(W156:X156)&lt;=0,0,SUM(W156:X156))</f>
        <v>0</v>
      </c>
      <c r="Z156" s="1581"/>
      <c r="AA156" s="1165"/>
    </row>
    <row r="157" spans="2:27" ht="12.75" x14ac:dyDescent="0.2">
      <c r="B157" s="1164"/>
      <c r="C157" s="1539">
        <v>3</v>
      </c>
      <c r="D157" s="1605" t="str">
        <f t="shared" si="203"/>
        <v>C</v>
      </c>
      <c r="E157" s="1606" t="str">
        <f t="shared" si="203"/>
        <v>99AC</v>
      </c>
      <c r="F157" s="1585"/>
      <c r="G157" s="1606">
        <f t="shared" ref="G157:I157" si="212">+G113</f>
        <v>0</v>
      </c>
      <c r="H157" s="1606">
        <f t="shared" si="212"/>
        <v>0</v>
      </c>
      <c r="I157" s="1606">
        <f t="shared" si="212"/>
        <v>0</v>
      </c>
      <c r="J157" s="1587">
        <f t="shared" si="207"/>
        <v>0</v>
      </c>
      <c r="K157" s="1541"/>
      <c r="L157" s="1606">
        <f t="shared" ref="L157:N157" si="213">+L113</f>
        <v>0</v>
      </c>
      <c r="M157" s="1606">
        <f t="shared" si="213"/>
        <v>0</v>
      </c>
      <c r="N157" s="1606">
        <f t="shared" si="213"/>
        <v>0</v>
      </c>
      <c r="O157" s="1587">
        <f t="shared" si="209"/>
        <v>0</v>
      </c>
      <c r="P157" s="1541"/>
      <c r="Q157" s="1588" t="str">
        <f t="shared" ref="Q157:R172" si="214">+Q156</f>
        <v>ja</v>
      </c>
      <c r="R157" s="1588" t="str">
        <f t="shared" si="214"/>
        <v>ja</v>
      </c>
      <c r="S157" s="1588">
        <f>IF(Q157="nee",0,(J157-O157)*tab!$H$86)</f>
        <v>0</v>
      </c>
      <c r="T157" s="1588">
        <f>(G157-L157)*tab!$F$70+(H157-M157)*tab!$F$71+(I157-N157)*tab!$F$72</f>
        <v>0</v>
      </c>
      <c r="U157" s="1588">
        <f t="shared" si="210"/>
        <v>0</v>
      </c>
      <c r="V157" s="1589"/>
      <c r="W157" s="1588">
        <f>IF(R157="nee",0,(J157-O157)*tab!F$94)</f>
        <v>0</v>
      </c>
      <c r="X157" s="1588">
        <f>IF(R157="nee",0,(G157-L157)*tab!$F$75+(H157-M157)*tab!$F$76+(I157-N157)*tab!$F$77)</f>
        <v>0</v>
      </c>
      <c r="Y157" s="1588">
        <f t="shared" si="211"/>
        <v>0</v>
      </c>
      <c r="Z157" s="1581"/>
      <c r="AA157" s="1165"/>
    </row>
    <row r="158" spans="2:27" ht="12.75" x14ac:dyDescent="0.2">
      <c r="B158" s="1164"/>
      <c r="C158" s="1539">
        <v>4</v>
      </c>
      <c r="D158" s="1605" t="str">
        <f t="shared" si="203"/>
        <v>D</v>
      </c>
      <c r="E158" s="1606" t="str">
        <f t="shared" si="203"/>
        <v>99AD</v>
      </c>
      <c r="F158" s="1585"/>
      <c r="G158" s="1606">
        <f t="shared" ref="G158:I158" si="215">+G114</f>
        <v>0</v>
      </c>
      <c r="H158" s="1606">
        <f t="shared" si="215"/>
        <v>0</v>
      </c>
      <c r="I158" s="1606">
        <f t="shared" si="215"/>
        <v>0</v>
      </c>
      <c r="J158" s="1587">
        <f t="shared" si="207"/>
        <v>0</v>
      </c>
      <c r="K158" s="1541"/>
      <c r="L158" s="1606">
        <f t="shared" ref="L158:N158" si="216">+L114</f>
        <v>0</v>
      </c>
      <c r="M158" s="1606">
        <f t="shared" si="216"/>
        <v>0</v>
      </c>
      <c r="N158" s="1606">
        <f t="shared" si="216"/>
        <v>0</v>
      </c>
      <c r="O158" s="1587">
        <f t="shared" si="209"/>
        <v>0</v>
      </c>
      <c r="P158" s="1541"/>
      <c r="Q158" s="1588" t="str">
        <f t="shared" si="214"/>
        <v>ja</v>
      </c>
      <c r="R158" s="1588" t="str">
        <f t="shared" si="214"/>
        <v>ja</v>
      </c>
      <c r="S158" s="1588">
        <f>IF(Q158="nee",0,(J158-O158)*tab!$H$86)</f>
        <v>0</v>
      </c>
      <c r="T158" s="1588">
        <f>(G158-L158)*tab!$F$70+(H158-M158)*tab!$F$71+(I158-N158)*tab!$F$72</f>
        <v>0</v>
      </c>
      <c r="U158" s="1588">
        <f t="shared" si="210"/>
        <v>0</v>
      </c>
      <c r="V158" s="1589"/>
      <c r="W158" s="1588">
        <f>IF(R158="nee",0,(J158-O158)*tab!F$94)</f>
        <v>0</v>
      </c>
      <c r="X158" s="1588">
        <f>IF(R158="nee",0,(G158-L158)*tab!$F$75+(H158-M158)*tab!$F$76+(I158-N158)*tab!$F$77)</f>
        <v>0</v>
      </c>
      <c r="Y158" s="1588">
        <f t="shared" si="211"/>
        <v>0</v>
      </c>
      <c r="Z158" s="1581"/>
      <c r="AA158" s="1165"/>
    </row>
    <row r="159" spans="2:27" ht="12.75" x14ac:dyDescent="0.2">
      <c r="B159" s="1164"/>
      <c r="C159" s="1539">
        <v>5</v>
      </c>
      <c r="D159" s="1605" t="str">
        <f t="shared" si="203"/>
        <v>E</v>
      </c>
      <c r="E159" s="1606" t="str">
        <f t="shared" si="203"/>
        <v>99AE</v>
      </c>
      <c r="F159" s="1585"/>
      <c r="G159" s="1606">
        <f t="shared" ref="G159:I159" si="217">+G115</f>
        <v>0</v>
      </c>
      <c r="H159" s="1606">
        <f t="shared" si="217"/>
        <v>0</v>
      </c>
      <c r="I159" s="1606">
        <f t="shared" si="217"/>
        <v>0</v>
      </c>
      <c r="J159" s="1587">
        <f t="shared" si="207"/>
        <v>0</v>
      </c>
      <c r="K159" s="1541"/>
      <c r="L159" s="1606">
        <f t="shared" ref="L159:N159" si="218">+L115</f>
        <v>0</v>
      </c>
      <c r="M159" s="1606">
        <f t="shared" si="218"/>
        <v>0</v>
      </c>
      <c r="N159" s="1606">
        <f t="shared" si="218"/>
        <v>0</v>
      </c>
      <c r="O159" s="1587">
        <f t="shared" si="209"/>
        <v>0</v>
      </c>
      <c r="P159" s="1541"/>
      <c r="Q159" s="1588" t="str">
        <f t="shared" si="214"/>
        <v>ja</v>
      </c>
      <c r="R159" s="1588" t="str">
        <f t="shared" si="214"/>
        <v>ja</v>
      </c>
      <c r="S159" s="1588">
        <f>IF(Q159="nee",0,(J159-O159)*tab!$H$86)</f>
        <v>0</v>
      </c>
      <c r="T159" s="1588">
        <f>(G159-L159)*tab!$F$70+(H159-M159)*tab!$F$71+(I159-N159)*tab!$F$72</f>
        <v>0</v>
      </c>
      <c r="U159" s="1588">
        <f t="shared" si="210"/>
        <v>0</v>
      </c>
      <c r="V159" s="1589"/>
      <c r="W159" s="1588">
        <f>IF(R159="nee",0,(J159-O159)*tab!F$94)</f>
        <v>0</v>
      </c>
      <c r="X159" s="1588">
        <f>IF(R159="nee",0,(G159-L159)*tab!$F$75+(H159-M159)*tab!$F$76+(I159-N159)*tab!$F$77)</f>
        <v>0</v>
      </c>
      <c r="Y159" s="1588">
        <f t="shared" si="211"/>
        <v>0</v>
      </c>
      <c r="Z159" s="1581"/>
      <c r="AA159" s="1165"/>
    </row>
    <row r="160" spans="2:27" ht="12.75" x14ac:dyDescent="0.2">
      <c r="B160" s="1164"/>
      <c r="C160" s="1539">
        <v>6</v>
      </c>
      <c r="D160" s="1605" t="str">
        <f t="shared" si="203"/>
        <v>F</v>
      </c>
      <c r="E160" s="1606" t="str">
        <f t="shared" si="203"/>
        <v>99AF</v>
      </c>
      <c r="F160" s="1585"/>
      <c r="G160" s="1606">
        <f t="shared" ref="G160:I160" si="219">+G116</f>
        <v>0</v>
      </c>
      <c r="H160" s="1606">
        <f t="shared" si="219"/>
        <v>0</v>
      </c>
      <c r="I160" s="1606">
        <f t="shared" si="219"/>
        <v>0</v>
      </c>
      <c r="J160" s="1587">
        <f t="shared" si="207"/>
        <v>0</v>
      </c>
      <c r="K160" s="1541"/>
      <c r="L160" s="1606">
        <f t="shared" ref="L160:N160" si="220">+L116</f>
        <v>0</v>
      </c>
      <c r="M160" s="1606">
        <f t="shared" si="220"/>
        <v>0</v>
      </c>
      <c r="N160" s="1606">
        <f t="shared" si="220"/>
        <v>0</v>
      </c>
      <c r="O160" s="1587">
        <f t="shared" si="209"/>
        <v>0</v>
      </c>
      <c r="P160" s="1541"/>
      <c r="Q160" s="1588" t="str">
        <f t="shared" si="214"/>
        <v>ja</v>
      </c>
      <c r="R160" s="1588" t="str">
        <f t="shared" si="214"/>
        <v>ja</v>
      </c>
      <c r="S160" s="1588">
        <f>IF(Q160="nee",0,(J160-O160)*tab!$H$86)</f>
        <v>0</v>
      </c>
      <c r="T160" s="1588">
        <f>(G160-L160)*tab!$F$70+(H160-M160)*tab!$F$71+(I160-N160)*tab!$F$72</f>
        <v>0</v>
      </c>
      <c r="U160" s="1588">
        <f t="shared" si="210"/>
        <v>0</v>
      </c>
      <c r="V160" s="1589"/>
      <c r="W160" s="1588">
        <f>IF(R160="nee",0,(J160-O160)*tab!F$94)</f>
        <v>0</v>
      </c>
      <c r="X160" s="1588">
        <f>IF(R160="nee",0,(G160-L160)*tab!$F$75+(H160-M160)*tab!$F$76+(I160-N160)*tab!$F$77)</f>
        <v>0</v>
      </c>
      <c r="Y160" s="1588">
        <f t="shared" si="211"/>
        <v>0</v>
      </c>
      <c r="Z160" s="1581"/>
      <c r="AA160" s="1165"/>
    </row>
    <row r="161" spans="2:27" ht="12.75" x14ac:dyDescent="0.2">
      <c r="B161" s="1164"/>
      <c r="C161" s="1539">
        <v>7</v>
      </c>
      <c r="D161" s="1605" t="str">
        <f t="shared" si="203"/>
        <v xml:space="preserve">G </v>
      </c>
      <c r="E161" s="1606" t="str">
        <f t="shared" si="203"/>
        <v>99AG</v>
      </c>
      <c r="F161" s="1585"/>
      <c r="G161" s="1606">
        <f t="shared" ref="G161:I161" si="221">+G117</f>
        <v>0</v>
      </c>
      <c r="H161" s="1606">
        <f t="shared" si="221"/>
        <v>0</v>
      </c>
      <c r="I161" s="1606">
        <f t="shared" si="221"/>
        <v>0</v>
      </c>
      <c r="J161" s="1587">
        <f t="shared" si="207"/>
        <v>0</v>
      </c>
      <c r="K161" s="1541"/>
      <c r="L161" s="1606">
        <f t="shared" ref="L161:N161" si="222">+L117</f>
        <v>0</v>
      </c>
      <c r="M161" s="1606">
        <f t="shared" si="222"/>
        <v>0</v>
      </c>
      <c r="N161" s="1606">
        <f t="shared" si="222"/>
        <v>0</v>
      </c>
      <c r="O161" s="1587">
        <f t="shared" si="209"/>
        <v>0</v>
      </c>
      <c r="P161" s="1541"/>
      <c r="Q161" s="1588" t="str">
        <f t="shared" si="214"/>
        <v>ja</v>
      </c>
      <c r="R161" s="1588" t="str">
        <f t="shared" si="214"/>
        <v>ja</v>
      </c>
      <c r="S161" s="1588">
        <f>IF(Q161="nee",0,(J161-O161)*tab!$H$86)</f>
        <v>0</v>
      </c>
      <c r="T161" s="1588">
        <f>(G161-L161)*tab!$F$70+(H161-M161)*tab!$F$71+(I161-N161)*tab!$F$72</f>
        <v>0</v>
      </c>
      <c r="U161" s="1588">
        <f t="shared" si="210"/>
        <v>0</v>
      </c>
      <c r="V161" s="1589"/>
      <c r="W161" s="1588">
        <f>IF(R161="nee",0,(J161-O161)*tab!F$94)</f>
        <v>0</v>
      </c>
      <c r="X161" s="1588">
        <f>IF(R161="nee",0,(G161-L161)*tab!$F$75+(H161-M161)*tab!$F$76+(I161-N161)*tab!$F$77)</f>
        <v>0</v>
      </c>
      <c r="Y161" s="1588">
        <f t="shared" si="211"/>
        <v>0</v>
      </c>
      <c r="Z161" s="1581"/>
      <c r="AA161" s="1165"/>
    </row>
    <row r="162" spans="2:27" ht="12.75" x14ac:dyDescent="0.2">
      <c r="B162" s="1164"/>
      <c r="C162" s="1539">
        <v>8</v>
      </c>
      <c r="D162" s="1605" t="str">
        <f t="shared" si="203"/>
        <v xml:space="preserve">H </v>
      </c>
      <c r="E162" s="1606" t="str">
        <f t="shared" si="203"/>
        <v>99AH</v>
      </c>
      <c r="F162" s="1585"/>
      <c r="G162" s="1606">
        <f t="shared" ref="G162:I162" si="223">+G118</f>
        <v>0</v>
      </c>
      <c r="H162" s="1606">
        <f t="shared" si="223"/>
        <v>0</v>
      </c>
      <c r="I162" s="1606">
        <f t="shared" si="223"/>
        <v>0</v>
      </c>
      <c r="J162" s="1587">
        <f t="shared" si="207"/>
        <v>0</v>
      </c>
      <c r="K162" s="1541"/>
      <c r="L162" s="1606">
        <f t="shared" ref="L162:N162" si="224">+L118</f>
        <v>0</v>
      </c>
      <c r="M162" s="1606">
        <f t="shared" si="224"/>
        <v>0</v>
      </c>
      <c r="N162" s="1606">
        <f t="shared" si="224"/>
        <v>0</v>
      </c>
      <c r="O162" s="1587">
        <f t="shared" si="209"/>
        <v>0</v>
      </c>
      <c r="P162" s="1541"/>
      <c r="Q162" s="1588" t="str">
        <f t="shared" si="214"/>
        <v>ja</v>
      </c>
      <c r="R162" s="1588" t="str">
        <f t="shared" si="214"/>
        <v>ja</v>
      </c>
      <c r="S162" s="1588">
        <f>IF(Q162="nee",0,(J162-O162)*tab!$H$86)</f>
        <v>0</v>
      </c>
      <c r="T162" s="1588">
        <f>(G162-L162)*tab!$F$70+(H162-M162)*tab!$F$71+(I162-N162)*tab!$F$72</f>
        <v>0</v>
      </c>
      <c r="U162" s="1588">
        <f t="shared" si="210"/>
        <v>0</v>
      </c>
      <c r="V162" s="1589"/>
      <c r="W162" s="1588">
        <f>IF(R162="nee",0,(J162-O162)*tab!F$94)</f>
        <v>0</v>
      </c>
      <c r="X162" s="1588">
        <f>IF(R162="nee",0,(G162-L162)*tab!$F$75+(H162-M162)*tab!$F$76+(I162-N162)*tab!$F$77)</f>
        <v>0</v>
      </c>
      <c r="Y162" s="1588">
        <f t="shared" si="211"/>
        <v>0</v>
      </c>
      <c r="Z162" s="1581"/>
      <c r="AA162" s="1165"/>
    </row>
    <row r="163" spans="2:27" ht="12.75" x14ac:dyDescent="0.2">
      <c r="B163" s="1164"/>
      <c r="C163" s="1539">
        <v>9</v>
      </c>
      <c r="D163" s="1605" t="str">
        <f t="shared" si="203"/>
        <v>I</v>
      </c>
      <c r="E163" s="1606" t="str">
        <f t="shared" si="203"/>
        <v>99AI</v>
      </c>
      <c r="F163" s="1585"/>
      <c r="G163" s="1606">
        <f t="shared" ref="G163:I163" si="225">+G119</f>
        <v>0</v>
      </c>
      <c r="H163" s="1606">
        <f t="shared" si="225"/>
        <v>0</v>
      </c>
      <c r="I163" s="1606">
        <f t="shared" si="225"/>
        <v>0</v>
      </c>
      <c r="J163" s="1587">
        <f t="shared" si="207"/>
        <v>0</v>
      </c>
      <c r="K163" s="1541"/>
      <c r="L163" s="1606">
        <f t="shared" ref="L163:N163" si="226">+L119</f>
        <v>0</v>
      </c>
      <c r="M163" s="1606">
        <f t="shared" si="226"/>
        <v>0</v>
      </c>
      <c r="N163" s="1606">
        <f t="shared" si="226"/>
        <v>0</v>
      </c>
      <c r="O163" s="1587">
        <f t="shared" si="209"/>
        <v>0</v>
      </c>
      <c r="P163" s="1541"/>
      <c r="Q163" s="1588" t="str">
        <f t="shared" si="214"/>
        <v>ja</v>
      </c>
      <c r="R163" s="1588" t="str">
        <f t="shared" si="214"/>
        <v>ja</v>
      </c>
      <c r="S163" s="1588">
        <f>IF(Q163="nee",0,(J163-O163)*tab!$H$86)</f>
        <v>0</v>
      </c>
      <c r="T163" s="1588">
        <f>(G163-L163)*tab!$F$70+(H163-M163)*tab!$F$71+(I163-N163)*tab!$F$72</f>
        <v>0</v>
      </c>
      <c r="U163" s="1588">
        <f t="shared" si="210"/>
        <v>0</v>
      </c>
      <c r="V163" s="1589"/>
      <c r="W163" s="1588">
        <f>IF(R163="nee",0,(J163-O163)*tab!F$94)</f>
        <v>0</v>
      </c>
      <c r="X163" s="1588">
        <f>IF(R163="nee",0,(G163-L163)*tab!$F$75+(H163-M163)*tab!$F$76+(I163-N163)*tab!$F$77)</f>
        <v>0</v>
      </c>
      <c r="Y163" s="1588">
        <f t="shared" si="211"/>
        <v>0</v>
      </c>
      <c r="Z163" s="1581"/>
      <c r="AA163" s="1165"/>
    </row>
    <row r="164" spans="2:27" ht="12.75" x14ac:dyDescent="0.2">
      <c r="B164" s="1164"/>
      <c r="C164" s="1539">
        <v>10</v>
      </c>
      <c r="D164" s="1605" t="str">
        <f t="shared" si="203"/>
        <v>J</v>
      </c>
      <c r="E164" s="1606" t="str">
        <f t="shared" si="203"/>
        <v>99AJ</v>
      </c>
      <c r="F164" s="1585"/>
      <c r="G164" s="1606">
        <f t="shared" ref="G164:I164" si="227">+G120</f>
        <v>0</v>
      </c>
      <c r="H164" s="1606">
        <f t="shared" si="227"/>
        <v>0</v>
      </c>
      <c r="I164" s="1606">
        <f t="shared" si="227"/>
        <v>0</v>
      </c>
      <c r="J164" s="1587">
        <f t="shared" si="207"/>
        <v>0</v>
      </c>
      <c r="K164" s="1541"/>
      <c r="L164" s="1606">
        <f t="shared" ref="L164:N164" si="228">+L120</f>
        <v>0</v>
      </c>
      <c r="M164" s="1606">
        <f t="shared" si="228"/>
        <v>0</v>
      </c>
      <c r="N164" s="1606">
        <f t="shared" si="228"/>
        <v>0</v>
      </c>
      <c r="O164" s="1587">
        <f t="shared" si="209"/>
        <v>0</v>
      </c>
      <c r="P164" s="1541"/>
      <c r="Q164" s="1588" t="str">
        <f t="shared" si="214"/>
        <v>ja</v>
      </c>
      <c r="R164" s="1588" t="str">
        <f t="shared" si="214"/>
        <v>ja</v>
      </c>
      <c r="S164" s="1588">
        <f>IF(Q164="nee",0,(J164-O164)*tab!$H$86)</f>
        <v>0</v>
      </c>
      <c r="T164" s="1588">
        <f>(G164-L164)*tab!$F$70+(H164-M164)*tab!$F$71+(I164-N164)*tab!$F$72</f>
        <v>0</v>
      </c>
      <c r="U164" s="1588">
        <f t="shared" si="210"/>
        <v>0</v>
      </c>
      <c r="V164" s="1589"/>
      <c r="W164" s="1588">
        <f>IF(R164="nee",0,(J164-O164)*tab!F$94)</f>
        <v>0</v>
      </c>
      <c r="X164" s="1588">
        <f>IF(R164="nee",0,(G164-L164)*tab!$F$75+(H164-M164)*tab!$F$76+(I164-N164)*tab!$F$77)</f>
        <v>0</v>
      </c>
      <c r="Y164" s="1588">
        <f t="shared" si="211"/>
        <v>0</v>
      </c>
      <c r="Z164" s="1581"/>
      <c r="AA164" s="1165"/>
    </row>
    <row r="165" spans="2:27" ht="12.75" x14ac:dyDescent="0.2">
      <c r="B165" s="1164"/>
      <c r="C165" s="1539">
        <v>11</v>
      </c>
      <c r="D165" s="1605" t="str">
        <f t="shared" si="203"/>
        <v>K</v>
      </c>
      <c r="E165" s="1606" t="str">
        <f t="shared" si="203"/>
        <v>99AK</v>
      </c>
      <c r="F165" s="1585"/>
      <c r="G165" s="1606">
        <f t="shared" ref="G165:I165" si="229">+G121</f>
        <v>0</v>
      </c>
      <c r="H165" s="1606">
        <f t="shared" si="229"/>
        <v>0</v>
      </c>
      <c r="I165" s="1606">
        <f t="shared" si="229"/>
        <v>0</v>
      </c>
      <c r="J165" s="1587">
        <f t="shared" si="207"/>
        <v>0</v>
      </c>
      <c r="K165" s="1541"/>
      <c r="L165" s="1606">
        <f t="shared" ref="L165:N165" si="230">+L121</f>
        <v>0</v>
      </c>
      <c r="M165" s="1606">
        <f t="shared" si="230"/>
        <v>0</v>
      </c>
      <c r="N165" s="1606">
        <f t="shared" si="230"/>
        <v>0</v>
      </c>
      <c r="O165" s="1587">
        <f t="shared" si="209"/>
        <v>0</v>
      </c>
      <c r="P165" s="1541"/>
      <c r="Q165" s="1588" t="str">
        <f t="shared" si="214"/>
        <v>ja</v>
      </c>
      <c r="R165" s="1588" t="str">
        <f t="shared" si="214"/>
        <v>ja</v>
      </c>
      <c r="S165" s="1588">
        <f>IF(Q165="nee",0,(J165-O165)*tab!$H$86)</f>
        <v>0</v>
      </c>
      <c r="T165" s="1588">
        <f>(G165-L165)*tab!$F$70+(H165-M165)*tab!$F$71+(I165-N165)*tab!$F$72</f>
        <v>0</v>
      </c>
      <c r="U165" s="1588">
        <f t="shared" si="210"/>
        <v>0</v>
      </c>
      <c r="V165" s="1589"/>
      <c r="W165" s="1588">
        <f>IF(R165="nee",0,(J165-O165)*tab!F$94)</f>
        <v>0</v>
      </c>
      <c r="X165" s="1588">
        <f>IF(R165="nee",0,(G165-L165)*tab!$F$75+(H165-M165)*tab!$F$76+(I165-N165)*tab!$F$77)</f>
        <v>0</v>
      </c>
      <c r="Y165" s="1588">
        <f t="shared" si="211"/>
        <v>0</v>
      </c>
      <c r="Z165" s="1581"/>
      <c r="AA165" s="1165"/>
    </row>
    <row r="166" spans="2:27" ht="12.75" x14ac:dyDescent="0.2">
      <c r="B166" s="1164"/>
      <c r="C166" s="1539">
        <v>12</v>
      </c>
      <c r="D166" s="1605" t="str">
        <f t="shared" si="203"/>
        <v>Overig</v>
      </c>
      <c r="E166" s="1606" t="str">
        <f t="shared" si="203"/>
        <v>99AL</v>
      </c>
      <c r="F166" s="1585"/>
      <c r="G166" s="1606">
        <f t="shared" ref="G166:I166" si="231">+G122</f>
        <v>0</v>
      </c>
      <c r="H166" s="1606">
        <f t="shared" si="231"/>
        <v>0</v>
      </c>
      <c r="I166" s="1606">
        <f t="shared" si="231"/>
        <v>0</v>
      </c>
      <c r="J166" s="1587">
        <f t="shared" si="207"/>
        <v>0</v>
      </c>
      <c r="K166" s="1541"/>
      <c r="L166" s="1606">
        <f t="shared" ref="L166:N166" si="232">+L122</f>
        <v>0</v>
      </c>
      <c r="M166" s="1606">
        <f t="shared" si="232"/>
        <v>0</v>
      </c>
      <c r="N166" s="1606">
        <f t="shared" si="232"/>
        <v>0</v>
      </c>
      <c r="O166" s="1587">
        <f t="shared" si="209"/>
        <v>0</v>
      </c>
      <c r="P166" s="1541"/>
      <c r="Q166" s="1588" t="str">
        <f t="shared" si="214"/>
        <v>ja</v>
      </c>
      <c r="R166" s="1588" t="str">
        <f t="shared" si="214"/>
        <v>ja</v>
      </c>
      <c r="S166" s="1588">
        <f>IF(Q166="nee",0,(J166-O166)*tab!$H$86)</f>
        <v>0</v>
      </c>
      <c r="T166" s="1588">
        <f>(G166-L166)*tab!$F$70+(H166-M166)*tab!$F$71+(I166-N166)*tab!$F$72</f>
        <v>0</v>
      </c>
      <c r="U166" s="1588">
        <f t="shared" si="210"/>
        <v>0</v>
      </c>
      <c r="V166" s="1589"/>
      <c r="W166" s="1588">
        <f>IF(R166="nee",0,(J166-O166)*tab!F$94)</f>
        <v>0</v>
      </c>
      <c r="X166" s="1588">
        <f>IF(R166="nee",0,(G166-L166)*tab!$F$75+(H166-M166)*tab!$F$76+(I166-N166)*tab!$F$77)</f>
        <v>0</v>
      </c>
      <c r="Y166" s="1588">
        <f t="shared" si="211"/>
        <v>0</v>
      </c>
      <c r="Z166" s="1581"/>
      <c r="AA166" s="1165"/>
    </row>
    <row r="167" spans="2:27" ht="12.75" x14ac:dyDescent="0.2">
      <c r="B167" s="1164"/>
      <c r="C167" s="1539">
        <v>13</v>
      </c>
      <c r="D167" s="1605">
        <f t="shared" si="203"/>
        <v>0</v>
      </c>
      <c r="E167" s="1606">
        <f t="shared" si="203"/>
        <v>0</v>
      </c>
      <c r="F167" s="1585"/>
      <c r="G167" s="1606">
        <f t="shared" ref="G167:I167" si="233">+G123</f>
        <v>0</v>
      </c>
      <c r="H167" s="1606">
        <f t="shared" si="233"/>
        <v>0</v>
      </c>
      <c r="I167" s="1606">
        <f t="shared" si="233"/>
        <v>0</v>
      </c>
      <c r="J167" s="1587">
        <f t="shared" si="207"/>
        <v>0</v>
      </c>
      <c r="K167" s="1541"/>
      <c r="L167" s="1606">
        <f t="shared" ref="L167:N167" si="234">+L123</f>
        <v>0</v>
      </c>
      <c r="M167" s="1606">
        <f t="shared" si="234"/>
        <v>0</v>
      </c>
      <c r="N167" s="1606">
        <f t="shared" si="234"/>
        <v>0</v>
      </c>
      <c r="O167" s="1587">
        <f t="shared" si="209"/>
        <v>0</v>
      </c>
      <c r="P167" s="1541"/>
      <c r="Q167" s="1588" t="str">
        <f t="shared" si="214"/>
        <v>ja</v>
      </c>
      <c r="R167" s="1588" t="str">
        <f t="shared" si="214"/>
        <v>ja</v>
      </c>
      <c r="S167" s="1588">
        <f>IF(Q167="nee",0,(J167-O167)*tab!$H$86)</f>
        <v>0</v>
      </c>
      <c r="T167" s="1588">
        <f>(G167-L167)*tab!$F$70+(H167-M167)*tab!$F$71+(I167-N167)*tab!$F$72</f>
        <v>0</v>
      </c>
      <c r="U167" s="1588">
        <f t="shared" si="210"/>
        <v>0</v>
      </c>
      <c r="V167" s="1589"/>
      <c r="W167" s="1588">
        <f>IF(R167="nee",0,(J167-O167)*tab!F$94)</f>
        <v>0</v>
      </c>
      <c r="X167" s="1588">
        <f>IF(R167="nee",0,(G167-L167)*tab!$F$75+(H167-M167)*tab!$F$76+(I167-N167)*tab!$F$77)</f>
        <v>0</v>
      </c>
      <c r="Y167" s="1588">
        <f t="shared" si="211"/>
        <v>0</v>
      </c>
      <c r="Z167" s="1581"/>
      <c r="AA167" s="1165"/>
    </row>
    <row r="168" spans="2:27" ht="12.75" x14ac:dyDescent="0.2">
      <c r="B168" s="1164"/>
      <c r="C168" s="1539">
        <v>14</v>
      </c>
      <c r="D168" s="1605">
        <f t="shared" si="203"/>
        <v>0</v>
      </c>
      <c r="E168" s="1606">
        <f t="shared" si="203"/>
        <v>0</v>
      </c>
      <c r="F168" s="1585"/>
      <c r="G168" s="1606">
        <f t="shared" ref="G168:I168" si="235">+G124</f>
        <v>0</v>
      </c>
      <c r="H168" s="1606">
        <f t="shared" si="235"/>
        <v>0</v>
      </c>
      <c r="I168" s="1606">
        <f t="shared" si="235"/>
        <v>0</v>
      </c>
      <c r="J168" s="1587">
        <f t="shared" si="207"/>
        <v>0</v>
      </c>
      <c r="K168" s="1541"/>
      <c r="L168" s="1606">
        <f t="shared" ref="L168:N168" si="236">+L124</f>
        <v>0</v>
      </c>
      <c r="M168" s="1606">
        <f t="shared" si="236"/>
        <v>0</v>
      </c>
      <c r="N168" s="1606">
        <f t="shared" si="236"/>
        <v>0</v>
      </c>
      <c r="O168" s="1587">
        <f t="shared" si="209"/>
        <v>0</v>
      </c>
      <c r="P168" s="1541"/>
      <c r="Q168" s="1588" t="str">
        <f t="shared" si="214"/>
        <v>ja</v>
      </c>
      <c r="R168" s="1588" t="str">
        <f t="shared" si="214"/>
        <v>ja</v>
      </c>
      <c r="S168" s="1588">
        <f>IF(Q168="nee",0,(J168-O168)*tab!$H$86)</f>
        <v>0</v>
      </c>
      <c r="T168" s="1588">
        <f>(G168-L168)*tab!$F$70+(H168-M168)*tab!$F$71+(I168-N168)*tab!$F$72</f>
        <v>0</v>
      </c>
      <c r="U168" s="1588">
        <f t="shared" si="210"/>
        <v>0</v>
      </c>
      <c r="V168" s="1589"/>
      <c r="W168" s="1588">
        <f>IF(R168="nee",0,(J168-O168)*tab!F$94)</f>
        <v>0</v>
      </c>
      <c r="X168" s="1588">
        <f>IF(R168="nee",0,(G168-L168)*tab!$F$75+(H168-M168)*tab!$F$76+(I168-N168)*tab!$F$77)</f>
        <v>0</v>
      </c>
      <c r="Y168" s="1588">
        <f t="shared" si="211"/>
        <v>0</v>
      </c>
      <c r="Z168" s="1581"/>
      <c r="AA168" s="1165"/>
    </row>
    <row r="169" spans="2:27" ht="12.75" x14ac:dyDescent="0.2">
      <c r="B169" s="1164"/>
      <c r="C169" s="1539">
        <v>15</v>
      </c>
      <c r="D169" s="1605">
        <f t="shared" si="203"/>
        <v>0</v>
      </c>
      <c r="E169" s="1606">
        <f t="shared" si="203"/>
        <v>0</v>
      </c>
      <c r="F169" s="1585"/>
      <c r="G169" s="1606">
        <f t="shared" ref="G169:I169" si="237">+G125</f>
        <v>0</v>
      </c>
      <c r="H169" s="1606">
        <f t="shared" si="237"/>
        <v>0</v>
      </c>
      <c r="I169" s="1606">
        <f t="shared" si="237"/>
        <v>0</v>
      </c>
      <c r="J169" s="1587">
        <f t="shared" si="207"/>
        <v>0</v>
      </c>
      <c r="K169" s="1541"/>
      <c r="L169" s="1606">
        <f t="shared" ref="L169:N169" si="238">+L125</f>
        <v>0</v>
      </c>
      <c r="M169" s="1606">
        <f t="shared" si="238"/>
        <v>0</v>
      </c>
      <c r="N169" s="1606">
        <f t="shared" si="238"/>
        <v>0</v>
      </c>
      <c r="O169" s="1587">
        <f t="shared" si="209"/>
        <v>0</v>
      </c>
      <c r="P169" s="1541"/>
      <c r="Q169" s="1588" t="str">
        <f t="shared" si="214"/>
        <v>ja</v>
      </c>
      <c r="R169" s="1588" t="str">
        <f t="shared" si="214"/>
        <v>ja</v>
      </c>
      <c r="S169" s="1588">
        <f>IF(Q169="nee",0,(J169-O169)*tab!$H$86)</f>
        <v>0</v>
      </c>
      <c r="T169" s="1588">
        <f>(G169-L169)*tab!$F$70+(H169-M169)*tab!$F$71+(I169-N169)*tab!$F$72</f>
        <v>0</v>
      </c>
      <c r="U169" s="1588">
        <f t="shared" si="210"/>
        <v>0</v>
      </c>
      <c r="V169" s="1589"/>
      <c r="W169" s="1588">
        <f>IF(R169="nee",0,(J169-O169)*tab!F$94)</f>
        <v>0</v>
      </c>
      <c r="X169" s="1588">
        <f>IF(R169="nee",0,(G169-L169)*tab!$F$75+(H169-M169)*tab!$F$76+(I169-N169)*tab!$F$77)</f>
        <v>0</v>
      </c>
      <c r="Y169" s="1588">
        <f t="shared" si="211"/>
        <v>0</v>
      </c>
      <c r="Z169" s="1581"/>
      <c r="AA169" s="1165"/>
    </row>
    <row r="170" spans="2:27" ht="12.75" x14ac:dyDescent="0.2">
      <c r="B170" s="1164"/>
      <c r="C170" s="1539">
        <v>16</v>
      </c>
      <c r="D170" s="1605">
        <f t="shared" si="203"/>
        <v>0</v>
      </c>
      <c r="E170" s="1606">
        <f t="shared" si="203"/>
        <v>0</v>
      </c>
      <c r="F170" s="1585"/>
      <c r="G170" s="1606">
        <f t="shared" ref="G170:I170" si="239">+G126</f>
        <v>0</v>
      </c>
      <c r="H170" s="1606">
        <f t="shared" si="239"/>
        <v>0</v>
      </c>
      <c r="I170" s="1606">
        <f t="shared" si="239"/>
        <v>0</v>
      </c>
      <c r="J170" s="1587">
        <f t="shared" si="207"/>
        <v>0</v>
      </c>
      <c r="K170" s="1541"/>
      <c r="L170" s="1606">
        <f t="shared" ref="L170:N170" si="240">+L126</f>
        <v>0</v>
      </c>
      <c r="M170" s="1606">
        <f t="shared" si="240"/>
        <v>0</v>
      </c>
      <c r="N170" s="1606">
        <f t="shared" si="240"/>
        <v>0</v>
      </c>
      <c r="O170" s="1587">
        <f t="shared" si="209"/>
        <v>0</v>
      </c>
      <c r="P170" s="1541"/>
      <c r="Q170" s="1588" t="str">
        <f t="shared" si="214"/>
        <v>ja</v>
      </c>
      <c r="R170" s="1588" t="str">
        <f t="shared" si="214"/>
        <v>ja</v>
      </c>
      <c r="S170" s="1588">
        <f>IF(Q170="nee",0,(J170-O170)*tab!$H$86)</f>
        <v>0</v>
      </c>
      <c r="T170" s="1588">
        <f>(G170-L170)*tab!$F$70+(H170-M170)*tab!$F$71+(I170-N170)*tab!$F$72</f>
        <v>0</v>
      </c>
      <c r="U170" s="1588">
        <f t="shared" si="210"/>
        <v>0</v>
      </c>
      <c r="V170" s="1589"/>
      <c r="W170" s="1588">
        <f>IF(R170="nee",0,(J170-O170)*tab!F$94)</f>
        <v>0</v>
      </c>
      <c r="X170" s="1588">
        <f>IF(R170="nee",0,(G170-L170)*tab!$F$75+(H170-M170)*tab!$F$76+(I170-N170)*tab!$F$77)</f>
        <v>0</v>
      </c>
      <c r="Y170" s="1588">
        <f t="shared" si="211"/>
        <v>0</v>
      </c>
      <c r="Z170" s="1581"/>
      <c r="AA170" s="1165"/>
    </row>
    <row r="171" spans="2:27" ht="12.75" x14ac:dyDescent="0.2">
      <c r="B171" s="1164"/>
      <c r="C171" s="1539">
        <v>17</v>
      </c>
      <c r="D171" s="1605">
        <f t="shared" si="203"/>
        <v>0</v>
      </c>
      <c r="E171" s="1606">
        <f t="shared" si="203"/>
        <v>0</v>
      </c>
      <c r="F171" s="1585"/>
      <c r="G171" s="1606">
        <f t="shared" ref="G171:I171" si="241">+G127</f>
        <v>0</v>
      </c>
      <c r="H171" s="1606">
        <f t="shared" si="241"/>
        <v>0</v>
      </c>
      <c r="I171" s="1606">
        <f t="shared" si="241"/>
        <v>0</v>
      </c>
      <c r="J171" s="1587">
        <f t="shared" si="207"/>
        <v>0</v>
      </c>
      <c r="K171" s="1541"/>
      <c r="L171" s="1606">
        <f t="shared" ref="L171:N171" si="242">+L127</f>
        <v>0</v>
      </c>
      <c r="M171" s="1606">
        <f t="shared" si="242"/>
        <v>0</v>
      </c>
      <c r="N171" s="1606">
        <f t="shared" si="242"/>
        <v>0</v>
      </c>
      <c r="O171" s="1587">
        <f t="shared" si="209"/>
        <v>0</v>
      </c>
      <c r="P171" s="1541"/>
      <c r="Q171" s="1588" t="str">
        <f t="shared" si="214"/>
        <v>ja</v>
      </c>
      <c r="R171" s="1588" t="str">
        <f t="shared" si="214"/>
        <v>ja</v>
      </c>
      <c r="S171" s="1588">
        <f>IF(Q171="nee",0,(J171-O171)*tab!$H$86)</f>
        <v>0</v>
      </c>
      <c r="T171" s="1588">
        <f>(G171-L171)*tab!$F$70+(H171-M171)*tab!$F$71+(I171-N171)*tab!$F$72</f>
        <v>0</v>
      </c>
      <c r="U171" s="1588">
        <f t="shared" si="210"/>
        <v>0</v>
      </c>
      <c r="V171" s="1589"/>
      <c r="W171" s="1588">
        <f>IF(R171="nee",0,(J171-O171)*tab!F$94)</f>
        <v>0</v>
      </c>
      <c r="X171" s="1588">
        <f>IF(R171="nee",0,(G171-L171)*tab!$F$75+(H171-M171)*tab!$F$76+(I171-N171)*tab!$F$77)</f>
        <v>0</v>
      </c>
      <c r="Y171" s="1588">
        <f t="shared" si="211"/>
        <v>0</v>
      </c>
      <c r="Z171" s="1581"/>
      <c r="AA171" s="1165"/>
    </row>
    <row r="172" spans="2:27" ht="12.75" x14ac:dyDescent="0.2">
      <c r="B172" s="1164"/>
      <c r="C172" s="1539">
        <v>18</v>
      </c>
      <c r="D172" s="1605">
        <f t="shared" si="203"/>
        <v>0</v>
      </c>
      <c r="E172" s="1606">
        <f t="shared" si="203"/>
        <v>0</v>
      </c>
      <c r="F172" s="1585"/>
      <c r="G172" s="1606">
        <f t="shared" ref="G172:I172" si="243">+G128</f>
        <v>0</v>
      </c>
      <c r="H172" s="1606">
        <f t="shared" si="243"/>
        <v>0</v>
      </c>
      <c r="I172" s="1606">
        <f t="shared" si="243"/>
        <v>0</v>
      </c>
      <c r="J172" s="1587">
        <f t="shared" si="207"/>
        <v>0</v>
      </c>
      <c r="K172" s="1541"/>
      <c r="L172" s="1606">
        <f t="shared" ref="L172:N172" si="244">+L128</f>
        <v>0</v>
      </c>
      <c r="M172" s="1606">
        <f t="shared" si="244"/>
        <v>0</v>
      </c>
      <c r="N172" s="1606">
        <f t="shared" si="244"/>
        <v>0</v>
      </c>
      <c r="O172" s="1587">
        <f t="shared" si="209"/>
        <v>0</v>
      </c>
      <c r="P172" s="1541"/>
      <c r="Q172" s="1588" t="str">
        <f t="shared" si="214"/>
        <v>ja</v>
      </c>
      <c r="R172" s="1588" t="str">
        <f t="shared" si="214"/>
        <v>ja</v>
      </c>
      <c r="S172" s="1588">
        <f>IF(Q172="nee",0,(J172-O172)*tab!$H$86)</f>
        <v>0</v>
      </c>
      <c r="T172" s="1588">
        <f>(G172-L172)*tab!$F$70+(H172-M172)*tab!$F$71+(I172-N172)*tab!$F$72</f>
        <v>0</v>
      </c>
      <c r="U172" s="1588">
        <f t="shared" si="210"/>
        <v>0</v>
      </c>
      <c r="V172" s="1589"/>
      <c r="W172" s="1588">
        <f>IF(R172="nee",0,(J172-O172)*tab!F$94)</f>
        <v>0</v>
      </c>
      <c r="X172" s="1588">
        <f>IF(R172="nee",0,(G172-L172)*tab!$F$75+(H172-M172)*tab!$F$76+(I172-N172)*tab!$F$77)</f>
        <v>0</v>
      </c>
      <c r="Y172" s="1588">
        <f t="shared" si="211"/>
        <v>0</v>
      </c>
      <c r="Z172" s="1581"/>
      <c r="AA172" s="1165"/>
    </row>
    <row r="173" spans="2:27" ht="12.75" x14ac:dyDescent="0.2">
      <c r="B173" s="1164"/>
      <c r="C173" s="1539">
        <v>19</v>
      </c>
      <c r="D173" s="1605">
        <f t="shared" si="203"/>
        <v>0</v>
      </c>
      <c r="E173" s="1606">
        <f t="shared" si="203"/>
        <v>0</v>
      </c>
      <c r="F173" s="1585"/>
      <c r="G173" s="1606">
        <f t="shared" ref="G173:I173" si="245">+G129</f>
        <v>0</v>
      </c>
      <c r="H173" s="1606">
        <f t="shared" si="245"/>
        <v>0</v>
      </c>
      <c r="I173" s="1606">
        <f t="shared" si="245"/>
        <v>0</v>
      </c>
      <c r="J173" s="1587">
        <f t="shared" si="207"/>
        <v>0</v>
      </c>
      <c r="K173" s="1541"/>
      <c r="L173" s="1606">
        <f t="shared" ref="L173:N173" si="246">+L129</f>
        <v>0</v>
      </c>
      <c r="M173" s="1606">
        <f t="shared" si="246"/>
        <v>0</v>
      </c>
      <c r="N173" s="1606">
        <f t="shared" si="246"/>
        <v>0</v>
      </c>
      <c r="O173" s="1587">
        <f t="shared" si="209"/>
        <v>0</v>
      </c>
      <c r="P173" s="1541"/>
      <c r="Q173" s="1588" t="str">
        <f t="shared" ref="Q173:R184" si="247">+Q172</f>
        <v>ja</v>
      </c>
      <c r="R173" s="1588" t="str">
        <f t="shared" si="247"/>
        <v>ja</v>
      </c>
      <c r="S173" s="1588">
        <f>IF(Q173="nee",0,(J173-O173)*tab!$H$86)</f>
        <v>0</v>
      </c>
      <c r="T173" s="1588">
        <f>(G173-L173)*tab!$F$70+(H173-M173)*tab!$F$71+(I173-N173)*tab!$F$72</f>
        <v>0</v>
      </c>
      <c r="U173" s="1588">
        <f t="shared" si="210"/>
        <v>0</v>
      </c>
      <c r="V173" s="1589"/>
      <c r="W173" s="1588">
        <f>IF(R173="nee",0,(J173-O173)*tab!F$94)</f>
        <v>0</v>
      </c>
      <c r="X173" s="1588">
        <f>IF(R173="nee",0,(G173-L173)*tab!$F$75+(H173-M173)*tab!$F$76+(I173-N173)*tab!$F$77)</f>
        <v>0</v>
      </c>
      <c r="Y173" s="1588">
        <f t="shared" si="211"/>
        <v>0</v>
      </c>
      <c r="Z173" s="1581"/>
      <c r="AA173" s="1165"/>
    </row>
    <row r="174" spans="2:27" ht="12.75" x14ac:dyDescent="0.2">
      <c r="B174" s="1164"/>
      <c r="C174" s="1539">
        <v>20</v>
      </c>
      <c r="D174" s="1605">
        <f t="shared" si="203"/>
        <v>0</v>
      </c>
      <c r="E174" s="1606">
        <f t="shared" si="203"/>
        <v>0</v>
      </c>
      <c r="F174" s="1585"/>
      <c r="G174" s="1606">
        <f t="shared" ref="G174:I174" si="248">+G130</f>
        <v>0</v>
      </c>
      <c r="H174" s="1606">
        <f t="shared" si="248"/>
        <v>0</v>
      </c>
      <c r="I174" s="1606">
        <f t="shared" si="248"/>
        <v>0</v>
      </c>
      <c r="J174" s="1587">
        <f t="shared" si="207"/>
        <v>0</v>
      </c>
      <c r="K174" s="1541"/>
      <c r="L174" s="1606">
        <f t="shared" ref="L174:N174" si="249">+L130</f>
        <v>0</v>
      </c>
      <c r="M174" s="1606">
        <f t="shared" si="249"/>
        <v>0</v>
      </c>
      <c r="N174" s="1606">
        <f t="shared" si="249"/>
        <v>0</v>
      </c>
      <c r="O174" s="1587">
        <f t="shared" si="209"/>
        <v>0</v>
      </c>
      <c r="P174" s="1541"/>
      <c r="Q174" s="1588" t="str">
        <f t="shared" si="247"/>
        <v>ja</v>
      </c>
      <c r="R174" s="1588" t="str">
        <f t="shared" si="247"/>
        <v>ja</v>
      </c>
      <c r="S174" s="1588">
        <f>IF(Q174="nee",0,(J174-O174)*tab!$H$86)</f>
        <v>0</v>
      </c>
      <c r="T174" s="1588">
        <f>(G174-L174)*tab!$F$70+(H174-M174)*tab!$F$71+(I174-N174)*tab!$F$72</f>
        <v>0</v>
      </c>
      <c r="U174" s="1588">
        <f t="shared" si="210"/>
        <v>0</v>
      </c>
      <c r="V174" s="1589"/>
      <c r="W174" s="1588">
        <f>IF(R174="nee",0,(J174-O174)*tab!F$94)</f>
        <v>0</v>
      </c>
      <c r="X174" s="1588">
        <f>IF(R174="nee",0,(G174-L174)*tab!$F$75+(H174-M174)*tab!$F$76+(I174-N174)*tab!$F$77)</f>
        <v>0</v>
      </c>
      <c r="Y174" s="1588">
        <f t="shared" si="211"/>
        <v>0</v>
      </c>
      <c r="Z174" s="1581"/>
      <c r="AA174" s="1165"/>
    </row>
    <row r="175" spans="2:27" ht="12.75" x14ac:dyDescent="0.2">
      <c r="B175" s="1164"/>
      <c r="C175" s="1539">
        <v>21</v>
      </c>
      <c r="D175" s="1605">
        <f t="shared" si="203"/>
        <v>0</v>
      </c>
      <c r="E175" s="1606">
        <f t="shared" si="203"/>
        <v>0</v>
      </c>
      <c r="F175" s="1585"/>
      <c r="G175" s="1606">
        <f t="shared" ref="G175:I175" si="250">+G131</f>
        <v>0</v>
      </c>
      <c r="H175" s="1606">
        <f t="shared" si="250"/>
        <v>0</v>
      </c>
      <c r="I175" s="1606">
        <f t="shared" si="250"/>
        <v>0</v>
      </c>
      <c r="J175" s="1587">
        <f t="shared" si="207"/>
        <v>0</v>
      </c>
      <c r="K175" s="1541"/>
      <c r="L175" s="1606">
        <f t="shared" ref="L175:N175" si="251">+L131</f>
        <v>0</v>
      </c>
      <c r="M175" s="1606">
        <f t="shared" si="251"/>
        <v>0</v>
      </c>
      <c r="N175" s="1606">
        <f t="shared" si="251"/>
        <v>0</v>
      </c>
      <c r="O175" s="1587">
        <f t="shared" si="209"/>
        <v>0</v>
      </c>
      <c r="P175" s="1541"/>
      <c r="Q175" s="1588" t="str">
        <f t="shared" si="247"/>
        <v>ja</v>
      </c>
      <c r="R175" s="1588" t="str">
        <f t="shared" si="247"/>
        <v>ja</v>
      </c>
      <c r="S175" s="1588">
        <f>IF(Q175="nee",0,(J175-O175)*tab!$H$86)</f>
        <v>0</v>
      </c>
      <c r="T175" s="1588">
        <f>(G175-L175)*tab!$F$70+(H175-M175)*tab!$F$71+(I175-N175)*tab!$F$72</f>
        <v>0</v>
      </c>
      <c r="U175" s="1588">
        <f t="shared" si="210"/>
        <v>0</v>
      </c>
      <c r="V175" s="1589"/>
      <c r="W175" s="1588">
        <f>IF(R175="nee",0,(J175-O175)*tab!F$94)</f>
        <v>0</v>
      </c>
      <c r="X175" s="1588">
        <f>IF(R175="nee",0,(G175-L175)*tab!$F$75+(H175-M175)*tab!$F$76+(I175-N175)*tab!$F$77)</f>
        <v>0</v>
      </c>
      <c r="Y175" s="1588">
        <f t="shared" si="211"/>
        <v>0</v>
      </c>
      <c r="Z175" s="1581"/>
      <c r="AA175" s="1165"/>
    </row>
    <row r="176" spans="2:27" ht="12.75" x14ac:dyDescent="0.2">
      <c r="B176" s="1164"/>
      <c r="C176" s="1539">
        <v>22</v>
      </c>
      <c r="D176" s="1605">
        <f t="shared" si="203"/>
        <v>0</v>
      </c>
      <c r="E176" s="1606">
        <f t="shared" si="203"/>
        <v>0</v>
      </c>
      <c r="F176" s="1585"/>
      <c r="G176" s="1606">
        <f t="shared" ref="G176:I176" si="252">+G132</f>
        <v>0</v>
      </c>
      <c r="H176" s="1606">
        <f t="shared" si="252"/>
        <v>0</v>
      </c>
      <c r="I176" s="1606">
        <f t="shared" si="252"/>
        <v>0</v>
      </c>
      <c r="J176" s="1587">
        <f t="shared" si="207"/>
        <v>0</v>
      </c>
      <c r="K176" s="1541"/>
      <c r="L176" s="1606">
        <f t="shared" ref="L176:N176" si="253">+L132</f>
        <v>0</v>
      </c>
      <c r="M176" s="1606">
        <f t="shared" si="253"/>
        <v>0</v>
      </c>
      <c r="N176" s="1606">
        <f t="shared" si="253"/>
        <v>0</v>
      </c>
      <c r="O176" s="1587">
        <f t="shared" si="209"/>
        <v>0</v>
      </c>
      <c r="P176" s="1541"/>
      <c r="Q176" s="1588" t="str">
        <f t="shared" si="247"/>
        <v>ja</v>
      </c>
      <c r="R176" s="1588" t="str">
        <f t="shared" si="247"/>
        <v>ja</v>
      </c>
      <c r="S176" s="1588">
        <f>IF(Q176="nee",0,(J176-O176)*tab!$H$86)</f>
        <v>0</v>
      </c>
      <c r="T176" s="1588">
        <f>(G176-L176)*tab!$F$70+(H176-M176)*tab!$F$71+(I176-N176)*tab!$F$72</f>
        <v>0</v>
      </c>
      <c r="U176" s="1588">
        <f t="shared" si="210"/>
        <v>0</v>
      </c>
      <c r="V176" s="1589"/>
      <c r="W176" s="1588">
        <f>IF(R176="nee",0,(J176-O176)*tab!F$94)</f>
        <v>0</v>
      </c>
      <c r="X176" s="1588">
        <f>IF(R176="nee",0,(G176-L176)*tab!$F$75+(H176-M176)*tab!$F$76+(I176-N176)*tab!$F$77)</f>
        <v>0</v>
      </c>
      <c r="Y176" s="1588">
        <f t="shared" si="211"/>
        <v>0</v>
      </c>
      <c r="Z176" s="1581"/>
      <c r="AA176" s="1165"/>
    </row>
    <row r="177" spans="1:27" ht="12.75" x14ac:dyDescent="0.2">
      <c r="B177" s="1164"/>
      <c r="C177" s="1539">
        <v>23</v>
      </c>
      <c r="D177" s="1605">
        <f t="shared" si="203"/>
        <v>0</v>
      </c>
      <c r="E177" s="1606">
        <f t="shared" si="203"/>
        <v>0</v>
      </c>
      <c r="F177" s="1585"/>
      <c r="G177" s="1606">
        <f t="shared" ref="G177:I177" si="254">+G133</f>
        <v>0</v>
      </c>
      <c r="H177" s="1606">
        <f t="shared" si="254"/>
        <v>0</v>
      </c>
      <c r="I177" s="1606">
        <f t="shared" si="254"/>
        <v>0</v>
      </c>
      <c r="J177" s="1587">
        <f t="shared" si="207"/>
        <v>0</v>
      </c>
      <c r="K177" s="1541"/>
      <c r="L177" s="1606">
        <f t="shared" ref="L177:N177" si="255">+L133</f>
        <v>0</v>
      </c>
      <c r="M177" s="1606">
        <f t="shared" si="255"/>
        <v>0</v>
      </c>
      <c r="N177" s="1606">
        <f t="shared" si="255"/>
        <v>0</v>
      </c>
      <c r="O177" s="1587">
        <f t="shared" si="209"/>
        <v>0</v>
      </c>
      <c r="P177" s="1541"/>
      <c r="Q177" s="1588" t="str">
        <f t="shared" si="247"/>
        <v>ja</v>
      </c>
      <c r="R177" s="1588" t="str">
        <f t="shared" si="247"/>
        <v>ja</v>
      </c>
      <c r="S177" s="1588">
        <f>IF(Q177="nee",0,(J177-O177)*tab!$H$86)</f>
        <v>0</v>
      </c>
      <c r="T177" s="1588">
        <f>(G177-L177)*tab!$F$70+(H177-M177)*tab!$F$71+(I177-N177)*tab!$F$72</f>
        <v>0</v>
      </c>
      <c r="U177" s="1588">
        <f t="shared" si="210"/>
        <v>0</v>
      </c>
      <c r="V177" s="1589"/>
      <c r="W177" s="1588">
        <f>IF(R177="nee",0,(J177-O177)*tab!F$94)</f>
        <v>0</v>
      </c>
      <c r="X177" s="1588">
        <f>IF(R177="nee",0,(G177-L177)*tab!$F$75+(H177-M177)*tab!$F$76+(I177-N177)*tab!$F$77)</f>
        <v>0</v>
      </c>
      <c r="Y177" s="1588">
        <f t="shared" si="211"/>
        <v>0</v>
      </c>
      <c r="Z177" s="1581"/>
      <c r="AA177" s="1165"/>
    </row>
    <row r="178" spans="1:27" ht="12.75" x14ac:dyDescent="0.2">
      <c r="B178" s="1164"/>
      <c r="C178" s="1539">
        <v>24</v>
      </c>
      <c r="D178" s="1605">
        <f t="shared" si="203"/>
        <v>0</v>
      </c>
      <c r="E178" s="1606">
        <f t="shared" si="203"/>
        <v>0</v>
      </c>
      <c r="F178" s="1585"/>
      <c r="G178" s="1606">
        <f t="shared" ref="G178:I178" si="256">+G134</f>
        <v>0</v>
      </c>
      <c r="H178" s="1606">
        <f t="shared" si="256"/>
        <v>0</v>
      </c>
      <c r="I178" s="1606">
        <f t="shared" si="256"/>
        <v>0</v>
      </c>
      <c r="J178" s="1587">
        <f t="shared" si="207"/>
        <v>0</v>
      </c>
      <c r="K178" s="1541"/>
      <c r="L178" s="1606">
        <f t="shared" ref="L178:N178" si="257">+L134</f>
        <v>0</v>
      </c>
      <c r="M178" s="1606">
        <f t="shared" si="257"/>
        <v>0</v>
      </c>
      <c r="N178" s="1606">
        <f t="shared" si="257"/>
        <v>0</v>
      </c>
      <c r="O178" s="1587">
        <f t="shared" si="209"/>
        <v>0</v>
      </c>
      <c r="P178" s="1541"/>
      <c r="Q178" s="1588" t="str">
        <f t="shared" si="247"/>
        <v>ja</v>
      </c>
      <c r="R178" s="1588" t="str">
        <f t="shared" si="247"/>
        <v>ja</v>
      </c>
      <c r="S178" s="1588">
        <f>IF(Q178="nee",0,(J178-O178)*tab!$H$86)</f>
        <v>0</v>
      </c>
      <c r="T178" s="1588">
        <f>(G178-L178)*tab!$F$70+(H178-M178)*tab!$F$71+(I178-N178)*tab!$F$72</f>
        <v>0</v>
      </c>
      <c r="U178" s="1588">
        <f t="shared" si="210"/>
        <v>0</v>
      </c>
      <c r="V178" s="1589"/>
      <c r="W178" s="1588">
        <f>IF(R178="nee",0,(J178-O178)*tab!F$94)</f>
        <v>0</v>
      </c>
      <c r="X178" s="1588">
        <f>IF(R178="nee",0,(G178-L178)*tab!$F$75+(H178-M178)*tab!$F$76+(I178-N178)*tab!$F$77)</f>
        <v>0</v>
      </c>
      <c r="Y178" s="1588">
        <f t="shared" si="211"/>
        <v>0</v>
      </c>
      <c r="Z178" s="1581"/>
      <c r="AA178" s="1165"/>
    </row>
    <row r="179" spans="1:27" ht="12.75" x14ac:dyDescent="0.2">
      <c r="A179" s="1516"/>
      <c r="B179" s="1164"/>
      <c r="C179" s="1539">
        <v>25</v>
      </c>
      <c r="D179" s="1605">
        <f t="shared" si="203"/>
        <v>0</v>
      </c>
      <c r="E179" s="1606">
        <f t="shared" si="203"/>
        <v>0</v>
      </c>
      <c r="F179" s="1585"/>
      <c r="G179" s="1606">
        <f t="shared" ref="G179:I179" si="258">+G135</f>
        <v>0</v>
      </c>
      <c r="H179" s="1606">
        <f t="shared" si="258"/>
        <v>0</v>
      </c>
      <c r="I179" s="1606">
        <f t="shared" si="258"/>
        <v>0</v>
      </c>
      <c r="J179" s="1587">
        <f t="shared" si="207"/>
        <v>0</v>
      </c>
      <c r="K179" s="1541"/>
      <c r="L179" s="1606">
        <f t="shared" ref="L179:N179" si="259">+L135</f>
        <v>0</v>
      </c>
      <c r="M179" s="1606">
        <f t="shared" si="259"/>
        <v>0</v>
      </c>
      <c r="N179" s="1606">
        <f t="shared" si="259"/>
        <v>0</v>
      </c>
      <c r="O179" s="1587">
        <f t="shared" si="209"/>
        <v>0</v>
      </c>
      <c r="P179" s="1541"/>
      <c r="Q179" s="1588" t="str">
        <f t="shared" si="247"/>
        <v>ja</v>
      </c>
      <c r="R179" s="1588" t="str">
        <f t="shared" si="247"/>
        <v>ja</v>
      </c>
      <c r="S179" s="1588">
        <f>IF(Q179="nee",0,(J179-O179)*tab!$H$86)</f>
        <v>0</v>
      </c>
      <c r="T179" s="1588">
        <f>(G179-L179)*tab!$F$70+(H179-M179)*tab!$F$71+(I179-N179)*tab!$F$72</f>
        <v>0</v>
      </c>
      <c r="U179" s="1588">
        <f t="shared" si="210"/>
        <v>0</v>
      </c>
      <c r="V179" s="1589"/>
      <c r="W179" s="1588">
        <f>IF(R179="nee",0,(J179-O179)*tab!F$94)</f>
        <v>0</v>
      </c>
      <c r="X179" s="1588">
        <f>IF(R179="nee",0,(G179-L179)*tab!$F$75+(H179-M179)*tab!$F$76+(I179-N179)*tab!$F$77)</f>
        <v>0</v>
      </c>
      <c r="Y179" s="1588">
        <f t="shared" si="211"/>
        <v>0</v>
      </c>
      <c r="Z179" s="1581"/>
      <c r="AA179" s="1165"/>
    </row>
    <row r="180" spans="1:27" ht="12.75" x14ac:dyDescent="0.2">
      <c r="A180" s="1516"/>
      <c r="B180" s="1164"/>
      <c r="C180" s="1539">
        <v>26</v>
      </c>
      <c r="D180" s="1605">
        <f t="shared" si="203"/>
        <v>0</v>
      </c>
      <c r="E180" s="1606">
        <f t="shared" si="203"/>
        <v>0</v>
      </c>
      <c r="F180" s="1585"/>
      <c r="G180" s="1606">
        <f t="shared" ref="G180:I180" si="260">+G136</f>
        <v>0</v>
      </c>
      <c r="H180" s="1606">
        <f t="shared" si="260"/>
        <v>0</v>
      </c>
      <c r="I180" s="1606">
        <f t="shared" si="260"/>
        <v>0</v>
      </c>
      <c r="J180" s="1587">
        <f t="shared" si="207"/>
        <v>0</v>
      </c>
      <c r="K180" s="1541"/>
      <c r="L180" s="1606">
        <f t="shared" ref="L180:N180" si="261">+L136</f>
        <v>0</v>
      </c>
      <c r="M180" s="1606">
        <f t="shared" si="261"/>
        <v>0</v>
      </c>
      <c r="N180" s="1606">
        <f t="shared" si="261"/>
        <v>0</v>
      </c>
      <c r="O180" s="1587">
        <f t="shared" si="209"/>
        <v>0</v>
      </c>
      <c r="P180" s="1541"/>
      <c r="Q180" s="1588" t="str">
        <f t="shared" si="247"/>
        <v>ja</v>
      </c>
      <c r="R180" s="1588" t="str">
        <f t="shared" si="247"/>
        <v>ja</v>
      </c>
      <c r="S180" s="1588">
        <f>IF(Q180="nee",0,(J180-O180)*tab!$H$86)</f>
        <v>0</v>
      </c>
      <c r="T180" s="1588">
        <f>(G180-L180)*tab!$F$70+(H180-M180)*tab!$F$71+(I180-N180)*tab!$F$72</f>
        <v>0</v>
      </c>
      <c r="U180" s="1588">
        <f t="shared" si="210"/>
        <v>0</v>
      </c>
      <c r="V180" s="1589"/>
      <c r="W180" s="1588">
        <f>IF(R180="nee",0,(J180-O180)*tab!F$94)</f>
        <v>0</v>
      </c>
      <c r="X180" s="1588">
        <f>IF(R180="nee",0,(G180-L180)*tab!$F$75+(H180-M180)*tab!$F$76+(I180-N180)*tab!$F$77)</f>
        <v>0</v>
      </c>
      <c r="Y180" s="1588">
        <f t="shared" si="211"/>
        <v>0</v>
      </c>
      <c r="Z180" s="1581"/>
      <c r="AA180" s="1165"/>
    </row>
    <row r="181" spans="1:27" ht="12.75" x14ac:dyDescent="0.2">
      <c r="A181" s="1516"/>
      <c r="B181" s="1164"/>
      <c r="C181" s="1539">
        <v>27</v>
      </c>
      <c r="D181" s="1605">
        <f t="shared" si="203"/>
        <v>0</v>
      </c>
      <c r="E181" s="1606">
        <f t="shared" si="203"/>
        <v>0</v>
      </c>
      <c r="F181" s="1585"/>
      <c r="G181" s="1606">
        <f t="shared" ref="G181:I181" si="262">+G137</f>
        <v>0</v>
      </c>
      <c r="H181" s="1606">
        <f t="shared" si="262"/>
        <v>0</v>
      </c>
      <c r="I181" s="1606">
        <f t="shared" si="262"/>
        <v>0</v>
      </c>
      <c r="J181" s="1587">
        <f t="shared" si="207"/>
        <v>0</v>
      </c>
      <c r="K181" s="1541"/>
      <c r="L181" s="1606">
        <f t="shared" ref="L181:N181" si="263">+L137</f>
        <v>0</v>
      </c>
      <c r="M181" s="1606">
        <f t="shared" si="263"/>
        <v>0</v>
      </c>
      <c r="N181" s="1606">
        <f t="shared" si="263"/>
        <v>0</v>
      </c>
      <c r="O181" s="1587">
        <f t="shared" si="209"/>
        <v>0</v>
      </c>
      <c r="P181" s="1541"/>
      <c r="Q181" s="1588" t="str">
        <f t="shared" si="247"/>
        <v>ja</v>
      </c>
      <c r="R181" s="1588" t="str">
        <f t="shared" si="247"/>
        <v>ja</v>
      </c>
      <c r="S181" s="1588">
        <f>IF(Q181="nee",0,(J181-O181)*tab!$H$86)</f>
        <v>0</v>
      </c>
      <c r="T181" s="1588">
        <f>(G181-L181)*tab!$F$70+(H181-M181)*tab!$F$71+(I181-N181)*tab!$F$72</f>
        <v>0</v>
      </c>
      <c r="U181" s="1588">
        <f t="shared" si="210"/>
        <v>0</v>
      </c>
      <c r="V181" s="1589"/>
      <c r="W181" s="1588">
        <f>IF(R181="nee",0,(J181-O181)*tab!F$94)</f>
        <v>0</v>
      </c>
      <c r="X181" s="1588">
        <f>IF(R181="nee",0,(G181-L181)*tab!$F$75+(H181-M181)*tab!$F$76+(I181-N181)*tab!$F$77)</f>
        <v>0</v>
      </c>
      <c r="Y181" s="1588">
        <f t="shared" si="211"/>
        <v>0</v>
      </c>
      <c r="Z181" s="1581"/>
      <c r="AA181" s="1165"/>
    </row>
    <row r="182" spans="1:27" ht="12.75" x14ac:dyDescent="0.2">
      <c r="B182" s="1164"/>
      <c r="C182" s="1539">
        <v>28</v>
      </c>
      <c r="D182" s="1605">
        <f t="shared" si="203"/>
        <v>0</v>
      </c>
      <c r="E182" s="1606">
        <f t="shared" si="203"/>
        <v>0</v>
      </c>
      <c r="F182" s="1585"/>
      <c r="G182" s="1606">
        <f t="shared" ref="G182:I182" si="264">+G138</f>
        <v>0</v>
      </c>
      <c r="H182" s="1606">
        <f t="shared" si="264"/>
        <v>0</v>
      </c>
      <c r="I182" s="1606">
        <f t="shared" si="264"/>
        <v>0</v>
      </c>
      <c r="J182" s="1587">
        <f t="shared" si="207"/>
        <v>0</v>
      </c>
      <c r="K182" s="1541"/>
      <c r="L182" s="1606">
        <f t="shared" ref="L182:N182" si="265">+L138</f>
        <v>0</v>
      </c>
      <c r="M182" s="1606">
        <f t="shared" si="265"/>
        <v>0</v>
      </c>
      <c r="N182" s="1606">
        <f t="shared" si="265"/>
        <v>0</v>
      </c>
      <c r="O182" s="1587">
        <f t="shared" si="209"/>
        <v>0</v>
      </c>
      <c r="P182" s="1541"/>
      <c r="Q182" s="1588" t="str">
        <f t="shared" si="247"/>
        <v>ja</v>
      </c>
      <c r="R182" s="1588" t="str">
        <f t="shared" si="247"/>
        <v>ja</v>
      </c>
      <c r="S182" s="1588">
        <f>IF(Q182="nee",0,(J182-O182)*tab!$H$86)</f>
        <v>0</v>
      </c>
      <c r="T182" s="1588">
        <f>(G182-L182)*tab!$F$70+(H182-M182)*tab!$F$71+(I182-N182)*tab!$F$72</f>
        <v>0</v>
      </c>
      <c r="U182" s="1588">
        <f t="shared" si="210"/>
        <v>0</v>
      </c>
      <c r="V182" s="1589"/>
      <c r="W182" s="1588">
        <f>IF(R182="nee",0,(J182-O182)*tab!F$94)</f>
        <v>0</v>
      </c>
      <c r="X182" s="1588">
        <f>IF(R182="nee",0,(G182-L182)*tab!$F$75+(H182-M182)*tab!$F$76+(I182-N182)*tab!$F$77)</f>
        <v>0</v>
      </c>
      <c r="Y182" s="1588">
        <f t="shared" si="211"/>
        <v>0</v>
      </c>
      <c r="Z182" s="1581"/>
      <c r="AA182" s="1165"/>
    </row>
    <row r="183" spans="1:27" ht="12.75" x14ac:dyDescent="0.2">
      <c r="B183" s="1164"/>
      <c r="C183" s="1539">
        <v>29</v>
      </c>
      <c r="D183" s="1605">
        <f t="shared" si="203"/>
        <v>0</v>
      </c>
      <c r="E183" s="1606">
        <f t="shared" si="203"/>
        <v>0</v>
      </c>
      <c r="F183" s="1585"/>
      <c r="G183" s="1606">
        <f t="shared" ref="G183:I183" si="266">+G139</f>
        <v>0</v>
      </c>
      <c r="H183" s="1606">
        <f t="shared" si="266"/>
        <v>0</v>
      </c>
      <c r="I183" s="1606">
        <f t="shared" si="266"/>
        <v>0</v>
      </c>
      <c r="J183" s="1587">
        <f t="shared" si="207"/>
        <v>0</v>
      </c>
      <c r="K183" s="1541"/>
      <c r="L183" s="1606">
        <f t="shared" ref="L183:N183" si="267">+L139</f>
        <v>0</v>
      </c>
      <c r="M183" s="1606">
        <f t="shared" si="267"/>
        <v>0</v>
      </c>
      <c r="N183" s="1606">
        <f t="shared" si="267"/>
        <v>0</v>
      </c>
      <c r="O183" s="1587">
        <f t="shared" si="209"/>
        <v>0</v>
      </c>
      <c r="P183" s="1541"/>
      <c r="Q183" s="1588" t="str">
        <f t="shared" si="247"/>
        <v>ja</v>
      </c>
      <c r="R183" s="1588" t="str">
        <f t="shared" si="247"/>
        <v>ja</v>
      </c>
      <c r="S183" s="1588">
        <f>IF(Q183="nee",0,(J183-O183)*tab!$H$86)</f>
        <v>0</v>
      </c>
      <c r="T183" s="1588">
        <f>(G183-L183)*tab!$F$70+(H183-M183)*tab!$F$71+(I183-N183)*tab!$F$72</f>
        <v>0</v>
      </c>
      <c r="U183" s="1588">
        <f t="shared" si="210"/>
        <v>0</v>
      </c>
      <c r="V183" s="1589"/>
      <c r="W183" s="1588">
        <f>IF(R183="nee",0,(J183-O183)*tab!F$94)</f>
        <v>0</v>
      </c>
      <c r="X183" s="1588">
        <f>IF(R183="nee",0,(G183-L183)*tab!$F$75+(H183-M183)*tab!$F$76+(I183-N183)*tab!$F$77)</f>
        <v>0</v>
      </c>
      <c r="Y183" s="1588">
        <f t="shared" si="211"/>
        <v>0</v>
      </c>
      <c r="Z183" s="1581"/>
      <c r="AA183" s="1165"/>
    </row>
    <row r="184" spans="1:27" ht="12.75" x14ac:dyDescent="0.2">
      <c r="B184" s="1164"/>
      <c r="C184" s="1539">
        <v>30</v>
      </c>
      <c r="D184" s="1605">
        <f t="shared" si="203"/>
        <v>0</v>
      </c>
      <c r="E184" s="1606">
        <f t="shared" si="203"/>
        <v>0</v>
      </c>
      <c r="F184" s="1585"/>
      <c r="G184" s="1606">
        <f t="shared" ref="G184:I184" si="268">+G140</f>
        <v>0</v>
      </c>
      <c r="H184" s="1606">
        <f t="shared" si="268"/>
        <v>0</v>
      </c>
      <c r="I184" s="1606">
        <f t="shared" si="268"/>
        <v>0</v>
      </c>
      <c r="J184" s="1587">
        <f t="shared" si="207"/>
        <v>0</v>
      </c>
      <c r="K184" s="1541"/>
      <c r="L184" s="1606">
        <f t="shared" ref="L184:N184" si="269">+L140</f>
        <v>0</v>
      </c>
      <c r="M184" s="1606">
        <f t="shared" si="269"/>
        <v>0</v>
      </c>
      <c r="N184" s="1606">
        <f t="shared" si="269"/>
        <v>0</v>
      </c>
      <c r="O184" s="1587">
        <f t="shared" si="209"/>
        <v>0</v>
      </c>
      <c r="P184" s="1541"/>
      <c r="Q184" s="1588" t="str">
        <f t="shared" si="247"/>
        <v>ja</v>
      </c>
      <c r="R184" s="1588" t="str">
        <f t="shared" si="247"/>
        <v>ja</v>
      </c>
      <c r="S184" s="1588">
        <f>IF(Q184="nee",0,(J184-O184)*tab!$H$86)</f>
        <v>0</v>
      </c>
      <c r="T184" s="1588">
        <f>(G184-L184)*tab!$F$70+(H184-M184)*tab!$F$71+(I184-N184)*tab!$F$72</f>
        <v>0</v>
      </c>
      <c r="U184" s="1588">
        <f t="shared" si="210"/>
        <v>0</v>
      </c>
      <c r="V184" s="1589"/>
      <c r="W184" s="1588">
        <f>IF(R184="nee",0,(J184-O184)*tab!F$94)</f>
        <v>0</v>
      </c>
      <c r="X184" s="1588">
        <f>IF(R184="nee",0,(G184-L184)*tab!$F$75+(H184-M184)*tab!$F$76+(I184-N184)*tab!$F$77)</f>
        <v>0</v>
      </c>
      <c r="Y184" s="1588">
        <f t="shared" si="211"/>
        <v>0</v>
      </c>
      <c r="Z184" s="1581"/>
      <c r="AA184" s="1165"/>
    </row>
    <row r="185" spans="1:27" ht="12.75" x14ac:dyDescent="0.2">
      <c r="B185" s="1164"/>
      <c r="C185" s="1539">
        <v>31</v>
      </c>
      <c r="D185" s="1605">
        <f t="shared" ref="D185:E185" si="270">+D141</f>
        <v>0</v>
      </c>
      <c r="E185" s="1606">
        <f t="shared" si="270"/>
        <v>0</v>
      </c>
      <c r="F185" s="1585"/>
      <c r="G185" s="1606">
        <f t="shared" ref="G185:I185" si="271">+G141</f>
        <v>0</v>
      </c>
      <c r="H185" s="1606">
        <f t="shared" si="271"/>
        <v>0</v>
      </c>
      <c r="I185" s="1606">
        <f t="shared" si="271"/>
        <v>0</v>
      </c>
      <c r="J185" s="1587">
        <f t="shared" ref="J185:J189" si="272">SUM(G185:I185)</f>
        <v>0</v>
      </c>
      <c r="K185" s="1541"/>
      <c r="L185" s="1606">
        <f t="shared" ref="L185:N185" si="273">+L141</f>
        <v>0</v>
      </c>
      <c r="M185" s="1606">
        <f t="shared" si="273"/>
        <v>0</v>
      </c>
      <c r="N185" s="1606">
        <f t="shared" si="273"/>
        <v>0</v>
      </c>
      <c r="O185" s="1587">
        <f t="shared" ref="O185:O189" si="274">SUM(L185:N185)</f>
        <v>0</v>
      </c>
      <c r="P185" s="1541"/>
      <c r="Q185" s="1588" t="str">
        <f t="shared" ref="Q185:R185" si="275">+Q184</f>
        <v>ja</v>
      </c>
      <c r="R185" s="1588" t="str">
        <f t="shared" si="275"/>
        <v>ja</v>
      </c>
      <c r="S185" s="1588">
        <f>IF(Q185="nee",0,(J185-O185)*tab!$H$86)</f>
        <v>0</v>
      </c>
      <c r="T185" s="1588">
        <f>(G185-L185)*tab!$F$70+(H185-M185)*tab!$F$71+(I185-N185)*tab!$F$72</f>
        <v>0</v>
      </c>
      <c r="U185" s="1588">
        <f t="shared" si="210"/>
        <v>0</v>
      </c>
      <c r="V185" s="1589"/>
      <c r="W185" s="1588">
        <f>IF(R185="nee",0,(J185-O185)*tab!F$94)</f>
        <v>0</v>
      </c>
      <c r="X185" s="1588">
        <f>IF(R185="nee",0,(G185-L185)*tab!$F$75+(H185-M185)*tab!$F$76+(I185-N185)*tab!$F$77)</f>
        <v>0</v>
      </c>
      <c r="Y185" s="1588">
        <f t="shared" si="211"/>
        <v>0</v>
      </c>
      <c r="Z185" s="1581"/>
      <c r="AA185" s="1165"/>
    </row>
    <row r="186" spans="1:27" ht="12.75" x14ac:dyDescent="0.2">
      <c r="B186" s="1164"/>
      <c r="C186" s="1539">
        <v>32</v>
      </c>
      <c r="D186" s="1605">
        <f t="shared" ref="D186:E186" si="276">+D142</f>
        <v>0</v>
      </c>
      <c r="E186" s="1606">
        <f t="shared" si="276"/>
        <v>0</v>
      </c>
      <c r="F186" s="1585"/>
      <c r="G186" s="1606">
        <f t="shared" ref="G186:I186" si="277">+G142</f>
        <v>0</v>
      </c>
      <c r="H186" s="1606">
        <f t="shared" si="277"/>
        <v>0</v>
      </c>
      <c r="I186" s="1606">
        <f t="shared" si="277"/>
        <v>0</v>
      </c>
      <c r="J186" s="1587">
        <f t="shared" si="272"/>
        <v>0</v>
      </c>
      <c r="K186" s="1541"/>
      <c r="L186" s="1606">
        <f t="shared" ref="L186:N186" si="278">+L142</f>
        <v>0</v>
      </c>
      <c r="M186" s="1606">
        <f t="shared" si="278"/>
        <v>0</v>
      </c>
      <c r="N186" s="1606">
        <f t="shared" si="278"/>
        <v>0</v>
      </c>
      <c r="O186" s="1587">
        <f t="shared" si="274"/>
        <v>0</v>
      </c>
      <c r="P186" s="1541"/>
      <c r="Q186" s="1588" t="str">
        <f t="shared" ref="Q186:R186" si="279">+Q185</f>
        <v>ja</v>
      </c>
      <c r="R186" s="1588" t="str">
        <f t="shared" si="279"/>
        <v>ja</v>
      </c>
      <c r="S186" s="1588">
        <f>IF(Q186="nee",0,(J186-O186)*tab!$H$86)</f>
        <v>0</v>
      </c>
      <c r="T186" s="1588">
        <f>(G186-L186)*tab!$F$70+(H186-M186)*tab!$F$71+(I186-N186)*tab!$F$72</f>
        <v>0</v>
      </c>
      <c r="U186" s="1588">
        <f t="shared" si="210"/>
        <v>0</v>
      </c>
      <c r="V186" s="1589"/>
      <c r="W186" s="1588">
        <f>IF(R186="nee",0,(J186-O186)*tab!F$94)</f>
        <v>0</v>
      </c>
      <c r="X186" s="1588">
        <f>IF(R186="nee",0,(G186-L186)*tab!$F$75+(H186-M186)*tab!$F$76+(I186-N186)*tab!$F$77)</f>
        <v>0</v>
      </c>
      <c r="Y186" s="1588">
        <f t="shared" si="211"/>
        <v>0</v>
      </c>
      <c r="Z186" s="1581"/>
      <c r="AA186" s="1165"/>
    </row>
    <row r="187" spans="1:27" ht="12.75" x14ac:dyDescent="0.2">
      <c r="B187" s="1164"/>
      <c r="C187" s="1539">
        <v>33</v>
      </c>
      <c r="D187" s="1605">
        <f t="shared" ref="D187:E187" si="280">+D143</f>
        <v>0</v>
      </c>
      <c r="E187" s="1606">
        <f t="shared" si="280"/>
        <v>0</v>
      </c>
      <c r="F187" s="1585"/>
      <c r="G187" s="1606">
        <f t="shared" ref="G187:I187" si="281">+G143</f>
        <v>0</v>
      </c>
      <c r="H187" s="1606">
        <f t="shared" si="281"/>
        <v>0</v>
      </c>
      <c r="I187" s="1606">
        <f t="shared" si="281"/>
        <v>0</v>
      </c>
      <c r="J187" s="1587">
        <f t="shared" si="272"/>
        <v>0</v>
      </c>
      <c r="K187" s="1541"/>
      <c r="L187" s="1606">
        <f t="shared" ref="L187:N187" si="282">+L143</f>
        <v>0</v>
      </c>
      <c r="M187" s="1606">
        <f t="shared" si="282"/>
        <v>0</v>
      </c>
      <c r="N187" s="1606">
        <f t="shared" si="282"/>
        <v>0</v>
      </c>
      <c r="O187" s="1587">
        <f t="shared" si="274"/>
        <v>0</v>
      </c>
      <c r="P187" s="1541"/>
      <c r="Q187" s="1588" t="str">
        <f t="shared" ref="Q187:R187" si="283">+Q186</f>
        <v>ja</v>
      </c>
      <c r="R187" s="1588" t="str">
        <f t="shared" si="283"/>
        <v>ja</v>
      </c>
      <c r="S187" s="1588">
        <f>IF(Q187="nee",0,(J187-O187)*tab!$H$86)</f>
        <v>0</v>
      </c>
      <c r="T187" s="1588">
        <f>(G187-L187)*tab!$F$70+(H187-M187)*tab!$F$71+(I187-N187)*tab!$F$72</f>
        <v>0</v>
      </c>
      <c r="U187" s="1588">
        <f t="shared" si="210"/>
        <v>0</v>
      </c>
      <c r="V187" s="1589"/>
      <c r="W187" s="1588">
        <f>IF(R187="nee",0,(J187-O187)*tab!F$94)</f>
        <v>0</v>
      </c>
      <c r="X187" s="1588">
        <f>IF(R187="nee",0,(G187-L187)*tab!$F$75+(H187-M187)*tab!$F$76+(I187-N187)*tab!$F$77)</f>
        <v>0</v>
      </c>
      <c r="Y187" s="1588">
        <f t="shared" si="211"/>
        <v>0</v>
      </c>
      <c r="Z187" s="1581"/>
      <c r="AA187" s="1165"/>
    </row>
    <row r="188" spans="1:27" ht="12.75" x14ac:dyDescent="0.2">
      <c r="B188" s="1164"/>
      <c r="C188" s="1539">
        <v>34</v>
      </c>
      <c r="D188" s="1605">
        <f t="shared" ref="D188:E188" si="284">+D144</f>
        <v>0</v>
      </c>
      <c r="E188" s="1606">
        <f t="shared" si="284"/>
        <v>0</v>
      </c>
      <c r="F188" s="1585"/>
      <c r="G188" s="1606">
        <f t="shared" ref="G188:I188" si="285">+G144</f>
        <v>0</v>
      </c>
      <c r="H188" s="1606">
        <f t="shared" si="285"/>
        <v>0</v>
      </c>
      <c r="I188" s="1606">
        <f t="shared" si="285"/>
        <v>0</v>
      </c>
      <c r="J188" s="1587">
        <f t="shared" si="272"/>
        <v>0</v>
      </c>
      <c r="K188" s="1541"/>
      <c r="L188" s="1606">
        <f t="shared" ref="L188:N188" si="286">+L144</f>
        <v>0</v>
      </c>
      <c r="M188" s="1606">
        <f t="shared" si="286"/>
        <v>0</v>
      </c>
      <c r="N188" s="1606">
        <f t="shared" si="286"/>
        <v>0</v>
      </c>
      <c r="O188" s="1587">
        <f t="shared" si="274"/>
        <v>0</v>
      </c>
      <c r="P188" s="1541"/>
      <c r="Q188" s="1588" t="str">
        <f t="shared" ref="Q188:R188" si="287">+Q187</f>
        <v>ja</v>
      </c>
      <c r="R188" s="1588" t="str">
        <f t="shared" si="287"/>
        <v>ja</v>
      </c>
      <c r="S188" s="1588">
        <f>IF(Q188="nee",0,(J188-O188)*tab!$H$86)</f>
        <v>0</v>
      </c>
      <c r="T188" s="1588">
        <f>(G188-L188)*tab!$F$70+(H188-M188)*tab!$F$71+(I188-N188)*tab!$F$72</f>
        <v>0</v>
      </c>
      <c r="U188" s="1588">
        <f t="shared" si="210"/>
        <v>0</v>
      </c>
      <c r="V188" s="1589"/>
      <c r="W188" s="1588">
        <f>IF(R188="nee",0,(J188-O188)*tab!F$94)</f>
        <v>0</v>
      </c>
      <c r="X188" s="1588">
        <f>IF(R188="nee",0,(G188-L188)*tab!$F$75+(H188-M188)*tab!$F$76+(I188-N188)*tab!$F$77)</f>
        <v>0</v>
      </c>
      <c r="Y188" s="1588">
        <f t="shared" si="211"/>
        <v>0</v>
      </c>
      <c r="Z188" s="1581"/>
      <c r="AA188" s="1165"/>
    </row>
    <row r="189" spans="1:27" ht="12.75" x14ac:dyDescent="0.2">
      <c r="B189" s="1164"/>
      <c r="C189" s="1539">
        <v>35</v>
      </c>
      <c r="D189" s="1605">
        <f t="shared" ref="D189:E189" si="288">+D145</f>
        <v>0</v>
      </c>
      <c r="E189" s="1606">
        <f t="shared" si="288"/>
        <v>0</v>
      </c>
      <c r="F189" s="1585"/>
      <c r="G189" s="1606">
        <f t="shared" ref="G189:I189" si="289">+G145</f>
        <v>0</v>
      </c>
      <c r="H189" s="1606">
        <f t="shared" si="289"/>
        <v>0</v>
      </c>
      <c r="I189" s="1606">
        <f t="shared" si="289"/>
        <v>0</v>
      </c>
      <c r="J189" s="1587">
        <f t="shared" si="272"/>
        <v>0</v>
      </c>
      <c r="K189" s="1541"/>
      <c r="L189" s="1606">
        <f t="shared" ref="L189:N189" si="290">+L145</f>
        <v>0</v>
      </c>
      <c r="M189" s="1606">
        <f t="shared" si="290"/>
        <v>0</v>
      </c>
      <c r="N189" s="1606">
        <f t="shared" si="290"/>
        <v>0</v>
      </c>
      <c r="O189" s="1587">
        <f t="shared" si="274"/>
        <v>0</v>
      </c>
      <c r="P189" s="1541"/>
      <c r="Q189" s="1588" t="str">
        <f t="shared" ref="Q189:R189" si="291">+Q188</f>
        <v>ja</v>
      </c>
      <c r="R189" s="1588" t="str">
        <f t="shared" si="291"/>
        <v>ja</v>
      </c>
      <c r="S189" s="1588">
        <f>IF(Q189="nee",0,(J189-O189)*tab!$H$86)</f>
        <v>0</v>
      </c>
      <c r="T189" s="1588">
        <f>(G189-L189)*tab!$F$70+(H189-M189)*tab!$F$71+(I189-N189)*tab!$F$72</f>
        <v>0</v>
      </c>
      <c r="U189" s="1588">
        <f t="shared" si="210"/>
        <v>0</v>
      </c>
      <c r="V189" s="1589"/>
      <c r="W189" s="1588">
        <f>IF(R189="nee",0,(J189-O189)*tab!F$94)</f>
        <v>0</v>
      </c>
      <c r="X189" s="1588">
        <f>IF(R189="nee",0,(G189-L189)*tab!$F$75+(H189-M189)*tab!$F$76+(I189-N189)*tab!$F$77)</f>
        <v>0</v>
      </c>
      <c r="Y189" s="1588">
        <f t="shared" si="211"/>
        <v>0</v>
      </c>
      <c r="Z189" s="1581"/>
      <c r="AA189" s="1165"/>
    </row>
    <row r="190" spans="1:27" ht="12.75" x14ac:dyDescent="0.2">
      <c r="A190" s="1553"/>
      <c r="B190" s="1577"/>
      <c r="C190" s="1578"/>
      <c r="D190" s="1572"/>
      <c r="E190" s="1572"/>
      <c r="F190" s="1590"/>
      <c r="G190" s="1591">
        <f>SUM(G155:G189)</f>
        <v>0</v>
      </c>
      <c r="H190" s="1591">
        <f t="shared" ref="H190:J190" si="292">SUM(H155:H189)</f>
        <v>0</v>
      </c>
      <c r="I190" s="1591">
        <f t="shared" si="292"/>
        <v>0</v>
      </c>
      <c r="J190" s="1591">
        <f t="shared" si="292"/>
        <v>0</v>
      </c>
      <c r="K190" s="1592"/>
      <c r="L190" s="1591">
        <f t="shared" ref="L190:O190" si="293">SUM(L155:L189)</f>
        <v>0</v>
      </c>
      <c r="M190" s="1591">
        <f t="shared" si="293"/>
        <v>0</v>
      </c>
      <c r="N190" s="1591">
        <f t="shared" si="293"/>
        <v>0</v>
      </c>
      <c r="O190" s="1591">
        <f t="shared" si="293"/>
        <v>0</v>
      </c>
      <c r="P190" s="1592"/>
      <c r="Q190" s="1592"/>
      <c r="R190" s="1592"/>
      <c r="S190" s="1683"/>
      <c r="T190" s="1683"/>
      <c r="U190" s="1631">
        <f t="shared" ref="U190" si="294">SUM(U155:U189)</f>
        <v>0</v>
      </c>
      <c r="V190" s="1592"/>
      <c r="W190" s="1683"/>
      <c r="X190" s="1683"/>
      <c r="Y190" s="1631">
        <f t="shared" ref="Y190" si="295">SUM(Y155:Y189)</f>
        <v>0</v>
      </c>
      <c r="Z190" s="1581"/>
      <c r="AA190" s="1165"/>
    </row>
    <row r="191" spans="1:27" ht="12.75" x14ac:dyDescent="0.2">
      <c r="A191" s="1604"/>
      <c r="B191" s="1164"/>
      <c r="C191" s="1539"/>
      <c r="D191" s="1593"/>
      <c r="E191" s="1540"/>
      <c r="F191" s="1540"/>
      <c r="G191" s="1541"/>
      <c r="H191" s="1541"/>
      <c r="I191" s="1541"/>
      <c r="J191" s="1541"/>
      <c r="K191" s="1541"/>
      <c r="L191" s="1541"/>
      <c r="M191" s="1541"/>
      <c r="N191" s="1541"/>
      <c r="O191" s="1541"/>
      <c r="P191" s="1541"/>
      <c r="Q191" s="1541"/>
      <c r="R191" s="1541"/>
      <c r="S191" s="1541"/>
      <c r="T191" s="1541"/>
      <c r="W191" s="1594"/>
      <c r="X191" s="1594"/>
      <c r="Y191" s="1594"/>
      <c r="Z191" s="794"/>
      <c r="AA191" s="1165"/>
    </row>
    <row r="192" spans="1:27" ht="12.75" x14ac:dyDescent="0.2">
      <c r="B192" s="1511"/>
      <c r="C192" s="1512"/>
      <c r="D192" s="1513"/>
      <c r="E192" s="1513"/>
      <c r="F192" s="1513"/>
      <c r="G192" s="1514"/>
      <c r="H192" s="1514"/>
      <c r="I192" s="1514"/>
      <c r="J192" s="1514"/>
      <c r="K192" s="1514"/>
      <c r="L192" s="1514"/>
      <c r="M192" s="1514"/>
      <c r="N192" s="1514"/>
      <c r="O192" s="1514"/>
      <c r="P192" s="1514"/>
      <c r="Q192" s="1514"/>
      <c r="R192" s="1514"/>
      <c r="S192" s="1514"/>
      <c r="T192" s="1514"/>
      <c r="U192" s="1514"/>
      <c r="V192" s="1514"/>
      <c r="W192" s="1514"/>
      <c r="X192" s="1514"/>
      <c r="Y192" s="1514"/>
      <c r="Z192" s="1513"/>
      <c r="AA192" s="1515"/>
    </row>
    <row r="193" spans="2:27" ht="12.75" x14ac:dyDescent="0.2">
      <c r="B193" s="1607"/>
      <c r="C193" s="1608"/>
      <c r="D193" s="1609"/>
      <c r="E193" s="1609"/>
      <c r="F193" s="1609"/>
      <c r="G193" s="1610"/>
      <c r="H193" s="1610"/>
      <c r="I193" s="1610"/>
      <c r="J193" s="1610"/>
      <c r="K193" s="1610"/>
      <c r="L193" s="1610"/>
      <c r="M193" s="1610"/>
      <c r="N193" s="1610"/>
      <c r="O193" s="1610"/>
      <c r="P193" s="1610"/>
      <c r="Q193" s="1610"/>
      <c r="R193" s="1610"/>
      <c r="S193" s="1610"/>
      <c r="T193" s="1610"/>
      <c r="U193" s="1610"/>
      <c r="V193" s="1610"/>
      <c r="W193" s="1610"/>
      <c r="X193" s="1610"/>
      <c r="Y193" s="1610"/>
      <c r="Z193" s="1609"/>
      <c r="AA193" s="1611"/>
    </row>
    <row r="194" spans="2:27" ht="12.75" x14ac:dyDescent="0.2">
      <c r="B194" s="1612"/>
      <c r="C194" s="1613"/>
      <c r="D194" s="1614"/>
      <c r="E194" s="1614"/>
      <c r="F194" s="1614"/>
      <c r="G194" s="1615"/>
      <c r="H194" s="1615"/>
      <c r="I194" s="1615"/>
      <c r="J194" s="1615"/>
      <c r="K194" s="1615"/>
      <c r="L194" s="1615"/>
      <c r="M194" s="1615"/>
      <c r="N194" s="1615"/>
      <c r="O194" s="1615"/>
      <c r="P194" s="1615"/>
      <c r="Q194" s="1615"/>
      <c r="R194" s="1615"/>
      <c r="S194" s="1615"/>
      <c r="T194" s="1615"/>
      <c r="U194" s="1615"/>
      <c r="V194" s="1615"/>
      <c r="W194" s="1615"/>
      <c r="X194" s="1615"/>
      <c r="Y194" s="1615"/>
      <c r="Z194" s="1614"/>
      <c r="AA194" s="1616"/>
    </row>
    <row r="195" spans="2:27" ht="12.75" x14ac:dyDescent="0.2">
      <c r="B195" s="1511"/>
      <c r="C195" s="1512"/>
      <c r="D195" s="1513"/>
      <c r="E195" s="1513"/>
      <c r="F195" s="1513"/>
      <c r="G195" s="1514"/>
      <c r="H195" s="1514"/>
      <c r="I195" s="1514"/>
      <c r="J195" s="1514"/>
      <c r="K195" s="1514"/>
      <c r="L195" s="1514"/>
      <c r="M195" s="1514"/>
      <c r="N195" s="1514"/>
      <c r="O195" s="1514"/>
      <c r="P195" s="1514"/>
      <c r="Q195" s="1514"/>
      <c r="R195" s="1514"/>
      <c r="S195" s="1514"/>
      <c r="T195" s="1514"/>
      <c r="U195" s="1514"/>
      <c r="V195" s="1514"/>
      <c r="W195" s="1514"/>
      <c r="X195" s="1514"/>
      <c r="Y195" s="1514"/>
      <c r="Z195" s="1513"/>
      <c r="AA195" s="1515"/>
    </row>
    <row r="196" spans="2:27" ht="12.75" x14ac:dyDescent="0.2">
      <c r="B196" s="1511"/>
      <c r="C196" s="1512"/>
      <c r="D196" s="1513"/>
      <c r="E196" s="1513"/>
      <c r="F196" s="1513"/>
      <c r="G196" s="1514"/>
      <c r="H196" s="1514"/>
      <c r="I196" s="1514"/>
      <c r="J196" s="1514"/>
      <c r="K196" s="1514"/>
      <c r="L196" s="1514"/>
      <c r="M196" s="1514"/>
      <c r="N196" s="1514"/>
      <c r="O196" s="1514"/>
      <c r="P196" s="1514"/>
      <c r="Q196" s="1514"/>
      <c r="R196" s="1514"/>
      <c r="S196" s="1514"/>
      <c r="T196" s="1514"/>
      <c r="U196" s="1514"/>
      <c r="V196" s="1514"/>
      <c r="W196" s="1514"/>
      <c r="X196" s="1514"/>
      <c r="Y196" s="1514"/>
      <c r="Z196" s="1513"/>
      <c r="AA196" s="1515"/>
    </row>
    <row r="197" spans="2:27" ht="18.75" x14ac:dyDescent="0.3">
      <c r="B197" s="1511"/>
      <c r="C197" s="1517" t="s">
        <v>990</v>
      </c>
      <c r="D197" s="1513"/>
      <c r="E197" s="1513"/>
      <c r="F197" s="1513"/>
      <c r="G197" s="1514"/>
      <c r="H197" s="1514"/>
      <c r="I197" s="1518"/>
      <c r="J197" s="1514"/>
      <c r="K197" s="1514"/>
      <c r="L197" s="1514"/>
      <c r="M197" s="1514"/>
      <c r="N197" s="1518"/>
      <c r="O197" s="1514"/>
      <c r="P197" s="1514"/>
      <c r="Q197" s="1514"/>
      <c r="R197" s="1514"/>
      <c r="S197" s="1514"/>
      <c r="T197" s="1514"/>
      <c r="U197" s="1514"/>
      <c r="V197" s="1514"/>
      <c r="W197" s="1514"/>
      <c r="X197" s="1514"/>
      <c r="Y197" s="1514"/>
      <c r="Z197" s="1513"/>
      <c r="AA197" s="1515"/>
    </row>
    <row r="198" spans="2:27" ht="15.75" x14ac:dyDescent="0.25">
      <c r="B198" s="1511"/>
      <c r="C198" s="1519" t="str">
        <f>+C5</f>
        <v>SWV VO Passend Onderwijs</v>
      </c>
      <c r="D198" s="1513"/>
      <c r="E198" s="1513"/>
      <c r="F198" s="1513"/>
      <c r="G198" s="1514"/>
      <c r="H198" s="1514"/>
      <c r="I198" s="1518"/>
      <c r="J198" s="1514"/>
      <c r="K198" s="1514"/>
      <c r="L198" s="1514"/>
      <c r="M198" s="1514"/>
      <c r="N198" s="1518"/>
      <c r="O198" s="1514"/>
      <c r="P198" s="1514"/>
      <c r="Q198" s="1514"/>
      <c r="R198" s="1514"/>
      <c r="S198" s="1514"/>
      <c r="T198" s="1514"/>
      <c r="U198" s="1514"/>
      <c r="V198" s="1514"/>
      <c r="W198" s="1514"/>
      <c r="X198" s="1514"/>
      <c r="Y198" s="1514"/>
      <c r="Z198" s="1513"/>
      <c r="AA198" s="1515"/>
    </row>
    <row r="199" spans="2:27" ht="15.75" x14ac:dyDescent="0.25">
      <c r="B199" s="1511"/>
      <c r="C199" s="1519"/>
      <c r="D199" s="1513"/>
      <c r="E199" s="1513"/>
      <c r="F199" s="1513"/>
      <c r="G199" s="1514"/>
      <c r="H199" s="1514"/>
      <c r="I199" s="1518"/>
      <c r="J199" s="1514"/>
      <c r="K199" s="1514"/>
      <c r="L199" s="1514"/>
      <c r="M199" s="1514"/>
      <c r="N199" s="1518"/>
      <c r="O199" s="1514"/>
      <c r="P199" s="1514"/>
      <c r="Q199" s="1514"/>
      <c r="R199" s="1514"/>
      <c r="S199" s="1514"/>
      <c r="T199" s="1514"/>
      <c r="U199" s="1514"/>
      <c r="V199" s="1514"/>
      <c r="W199" s="1514"/>
      <c r="X199" s="1514"/>
      <c r="Y199" s="1514"/>
      <c r="Z199" s="1513"/>
      <c r="AA199" s="1515"/>
    </row>
    <row r="200" spans="2:27" ht="15.75" x14ac:dyDescent="0.25">
      <c r="B200" s="1511"/>
      <c r="C200" s="1520" t="s">
        <v>991</v>
      </c>
      <c r="D200" s="1521"/>
      <c r="E200" s="1521"/>
      <c r="F200" s="1521"/>
      <c r="G200" s="1522" t="s">
        <v>992</v>
      </c>
      <c r="H200" s="1523"/>
      <c r="I200" s="1523"/>
      <c r="J200" s="1524"/>
      <c r="K200" s="1523"/>
      <c r="L200" s="1514"/>
      <c r="M200" s="1514"/>
      <c r="N200" s="1514"/>
      <c r="O200" s="1518"/>
      <c r="P200" s="1514"/>
      <c r="Q200" s="1514"/>
      <c r="R200" s="1514"/>
      <c r="S200" s="1514"/>
      <c r="T200" s="1514"/>
      <c r="U200" s="1514"/>
      <c r="V200" s="1514"/>
      <c r="W200" s="1514"/>
      <c r="X200" s="1514"/>
      <c r="Y200" s="1514"/>
      <c r="Z200" s="1513"/>
      <c r="AA200" s="1515"/>
    </row>
    <row r="201" spans="2:27" ht="15" x14ac:dyDescent="0.25">
      <c r="B201" s="1525"/>
      <c r="C201" s="1526" t="s">
        <v>993</v>
      </c>
      <c r="D201" s="1167"/>
      <c r="E201" s="1527"/>
      <c r="F201" s="1527"/>
      <c r="G201" s="1167" t="s">
        <v>994</v>
      </c>
      <c r="H201" s="1528"/>
      <c r="I201" s="1528"/>
      <c r="J201" s="1529"/>
      <c r="K201" s="1528"/>
      <c r="L201" s="1530"/>
      <c r="M201" s="1530"/>
      <c r="N201" s="1530"/>
      <c r="O201" s="1531"/>
      <c r="P201" s="1530"/>
      <c r="Q201" s="1530"/>
      <c r="R201" s="1530"/>
      <c r="S201" s="1530"/>
      <c r="T201" s="1530"/>
      <c r="U201" s="1530"/>
      <c r="V201" s="1530"/>
      <c r="W201" s="1532"/>
      <c r="X201" s="1532"/>
      <c r="Y201" s="1532"/>
      <c r="Z201" s="1533"/>
      <c r="AA201" s="1534"/>
    </row>
    <row r="202" spans="2:27" ht="15.75" x14ac:dyDescent="0.25">
      <c r="B202" s="1164"/>
      <c r="C202" s="1536"/>
      <c r="D202" s="804"/>
      <c r="E202" s="804"/>
      <c r="F202" s="804"/>
      <c r="G202" s="1024"/>
      <c r="H202" s="790"/>
      <c r="I202" s="1531"/>
      <c r="J202" s="790"/>
      <c r="K202" s="790"/>
      <c r="L202" s="790"/>
      <c r="M202" s="790"/>
      <c r="N202" s="1531"/>
      <c r="O202" s="790"/>
      <c r="P202" s="790"/>
      <c r="Q202" s="790"/>
      <c r="R202" s="790"/>
      <c r="S202" s="790"/>
      <c r="T202" s="1537"/>
      <c r="U202" s="1538"/>
      <c r="V202" s="1538"/>
      <c r="W202" s="790"/>
      <c r="X202" s="790"/>
      <c r="Y202" s="790"/>
      <c r="Z202" s="804"/>
      <c r="AA202" s="1165"/>
    </row>
    <row r="203" spans="2:27" ht="12.75" x14ac:dyDescent="0.2">
      <c r="B203" s="1164"/>
      <c r="C203" s="1539"/>
      <c r="D203" s="1540"/>
      <c r="E203" s="1540"/>
      <c r="F203" s="1540"/>
      <c r="G203" s="1541"/>
      <c r="H203" s="1541"/>
      <c r="I203" s="1541"/>
      <c r="J203" s="1541"/>
      <c r="K203" s="1541"/>
      <c r="L203" s="1541"/>
      <c r="M203" s="1541"/>
      <c r="N203" s="1541"/>
      <c r="O203" s="1541"/>
      <c r="P203" s="1541"/>
      <c r="Q203" s="1541"/>
      <c r="R203" s="1541"/>
      <c r="S203" s="1541"/>
      <c r="T203" s="1541"/>
      <c r="U203" s="1542"/>
      <c r="V203" s="1542"/>
      <c r="W203" s="1542"/>
      <c r="X203" s="1542"/>
      <c r="Y203" s="1542"/>
      <c r="Z203" s="1543"/>
      <c r="AA203" s="1165"/>
    </row>
    <row r="204" spans="2:27" ht="12.75" x14ac:dyDescent="0.2">
      <c r="B204" s="1544"/>
      <c r="C204" s="1545"/>
      <c r="D204" s="1545" t="s">
        <v>19</v>
      </c>
      <c r="E204" s="1546"/>
      <c r="F204" s="1546"/>
      <c r="G204" s="1547" t="s">
        <v>1049</v>
      </c>
      <c r="H204" s="1548"/>
      <c r="I204" s="1548"/>
      <c r="J204" s="1549"/>
      <c r="K204" s="1549"/>
      <c r="L204" s="1547"/>
      <c r="M204" s="1548"/>
      <c r="N204" s="1550"/>
      <c r="O204" s="1549"/>
      <c r="P204" s="1549"/>
      <c r="Q204" s="1545"/>
      <c r="R204" s="1545"/>
      <c r="S204" s="1549"/>
      <c r="T204" s="1549"/>
      <c r="U204" s="1549"/>
      <c r="V204" s="1549"/>
      <c r="W204" s="1549"/>
      <c r="X204" s="1549"/>
      <c r="Y204" s="1549"/>
      <c r="Z204" s="1551"/>
      <c r="AA204" s="1552"/>
    </row>
    <row r="205" spans="2:27" ht="12.75" x14ac:dyDescent="0.2">
      <c r="B205" s="1554"/>
      <c r="C205" s="1555"/>
      <c r="D205" s="1556"/>
      <c r="E205" s="1557"/>
      <c r="F205" s="1558"/>
      <c r="G205" s="1559"/>
      <c r="H205" s="1560"/>
      <c r="I205" s="1561"/>
      <c r="J205" s="1562"/>
      <c r="K205" s="1562"/>
      <c r="L205" s="1563"/>
      <c r="M205" s="1560"/>
      <c r="N205" s="1564"/>
      <c r="O205" s="1562"/>
      <c r="P205" s="1562"/>
      <c r="Q205" s="1565" t="s">
        <v>996</v>
      </c>
      <c r="R205" s="1566" t="s">
        <v>996</v>
      </c>
      <c r="S205" s="1567" t="s">
        <v>954</v>
      </c>
      <c r="T205" s="1568" t="s">
        <v>1047</v>
      </c>
      <c r="U205" s="1562"/>
      <c r="V205" s="1562"/>
      <c r="W205" s="1566" t="s">
        <v>997</v>
      </c>
      <c r="X205" s="1568" t="s">
        <v>1048</v>
      </c>
      <c r="Y205" s="1569"/>
      <c r="Z205" s="1570"/>
      <c r="AA205" s="1534"/>
    </row>
    <row r="206" spans="2:27" ht="12.75" x14ac:dyDescent="0.2">
      <c r="B206" s="1554"/>
      <c r="C206" s="1555"/>
      <c r="D206" s="1572" t="s">
        <v>998</v>
      </c>
      <c r="E206" s="1573"/>
      <c r="F206" s="1557"/>
      <c r="G206" s="1556" t="s">
        <v>999</v>
      </c>
      <c r="H206" s="1574"/>
      <c r="I206" s="1574"/>
      <c r="J206" s="1574"/>
      <c r="K206" s="1574"/>
      <c r="L206" s="1556" t="s">
        <v>1000</v>
      </c>
      <c r="M206" s="1574"/>
      <c r="N206" s="1574"/>
      <c r="O206" s="1574"/>
      <c r="P206" s="1574"/>
      <c r="Q206" s="1565" t="s">
        <v>1001</v>
      </c>
      <c r="R206" s="1566" t="s">
        <v>1002</v>
      </c>
      <c r="S206" s="1556" t="s">
        <v>1003</v>
      </c>
      <c r="T206" s="1566"/>
      <c r="U206" s="1575" t="s">
        <v>1004</v>
      </c>
      <c r="V206" s="1575"/>
      <c r="W206" s="1556" t="s">
        <v>1005</v>
      </c>
      <c r="X206" s="1575"/>
      <c r="Y206" s="1575" t="s">
        <v>1004</v>
      </c>
      <c r="Z206" s="1576"/>
      <c r="AA206" s="1515"/>
    </row>
    <row r="207" spans="2:27" ht="12.75" x14ac:dyDescent="0.2">
      <c r="B207" s="1577"/>
      <c r="C207" s="1578"/>
      <c r="D207" s="1579" t="s">
        <v>169</v>
      </c>
      <c r="E207" s="1578" t="s">
        <v>1006</v>
      </c>
      <c r="F207" s="1579"/>
      <c r="G207" s="1580" t="s">
        <v>1007</v>
      </c>
      <c r="H207" s="1580" t="s">
        <v>1008</v>
      </c>
      <c r="I207" s="1580" t="s">
        <v>1009</v>
      </c>
      <c r="J207" s="1580" t="s">
        <v>1010</v>
      </c>
      <c r="K207" s="1580"/>
      <c r="L207" s="1580" t="s">
        <v>1007</v>
      </c>
      <c r="M207" s="1580" t="s">
        <v>1008</v>
      </c>
      <c r="N207" s="1580" t="s">
        <v>1009</v>
      </c>
      <c r="O207" s="1578" t="s">
        <v>1010</v>
      </c>
      <c r="P207" s="1580"/>
      <c r="Q207" s="1566" t="s">
        <v>1011</v>
      </c>
      <c r="R207" s="1566" t="s">
        <v>1011</v>
      </c>
      <c r="S207" s="1580" t="s">
        <v>1012</v>
      </c>
      <c r="T207" s="1580" t="s">
        <v>1013</v>
      </c>
      <c r="U207" s="1575" t="s">
        <v>1014</v>
      </c>
      <c r="V207" s="1575"/>
      <c r="W207" s="1541" t="s">
        <v>1012</v>
      </c>
      <c r="X207" s="1541" t="s">
        <v>1013</v>
      </c>
      <c r="Y207" s="1575" t="s">
        <v>1109</v>
      </c>
      <c r="Z207" s="1581"/>
      <c r="AA207" s="1165"/>
    </row>
    <row r="208" spans="2:27" ht="12.75" x14ac:dyDescent="0.2">
      <c r="B208" s="1164"/>
      <c r="C208" s="1539">
        <v>1</v>
      </c>
      <c r="D208" s="1605" t="str">
        <f t="shared" ref="D208:E237" si="296">+D155</f>
        <v>A</v>
      </c>
      <c r="E208" s="1606" t="str">
        <f t="shared" si="296"/>
        <v>99AA</v>
      </c>
      <c r="F208" s="1585"/>
      <c r="G208" s="1606">
        <f>+G155</f>
        <v>0</v>
      </c>
      <c r="H208" s="1606">
        <f t="shared" ref="H208:I208" si="297">+H155</f>
        <v>0</v>
      </c>
      <c r="I208" s="1606">
        <f t="shared" si="297"/>
        <v>0</v>
      </c>
      <c r="J208" s="1587">
        <f>SUM(G208:I208)</f>
        <v>0</v>
      </c>
      <c r="K208" s="1541"/>
      <c r="L208" s="1606">
        <f>+L155</f>
        <v>0</v>
      </c>
      <c r="M208" s="1606">
        <f t="shared" ref="M208:N208" si="298">+M155</f>
        <v>0</v>
      </c>
      <c r="N208" s="1606">
        <f t="shared" si="298"/>
        <v>0</v>
      </c>
      <c r="O208" s="1587">
        <f>SUM(L208:N208)</f>
        <v>0</v>
      </c>
      <c r="P208" s="1541"/>
      <c r="Q208" s="1588" t="str">
        <f>+Q155</f>
        <v>ja</v>
      </c>
      <c r="R208" s="1588" t="str">
        <f>+R155</f>
        <v>ja</v>
      </c>
      <c r="S208" s="1588">
        <f>IF(Q208="nee",0,(J208-O208)*tab!$H$86)</f>
        <v>0</v>
      </c>
      <c r="T208" s="1588">
        <f>(G208-L208)*tab!$F$70+(H208-M208)*tab!$F$71+(I208-N208)*tab!$F$72</f>
        <v>0</v>
      </c>
      <c r="U208" s="1588">
        <f>IF(SUM(S208:T208)&lt;=0,0,SUM(S208:T208))</f>
        <v>0</v>
      </c>
      <c r="V208" s="1589"/>
      <c r="W208" s="1588">
        <f>IF(R208="nee",0,(J208-O208)*tab!F$94)</f>
        <v>0</v>
      </c>
      <c r="X208" s="1588">
        <f>IF(R208="nee",0,(G208-L208)*tab!$F$75+(H208-M208)*tab!$F$76+(I208-N208)*tab!$F$77)</f>
        <v>0</v>
      </c>
      <c r="Y208" s="1588">
        <f>IF(SUM(W208:X208)&lt;=0,0,SUM(W208:X208))</f>
        <v>0</v>
      </c>
      <c r="Z208" s="1581"/>
      <c r="AA208" s="1165"/>
    </row>
    <row r="209" spans="2:27" ht="12.75" x14ac:dyDescent="0.2">
      <c r="B209" s="1164"/>
      <c r="C209" s="1539">
        <v>2</v>
      </c>
      <c r="D209" s="1605" t="str">
        <f t="shared" si="296"/>
        <v xml:space="preserve">B </v>
      </c>
      <c r="E209" s="1606" t="str">
        <f t="shared" si="296"/>
        <v>99AB</v>
      </c>
      <c r="F209" s="1585"/>
      <c r="G209" s="1606">
        <f t="shared" ref="G209:I209" si="299">+G156</f>
        <v>0</v>
      </c>
      <c r="H209" s="1606">
        <f t="shared" si="299"/>
        <v>0</v>
      </c>
      <c r="I209" s="1606">
        <f t="shared" si="299"/>
        <v>0</v>
      </c>
      <c r="J209" s="1587">
        <f t="shared" ref="J209:J237" si="300">SUM(G209:I209)</f>
        <v>0</v>
      </c>
      <c r="K209" s="1541"/>
      <c r="L209" s="1606">
        <f t="shared" ref="L209:N209" si="301">+L156</f>
        <v>0</v>
      </c>
      <c r="M209" s="1606">
        <f t="shared" si="301"/>
        <v>0</v>
      </c>
      <c r="N209" s="1606">
        <f t="shared" si="301"/>
        <v>0</v>
      </c>
      <c r="O209" s="1587">
        <f t="shared" ref="O209:O237" si="302">SUM(L209:N209)</f>
        <v>0</v>
      </c>
      <c r="P209" s="1541"/>
      <c r="Q209" s="1588" t="str">
        <f>+Q208</f>
        <v>ja</v>
      </c>
      <c r="R209" s="1588" t="str">
        <f>+R208</f>
        <v>ja</v>
      </c>
      <c r="S209" s="1588">
        <f>IF(Q209="nee",0,(J209-O209)*tab!$H$86)</f>
        <v>0</v>
      </c>
      <c r="T209" s="1588">
        <f>(G209-L209)*tab!$F$70+(H209-M209)*tab!$F$71+(I209-N209)*tab!$F$72</f>
        <v>0</v>
      </c>
      <c r="U209" s="1588">
        <f t="shared" ref="U209:U242" si="303">IF(SUM(S209:T209)&lt;=0,0,SUM(S209:T209))</f>
        <v>0</v>
      </c>
      <c r="V209" s="1589"/>
      <c r="W209" s="1588">
        <f>IF(R209="nee",0,(J209-O209)*tab!F$94)</f>
        <v>0</v>
      </c>
      <c r="X209" s="1588">
        <f>IF(R209="nee",0,(G209-L209)*tab!$F$75+(H209-M209)*tab!$F$76+(I209-N209)*tab!$F$77)</f>
        <v>0</v>
      </c>
      <c r="Y209" s="1588">
        <f t="shared" ref="Y209:Y242" si="304">IF(SUM(W209:X209)&lt;=0,0,SUM(W209:X209))</f>
        <v>0</v>
      </c>
      <c r="Z209" s="1581"/>
      <c r="AA209" s="1165"/>
    </row>
    <row r="210" spans="2:27" ht="12.75" x14ac:dyDescent="0.2">
      <c r="B210" s="1164"/>
      <c r="C210" s="1539">
        <v>3</v>
      </c>
      <c r="D210" s="1605" t="str">
        <f t="shared" si="296"/>
        <v>C</v>
      </c>
      <c r="E210" s="1606" t="str">
        <f t="shared" si="296"/>
        <v>99AC</v>
      </c>
      <c r="F210" s="1585"/>
      <c r="G210" s="1606">
        <f t="shared" ref="G210:I210" si="305">+G157</f>
        <v>0</v>
      </c>
      <c r="H210" s="1606">
        <f t="shared" si="305"/>
        <v>0</v>
      </c>
      <c r="I210" s="1606">
        <f t="shared" si="305"/>
        <v>0</v>
      </c>
      <c r="J210" s="1587">
        <f t="shared" si="300"/>
        <v>0</v>
      </c>
      <c r="K210" s="1541"/>
      <c r="L210" s="1606">
        <f t="shared" ref="L210:N210" si="306">+L157</f>
        <v>0</v>
      </c>
      <c r="M210" s="1606">
        <f t="shared" si="306"/>
        <v>0</v>
      </c>
      <c r="N210" s="1606">
        <f t="shared" si="306"/>
        <v>0</v>
      </c>
      <c r="O210" s="1587">
        <f t="shared" si="302"/>
        <v>0</v>
      </c>
      <c r="P210" s="1541"/>
      <c r="Q210" s="1588" t="str">
        <f t="shared" ref="Q210:R225" si="307">+Q209</f>
        <v>ja</v>
      </c>
      <c r="R210" s="1588" t="str">
        <f t="shared" si="307"/>
        <v>ja</v>
      </c>
      <c r="S210" s="1588">
        <f>IF(Q210="nee",0,(J210-O210)*tab!$H$86)</f>
        <v>0</v>
      </c>
      <c r="T210" s="1588">
        <f>(G210-L210)*tab!$F$70+(H210-M210)*tab!$F$71+(I210-N210)*tab!$F$72</f>
        <v>0</v>
      </c>
      <c r="U210" s="1588">
        <f t="shared" si="303"/>
        <v>0</v>
      </c>
      <c r="V210" s="1589"/>
      <c r="W210" s="1588">
        <f>IF(R210="nee",0,(J210-O210)*tab!F$94)</f>
        <v>0</v>
      </c>
      <c r="X210" s="1588">
        <f>IF(R210="nee",0,(G210-L210)*tab!$F$75+(H210-M210)*tab!$F$76+(I210-N210)*tab!$F$77)</f>
        <v>0</v>
      </c>
      <c r="Y210" s="1588">
        <f t="shared" si="304"/>
        <v>0</v>
      </c>
      <c r="Z210" s="1581"/>
      <c r="AA210" s="1165"/>
    </row>
    <row r="211" spans="2:27" ht="12.75" x14ac:dyDescent="0.2">
      <c r="B211" s="1164"/>
      <c r="C211" s="1539">
        <v>4</v>
      </c>
      <c r="D211" s="1605" t="str">
        <f t="shared" si="296"/>
        <v>D</v>
      </c>
      <c r="E211" s="1606" t="str">
        <f t="shared" si="296"/>
        <v>99AD</v>
      </c>
      <c r="F211" s="1585"/>
      <c r="G211" s="1606">
        <f t="shared" ref="G211:I211" si="308">+G158</f>
        <v>0</v>
      </c>
      <c r="H211" s="1606">
        <f t="shared" si="308"/>
        <v>0</v>
      </c>
      <c r="I211" s="1606">
        <f t="shared" si="308"/>
        <v>0</v>
      </c>
      <c r="J211" s="1587">
        <f t="shared" si="300"/>
        <v>0</v>
      </c>
      <c r="K211" s="1541"/>
      <c r="L211" s="1606">
        <f t="shared" ref="L211:N211" si="309">+L158</f>
        <v>0</v>
      </c>
      <c r="M211" s="1606">
        <f t="shared" si="309"/>
        <v>0</v>
      </c>
      <c r="N211" s="1606">
        <f t="shared" si="309"/>
        <v>0</v>
      </c>
      <c r="O211" s="1587">
        <f t="shared" si="302"/>
        <v>0</v>
      </c>
      <c r="P211" s="1541"/>
      <c r="Q211" s="1588" t="str">
        <f t="shared" si="307"/>
        <v>ja</v>
      </c>
      <c r="R211" s="1588" t="str">
        <f t="shared" si="307"/>
        <v>ja</v>
      </c>
      <c r="S211" s="1588">
        <f>IF(Q211="nee",0,(J211-O211)*tab!$H$86)</f>
        <v>0</v>
      </c>
      <c r="T211" s="1588">
        <f>(G211-L211)*tab!$F$70+(H211-M211)*tab!$F$71+(I211-N211)*tab!$F$72</f>
        <v>0</v>
      </c>
      <c r="U211" s="1588">
        <f t="shared" si="303"/>
        <v>0</v>
      </c>
      <c r="V211" s="1589"/>
      <c r="W211" s="1588">
        <f>IF(R211="nee",0,(J211-O211)*tab!F$94)</f>
        <v>0</v>
      </c>
      <c r="X211" s="1588">
        <f>IF(R211="nee",0,(G211-L211)*tab!$F$75+(H211-M211)*tab!$F$76+(I211-N211)*tab!$F$77)</f>
        <v>0</v>
      </c>
      <c r="Y211" s="1588">
        <f t="shared" si="304"/>
        <v>0</v>
      </c>
      <c r="Z211" s="1581"/>
      <c r="AA211" s="1165"/>
    </row>
    <row r="212" spans="2:27" ht="12.75" x14ac:dyDescent="0.2">
      <c r="B212" s="1164"/>
      <c r="C212" s="1539">
        <v>5</v>
      </c>
      <c r="D212" s="1605" t="str">
        <f t="shared" si="296"/>
        <v>E</v>
      </c>
      <c r="E212" s="1606" t="str">
        <f t="shared" si="296"/>
        <v>99AE</v>
      </c>
      <c r="F212" s="1585"/>
      <c r="G212" s="1606">
        <f t="shared" ref="G212:I212" si="310">+G159</f>
        <v>0</v>
      </c>
      <c r="H212" s="1606">
        <f t="shared" si="310"/>
        <v>0</v>
      </c>
      <c r="I212" s="1606">
        <f t="shared" si="310"/>
        <v>0</v>
      </c>
      <c r="J212" s="1587">
        <f t="shared" si="300"/>
        <v>0</v>
      </c>
      <c r="K212" s="1541"/>
      <c r="L212" s="1606">
        <f t="shared" ref="L212:N212" si="311">+L159</f>
        <v>0</v>
      </c>
      <c r="M212" s="1606">
        <f t="shared" si="311"/>
        <v>0</v>
      </c>
      <c r="N212" s="1606">
        <f t="shared" si="311"/>
        <v>0</v>
      </c>
      <c r="O212" s="1587">
        <f t="shared" si="302"/>
        <v>0</v>
      </c>
      <c r="P212" s="1541"/>
      <c r="Q212" s="1588" t="str">
        <f t="shared" si="307"/>
        <v>ja</v>
      </c>
      <c r="R212" s="1588" t="str">
        <f t="shared" si="307"/>
        <v>ja</v>
      </c>
      <c r="S212" s="1588">
        <f>IF(Q212="nee",0,(J212-O212)*tab!$H$86)</f>
        <v>0</v>
      </c>
      <c r="T212" s="1588">
        <f>(G212-L212)*tab!$F$70+(H212-M212)*tab!$F$71+(I212-N212)*tab!$F$72</f>
        <v>0</v>
      </c>
      <c r="U212" s="1588">
        <f t="shared" si="303"/>
        <v>0</v>
      </c>
      <c r="V212" s="1589"/>
      <c r="W212" s="1588">
        <f>IF(R212="nee",0,(J212-O212)*tab!F$94)</f>
        <v>0</v>
      </c>
      <c r="X212" s="1588">
        <f>IF(R212="nee",0,(G212-L212)*tab!$F$75+(H212-M212)*tab!$F$76+(I212-N212)*tab!$F$77)</f>
        <v>0</v>
      </c>
      <c r="Y212" s="1588">
        <f t="shared" si="304"/>
        <v>0</v>
      </c>
      <c r="Z212" s="1581"/>
      <c r="AA212" s="1165"/>
    </row>
    <row r="213" spans="2:27" ht="12.75" x14ac:dyDescent="0.2">
      <c r="B213" s="1164"/>
      <c r="C213" s="1539">
        <v>6</v>
      </c>
      <c r="D213" s="1605" t="str">
        <f t="shared" si="296"/>
        <v>F</v>
      </c>
      <c r="E213" s="1606" t="str">
        <f t="shared" si="296"/>
        <v>99AF</v>
      </c>
      <c r="F213" s="1585"/>
      <c r="G213" s="1606">
        <f t="shared" ref="G213:I213" si="312">+G160</f>
        <v>0</v>
      </c>
      <c r="H213" s="1606">
        <f t="shared" si="312"/>
        <v>0</v>
      </c>
      <c r="I213" s="1606">
        <f t="shared" si="312"/>
        <v>0</v>
      </c>
      <c r="J213" s="1587">
        <f t="shared" si="300"/>
        <v>0</v>
      </c>
      <c r="K213" s="1541"/>
      <c r="L213" s="1606">
        <f t="shared" ref="L213:N213" si="313">+L160</f>
        <v>0</v>
      </c>
      <c r="M213" s="1606">
        <f t="shared" si="313"/>
        <v>0</v>
      </c>
      <c r="N213" s="1606">
        <f t="shared" si="313"/>
        <v>0</v>
      </c>
      <c r="O213" s="1587">
        <f t="shared" si="302"/>
        <v>0</v>
      </c>
      <c r="P213" s="1541"/>
      <c r="Q213" s="1588" t="str">
        <f t="shared" si="307"/>
        <v>ja</v>
      </c>
      <c r="R213" s="1588" t="str">
        <f t="shared" si="307"/>
        <v>ja</v>
      </c>
      <c r="S213" s="1588">
        <f>IF(Q213="nee",0,(J213-O213)*tab!$H$86)</f>
        <v>0</v>
      </c>
      <c r="T213" s="1588">
        <f>(G213-L213)*tab!$F$70+(H213-M213)*tab!$F$71+(I213-N213)*tab!$F$72</f>
        <v>0</v>
      </c>
      <c r="U213" s="1588">
        <f t="shared" si="303"/>
        <v>0</v>
      </c>
      <c r="V213" s="1589"/>
      <c r="W213" s="1588">
        <f>IF(R213="nee",0,(J213-O213)*tab!F$94)</f>
        <v>0</v>
      </c>
      <c r="X213" s="1588">
        <f>IF(R213="nee",0,(G213-L213)*tab!$F$75+(H213-M213)*tab!$F$76+(I213-N213)*tab!$F$77)</f>
        <v>0</v>
      </c>
      <c r="Y213" s="1588">
        <f t="shared" si="304"/>
        <v>0</v>
      </c>
      <c r="Z213" s="1581"/>
      <c r="AA213" s="1165"/>
    </row>
    <row r="214" spans="2:27" ht="12.75" x14ac:dyDescent="0.2">
      <c r="B214" s="1164"/>
      <c r="C214" s="1539">
        <v>7</v>
      </c>
      <c r="D214" s="1605" t="str">
        <f t="shared" si="296"/>
        <v xml:space="preserve">G </v>
      </c>
      <c r="E214" s="1606" t="str">
        <f t="shared" si="296"/>
        <v>99AG</v>
      </c>
      <c r="F214" s="1585"/>
      <c r="G214" s="1606">
        <f t="shared" ref="G214:I214" si="314">+G161</f>
        <v>0</v>
      </c>
      <c r="H214" s="1606">
        <f t="shared" si="314"/>
        <v>0</v>
      </c>
      <c r="I214" s="1606">
        <f t="shared" si="314"/>
        <v>0</v>
      </c>
      <c r="J214" s="1587">
        <f t="shared" si="300"/>
        <v>0</v>
      </c>
      <c r="K214" s="1541"/>
      <c r="L214" s="1606">
        <f t="shared" ref="L214:N214" si="315">+L161</f>
        <v>0</v>
      </c>
      <c r="M214" s="1606">
        <f t="shared" si="315"/>
        <v>0</v>
      </c>
      <c r="N214" s="1606">
        <f t="shared" si="315"/>
        <v>0</v>
      </c>
      <c r="O214" s="1587">
        <f t="shared" si="302"/>
        <v>0</v>
      </c>
      <c r="P214" s="1541"/>
      <c r="Q214" s="1588" t="str">
        <f t="shared" si="307"/>
        <v>ja</v>
      </c>
      <c r="R214" s="1588" t="str">
        <f t="shared" si="307"/>
        <v>ja</v>
      </c>
      <c r="S214" s="1588">
        <f>IF(Q214="nee",0,(J214-O214)*tab!$H$86)</f>
        <v>0</v>
      </c>
      <c r="T214" s="1588">
        <f>(G214-L214)*tab!$F$70+(H214-M214)*tab!$F$71+(I214-N214)*tab!$F$72</f>
        <v>0</v>
      </c>
      <c r="U214" s="1588">
        <f t="shared" si="303"/>
        <v>0</v>
      </c>
      <c r="V214" s="1589"/>
      <c r="W214" s="1588">
        <f>IF(R214="nee",0,(J214-O214)*tab!F$94)</f>
        <v>0</v>
      </c>
      <c r="X214" s="1588">
        <f>IF(R214="nee",0,(G214-L214)*tab!$F$75+(H214-M214)*tab!$F$76+(I214-N214)*tab!$F$77)</f>
        <v>0</v>
      </c>
      <c r="Y214" s="1588">
        <f t="shared" si="304"/>
        <v>0</v>
      </c>
      <c r="Z214" s="1581"/>
      <c r="AA214" s="1165"/>
    </row>
    <row r="215" spans="2:27" ht="12.75" x14ac:dyDescent="0.2">
      <c r="B215" s="1164"/>
      <c r="C215" s="1539">
        <v>8</v>
      </c>
      <c r="D215" s="1605" t="str">
        <f t="shared" si="296"/>
        <v xml:space="preserve">H </v>
      </c>
      <c r="E215" s="1606" t="str">
        <f t="shared" si="296"/>
        <v>99AH</v>
      </c>
      <c r="F215" s="1585"/>
      <c r="G215" s="1606">
        <f t="shared" ref="G215:I215" si="316">+G162</f>
        <v>0</v>
      </c>
      <c r="H215" s="1606">
        <f t="shared" si="316"/>
        <v>0</v>
      </c>
      <c r="I215" s="1606">
        <f t="shared" si="316"/>
        <v>0</v>
      </c>
      <c r="J215" s="1587">
        <f t="shared" si="300"/>
        <v>0</v>
      </c>
      <c r="K215" s="1541"/>
      <c r="L215" s="1606">
        <f t="shared" ref="L215:N215" si="317">+L162</f>
        <v>0</v>
      </c>
      <c r="M215" s="1606">
        <f t="shared" si="317"/>
        <v>0</v>
      </c>
      <c r="N215" s="1606">
        <f t="shared" si="317"/>
        <v>0</v>
      </c>
      <c r="O215" s="1587">
        <f t="shared" si="302"/>
        <v>0</v>
      </c>
      <c r="P215" s="1541"/>
      <c r="Q215" s="1588" t="str">
        <f t="shared" si="307"/>
        <v>ja</v>
      </c>
      <c r="R215" s="1588" t="str">
        <f t="shared" si="307"/>
        <v>ja</v>
      </c>
      <c r="S215" s="1588">
        <f>IF(Q215="nee",0,(J215-O215)*tab!$H$86)</f>
        <v>0</v>
      </c>
      <c r="T215" s="1588">
        <f>(G215-L215)*tab!$F$70+(H215-M215)*tab!$F$71+(I215-N215)*tab!$F$72</f>
        <v>0</v>
      </c>
      <c r="U215" s="1588">
        <f t="shared" si="303"/>
        <v>0</v>
      </c>
      <c r="V215" s="1589"/>
      <c r="W215" s="1588">
        <f>IF(R215="nee",0,(J215-O215)*tab!F$94)</f>
        <v>0</v>
      </c>
      <c r="X215" s="1588">
        <f>IF(R215="nee",0,(G215-L215)*tab!$F$75+(H215-M215)*tab!$F$76+(I215-N215)*tab!$F$77)</f>
        <v>0</v>
      </c>
      <c r="Y215" s="1588">
        <f t="shared" si="304"/>
        <v>0</v>
      </c>
      <c r="Z215" s="1581"/>
      <c r="AA215" s="1165"/>
    </row>
    <row r="216" spans="2:27" ht="12.75" x14ac:dyDescent="0.2">
      <c r="B216" s="1164"/>
      <c r="C216" s="1539">
        <v>9</v>
      </c>
      <c r="D216" s="1605" t="str">
        <f t="shared" si="296"/>
        <v>I</v>
      </c>
      <c r="E216" s="1606" t="str">
        <f t="shared" si="296"/>
        <v>99AI</v>
      </c>
      <c r="F216" s="1585"/>
      <c r="G216" s="1606">
        <f t="shared" ref="G216:I216" si="318">+G163</f>
        <v>0</v>
      </c>
      <c r="H216" s="1606">
        <f t="shared" si="318"/>
        <v>0</v>
      </c>
      <c r="I216" s="1606">
        <f t="shared" si="318"/>
        <v>0</v>
      </c>
      <c r="J216" s="1587">
        <f t="shared" si="300"/>
        <v>0</v>
      </c>
      <c r="K216" s="1541"/>
      <c r="L216" s="1606">
        <f t="shared" ref="L216:N216" si="319">+L163</f>
        <v>0</v>
      </c>
      <c r="M216" s="1606">
        <f t="shared" si="319"/>
        <v>0</v>
      </c>
      <c r="N216" s="1606">
        <f t="shared" si="319"/>
        <v>0</v>
      </c>
      <c r="O216" s="1587">
        <f t="shared" si="302"/>
        <v>0</v>
      </c>
      <c r="P216" s="1541"/>
      <c r="Q216" s="1588" t="str">
        <f t="shared" si="307"/>
        <v>ja</v>
      </c>
      <c r="R216" s="1588" t="str">
        <f t="shared" si="307"/>
        <v>ja</v>
      </c>
      <c r="S216" s="1588">
        <f>IF(Q216="nee",0,(J216-O216)*tab!$H$86)</f>
        <v>0</v>
      </c>
      <c r="T216" s="1588">
        <f>(G216-L216)*tab!$F$70+(H216-M216)*tab!$F$71+(I216-N216)*tab!$F$72</f>
        <v>0</v>
      </c>
      <c r="U216" s="1588">
        <f t="shared" si="303"/>
        <v>0</v>
      </c>
      <c r="V216" s="1589"/>
      <c r="W216" s="1588">
        <f>IF(R216="nee",0,(J216-O216)*tab!F$94)</f>
        <v>0</v>
      </c>
      <c r="X216" s="1588">
        <f>IF(R216="nee",0,(G216-L216)*tab!$F$75+(H216-M216)*tab!$F$76+(I216-N216)*tab!$F$77)</f>
        <v>0</v>
      </c>
      <c r="Y216" s="1588">
        <f t="shared" si="304"/>
        <v>0</v>
      </c>
      <c r="Z216" s="1581"/>
      <c r="AA216" s="1165"/>
    </row>
    <row r="217" spans="2:27" ht="12.75" x14ac:dyDescent="0.2">
      <c r="B217" s="1164"/>
      <c r="C217" s="1539">
        <v>10</v>
      </c>
      <c r="D217" s="1605" t="str">
        <f t="shared" si="296"/>
        <v>J</v>
      </c>
      <c r="E217" s="1606" t="str">
        <f t="shared" si="296"/>
        <v>99AJ</v>
      </c>
      <c r="F217" s="1585"/>
      <c r="G217" s="1606">
        <f t="shared" ref="G217:I217" si="320">+G164</f>
        <v>0</v>
      </c>
      <c r="H217" s="1606">
        <f t="shared" si="320"/>
        <v>0</v>
      </c>
      <c r="I217" s="1606">
        <f t="shared" si="320"/>
        <v>0</v>
      </c>
      <c r="J217" s="1587">
        <f t="shared" si="300"/>
        <v>0</v>
      </c>
      <c r="K217" s="1541"/>
      <c r="L217" s="1606">
        <f t="shared" ref="L217:N217" si="321">+L164</f>
        <v>0</v>
      </c>
      <c r="M217" s="1606">
        <f t="shared" si="321"/>
        <v>0</v>
      </c>
      <c r="N217" s="1606">
        <f t="shared" si="321"/>
        <v>0</v>
      </c>
      <c r="O217" s="1587">
        <f t="shared" si="302"/>
        <v>0</v>
      </c>
      <c r="P217" s="1541"/>
      <c r="Q217" s="1588" t="str">
        <f t="shared" si="307"/>
        <v>ja</v>
      </c>
      <c r="R217" s="1588" t="str">
        <f t="shared" si="307"/>
        <v>ja</v>
      </c>
      <c r="S217" s="1588">
        <f>IF(Q217="nee",0,(J217-O217)*tab!$H$86)</f>
        <v>0</v>
      </c>
      <c r="T217" s="1588">
        <f>(G217-L217)*tab!$F$70+(H217-M217)*tab!$F$71+(I217-N217)*tab!$F$72</f>
        <v>0</v>
      </c>
      <c r="U217" s="1588">
        <f t="shared" si="303"/>
        <v>0</v>
      </c>
      <c r="V217" s="1589"/>
      <c r="W217" s="1588">
        <f>IF(R217="nee",0,(J217-O217)*tab!F$94)</f>
        <v>0</v>
      </c>
      <c r="X217" s="1588">
        <f>IF(R217="nee",0,(G217-L217)*tab!$F$75+(H217-M217)*tab!$F$76+(I217-N217)*tab!$F$77)</f>
        <v>0</v>
      </c>
      <c r="Y217" s="1588">
        <f t="shared" si="304"/>
        <v>0</v>
      </c>
      <c r="Z217" s="1581"/>
      <c r="AA217" s="1165"/>
    </row>
    <row r="218" spans="2:27" ht="12.75" x14ac:dyDescent="0.2">
      <c r="B218" s="1164"/>
      <c r="C218" s="1539">
        <v>11</v>
      </c>
      <c r="D218" s="1605" t="str">
        <f t="shared" si="296"/>
        <v>K</v>
      </c>
      <c r="E218" s="1606" t="str">
        <f t="shared" si="296"/>
        <v>99AK</v>
      </c>
      <c r="F218" s="1585"/>
      <c r="G218" s="1606">
        <f t="shared" ref="G218:I218" si="322">+G165</f>
        <v>0</v>
      </c>
      <c r="H218" s="1606">
        <f t="shared" si="322"/>
        <v>0</v>
      </c>
      <c r="I218" s="1606">
        <f t="shared" si="322"/>
        <v>0</v>
      </c>
      <c r="J218" s="1587">
        <f t="shared" si="300"/>
        <v>0</v>
      </c>
      <c r="K218" s="1541"/>
      <c r="L218" s="1606">
        <f t="shared" ref="L218:N218" si="323">+L165</f>
        <v>0</v>
      </c>
      <c r="M218" s="1606">
        <f t="shared" si="323"/>
        <v>0</v>
      </c>
      <c r="N218" s="1606">
        <f t="shared" si="323"/>
        <v>0</v>
      </c>
      <c r="O218" s="1587">
        <f t="shared" si="302"/>
        <v>0</v>
      </c>
      <c r="P218" s="1541"/>
      <c r="Q218" s="1588" t="str">
        <f t="shared" si="307"/>
        <v>ja</v>
      </c>
      <c r="R218" s="1588" t="str">
        <f t="shared" si="307"/>
        <v>ja</v>
      </c>
      <c r="S218" s="1588">
        <f>IF(Q218="nee",0,(J218-O218)*tab!$H$86)</f>
        <v>0</v>
      </c>
      <c r="T218" s="1588">
        <f>(G218-L218)*tab!$F$70+(H218-M218)*tab!$F$71+(I218-N218)*tab!$F$72</f>
        <v>0</v>
      </c>
      <c r="U218" s="1588">
        <f t="shared" si="303"/>
        <v>0</v>
      </c>
      <c r="V218" s="1589"/>
      <c r="W218" s="1588">
        <f>IF(R218="nee",0,(J218-O218)*tab!F$94)</f>
        <v>0</v>
      </c>
      <c r="X218" s="1588">
        <f>IF(R218="nee",0,(G218-L218)*tab!$F$75+(H218-M218)*tab!$F$76+(I218-N218)*tab!$F$77)</f>
        <v>0</v>
      </c>
      <c r="Y218" s="1588">
        <f t="shared" si="304"/>
        <v>0</v>
      </c>
      <c r="Z218" s="1581"/>
      <c r="AA218" s="1165"/>
    </row>
    <row r="219" spans="2:27" ht="12.75" x14ac:dyDescent="0.2">
      <c r="B219" s="1164"/>
      <c r="C219" s="1539">
        <v>12</v>
      </c>
      <c r="D219" s="1605" t="str">
        <f t="shared" si="296"/>
        <v>Overig</v>
      </c>
      <c r="E219" s="1606" t="str">
        <f t="shared" si="296"/>
        <v>99AL</v>
      </c>
      <c r="F219" s="1585"/>
      <c r="G219" s="1606">
        <f t="shared" ref="G219:I219" si="324">+G166</f>
        <v>0</v>
      </c>
      <c r="H219" s="1606">
        <f t="shared" si="324"/>
        <v>0</v>
      </c>
      <c r="I219" s="1606">
        <f t="shared" si="324"/>
        <v>0</v>
      </c>
      <c r="J219" s="1587">
        <f t="shared" si="300"/>
        <v>0</v>
      </c>
      <c r="K219" s="1541"/>
      <c r="L219" s="1606">
        <f t="shared" ref="L219:N219" si="325">+L166</f>
        <v>0</v>
      </c>
      <c r="M219" s="1606">
        <f t="shared" si="325"/>
        <v>0</v>
      </c>
      <c r="N219" s="1606">
        <f t="shared" si="325"/>
        <v>0</v>
      </c>
      <c r="O219" s="1587">
        <f t="shared" si="302"/>
        <v>0</v>
      </c>
      <c r="P219" s="1541"/>
      <c r="Q219" s="1588" t="str">
        <f t="shared" si="307"/>
        <v>ja</v>
      </c>
      <c r="R219" s="1588" t="str">
        <f t="shared" si="307"/>
        <v>ja</v>
      </c>
      <c r="S219" s="1588">
        <f>IF(Q219="nee",0,(J219-O219)*tab!$H$86)</f>
        <v>0</v>
      </c>
      <c r="T219" s="1588">
        <f>(G219-L219)*tab!$F$70+(H219-M219)*tab!$F$71+(I219-N219)*tab!$F$72</f>
        <v>0</v>
      </c>
      <c r="U219" s="1588">
        <f t="shared" si="303"/>
        <v>0</v>
      </c>
      <c r="V219" s="1589"/>
      <c r="W219" s="1588">
        <f>IF(R219="nee",0,(J219-O219)*tab!F$94)</f>
        <v>0</v>
      </c>
      <c r="X219" s="1588">
        <f>IF(R219="nee",0,(G219-L219)*tab!$F$75+(H219-M219)*tab!$F$76+(I219-N219)*tab!$F$77)</f>
        <v>0</v>
      </c>
      <c r="Y219" s="1588">
        <f t="shared" si="304"/>
        <v>0</v>
      </c>
      <c r="Z219" s="1581"/>
      <c r="AA219" s="1165"/>
    </row>
    <row r="220" spans="2:27" ht="12.75" x14ac:dyDescent="0.2">
      <c r="B220" s="1164"/>
      <c r="C220" s="1539">
        <v>13</v>
      </c>
      <c r="D220" s="1605">
        <f t="shared" si="296"/>
        <v>0</v>
      </c>
      <c r="E220" s="1606">
        <f t="shared" si="296"/>
        <v>0</v>
      </c>
      <c r="F220" s="1585"/>
      <c r="G220" s="1606">
        <f t="shared" ref="G220:I220" si="326">+G167</f>
        <v>0</v>
      </c>
      <c r="H220" s="1606">
        <f t="shared" si="326"/>
        <v>0</v>
      </c>
      <c r="I220" s="1606">
        <f t="shared" si="326"/>
        <v>0</v>
      </c>
      <c r="J220" s="1587">
        <f t="shared" si="300"/>
        <v>0</v>
      </c>
      <c r="K220" s="1541"/>
      <c r="L220" s="1606">
        <f t="shared" ref="L220:N220" si="327">+L167</f>
        <v>0</v>
      </c>
      <c r="M220" s="1606">
        <f t="shared" si="327"/>
        <v>0</v>
      </c>
      <c r="N220" s="1606">
        <f t="shared" si="327"/>
        <v>0</v>
      </c>
      <c r="O220" s="1587">
        <f t="shared" si="302"/>
        <v>0</v>
      </c>
      <c r="P220" s="1541"/>
      <c r="Q220" s="1588" t="str">
        <f t="shared" si="307"/>
        <v>ja</v>
      </c>
      <c r="R220" s="1588" t="str">
        <f t="shared" si="307"/>
        <v>ja</v>
      </c>
      <c r="S220" s="1588">
        <f>IF(Q220="nee",0,(J220-O220)*tab!$H$86)</f>
        <v>0</v>
      </c>
      <c r="T220" s="1588">
        <f>(G220-L220)*tab!$F$70+(H220-M220)*tab!$F$71+(I220-N220)*tab!$F$72</f>
        <v>0</v>
      </c>
      <c r="U220" s="1588">
        <f t="shared" si="303"/>
        <v>0</v>
      </c>
      <c r="V220" s="1589"/>
      <c r="W220" s="1588">
        <f>IF(R220="nee",0,(J220-O220)*tab!F$94)</f>
        <v>0</v>
      </c>
      <c r="X220" s="1588">
        <f>IF(R220="nee",0,(G220-L220)*tab!$F$75+(H220-M220)*tab!$F$76+(I220-N220)*tab!$F$77)</f>
        <v>0</v>
      </c>
      <c r="Y220" s="1588">
        <f t="shared" si="304"/>
        <v>0</v>
      </c>
      <c r="Z220" s="1581"/>
      <c r="AA220" s="1165"/>
    </row>
    <row r="221" spans="2:27" ht="12.75" x14ac:dyDescent="0.2">
      <c r="B221" s="1164"/>
      <c r="C221" s="1539">
        <v>14</v>
      </c>
      <c r="D221" s="1605">
        <f t="shared" si="296"/>
        <v>0</v>
      </c>
      <c r="E221" s="1606">
        <f t="shared" si="296"/>
        <v>0</v>
      </c>
      <c r="F221" s="1585"/>
      <c r="G221" s="1606">
        <f t="shared" ref="G221:I221" si="328">+G168</f>
        <v>0</v>
      </c>
      <c r="H221" s="1606">
        <f t="shared" si="328"/>
        <v>0</v>
      </c>
      <c r="I221" s="1606">
        <f t="shared" si="328"/>
        <v>0</v>
      </c>
      <c r="J221" s="1587">
        <f t="shared" si="300"/>
        <v>0</v>
      </c>
      <c r="K221" s="1541"/>
      <c r="L221" s="1606">
        <f t="shared" ref="L221:N221" si="329">+L168</f>
        <v>0</v>
      </c>
      <c r="M221" s="1606">
        <f t="shared" si="329"/>
        <v>0</v>
      </c>
      <c r="N221" s="1606">
        <f t="shared" si="329"/>
        <v>0</v>
      </c>
      <c r="O221" s="1587">
        <f t="shared" si="302"/>
        <v>0</v>
      </c>
      <c r="P221" s="1541"/>
      <c r="Q221" s="1588" t="str">
        <f t="shared" si="307"/>
        <v>ja</v>
      </c>
      <c r="R221" s="1588" t="str">
        <f t="shared" si="307"/>
        <v>ja</v>
      </c>
      <c r="S221" s="1588">
        <f>IF(Q221="nee",0,(J221-O221)*tab!$H$86)</f>
        <v>0</v>
      </c>
      <c r="T221" s="1588">
        <f>(G221-L221)*tab!$F$70+(H221-M221)*tab!$F$71+(I221-N221)*tab!$F$72</f>
        <v>0</v>
      </c>
      <c r="U221" s="1588">
        <f t="shared" si="303"/>
        <v>0</v>
      </c>
      <c r="V221" s="1589"/>
      <c r="W221" s="1588">
        <f>IF(R221="nee",0,(J221-O221)*tab!F$94)</f>
        <v>0</v>
      </c>
      <c r="X221" s="1588">
        <f>IF(R221="nee",0,(G221-L221)*tab!$F$75+(H221-M221)*tab!$F$76+(I221-N221)*tab!$F$77)</f>
        <v>0</v>
      </c>
      <c r="Y221" s="1588">
        <f t="shared" si="304"/>
        <v>0</v>
      </c>
      <c r="Z221" s="1581"/>
      <c r="AA221" s="1165"/>
    </row>
    <row r="222" spans="2:27" ht="12.75" x14ac:dyDescent="0.2">
      <c r="B222" s="1164"/>
      <c r="C222" s="1539">
        <v>15</v>
      </c>
      <c r="D222" s="1605">
        <f t="shared" si="296"/>
        <v>0</v>
      </c>
      <c r="E222" s="1606">
        <f t="shared" si="296"/>
        <v>0</v>
      </c>
      <c r="F222" s="1585"/>
      <c r="G222" s="1606">
        <f t="shared" ref="G222:I222" si="330">+G169</f>
        <v>0</v>
      </c>
      <c r="H222" s="1606">
        <f t="shared" si="330"/>
        <v>0</v>
      </c>
      <c r="I222" s="1606">
        <f t="shared" si="330"/>
        <v>0</v>
      </c>
      <c r="J222" s="1587">
        <f t="shared" si="300"/>
        <v>0</v>
      </c>
      <c r="K222" s="1541"/>
      <c r="L222" s="1606">
        <f t="shared" ref="L222:N222" si="331">+L169</f>
        <v>0</v>
      </c>
      <c r="M222" s="1606">
        <f t="shared" si="331"/>
        <v>0</v>
      </c>
      <c r="N222" s="1606">
        <f t="shared" si="331"/>
        <v>0</v>
      </c>
      <c r="O222" s="1587">
        <f t="shared" si="302"/>
        <v>0</v>
      </c>
      <c r="P222" s="1541"/>
      <c r="Q222" s="1588" t="str">
        <f t="shared" si="307"/>
        <v>ja</v>
      </c>
      <c r="R222" s="1588" t="str">
        <f t="shared" si="307"/>
        <v>ja</v>
      </c>
      <c r="S222" s="1588">
        <f>IF(Q222="nee",0,(J222-O222)*tab!$H$86)</f>
        <v>0</v>
      </c>
      <c r="T222" s="1588">
        <f>(G222-L222)*tab!$F$70+(H222-M222)*tab!$F$71+(I222-N222)*tab!$F$72</f>
        <v>0</v>
      </c>
      <c r="U222" s="1588">
        <f t="shared" si="303"/>
        <v>0</v>
      </c>
      <c r="V222" s="1589"/>
      <c r="W222" s="1588">
        <f>IF(R222="nee",0,(J222-O222)*tab!F$94)</f>
        <v>0</v>
      </c>
      <c r="X222" s="1588">
        <f>IF(R222="nee",0,(G222-L222)*tab!$F$75+(H222-M222)*tab!$F$76+(I222-N222)*tab!$F$77)</f>
        <v>0</v>
      </c>
      <c r="Y222" s="1588">
        <f t="shared" si="304"/>
        <v>0</v>
      </c>
      <c r="Z222" s="1581"/>
      <c r="AA222" s="1165"/>
    </row>
    <row r="223" spans="2:27" ht="12.75" x14ac:dyDescent="0.2">
      <c r="B223" s="1164"/>
      <c r="C223" s="1539">
        <v>16</v>
      </c>
      <c r="D223" s="1605">
        <f t="shared" si="296"/>
        <v>0</v>
      </c>
      <c r="E223" s="1606">
        <f t="shared" si="296"/>
        <v>0</v>
      </c>
      <c r="F223" s="1585"/>
      <c r="G223" s="1606">
        <f t="shared" ref="G223:I223" si="332">+G170</f>
        <v>0</v>
      </c>
      <c r="H223" s="1606">
        <f t="shared" si="332"/>
        <v>0</v>
      </c>
      <c r="I223" s="1606">
        <f t="shared" si="332"/>
        <v>0</v>
      </c>
      <c r="J223" s="1587">
        <f t="shared" si="300"/>
        <v>0</v>
      </c>
      <c r="K223" s="1541"/>
      <c r="L223" s="1606">
        <f t="shared" ref="L223:N223" si="333">+L170</f>
        <v>0</v>
      </c>
      <c r="M223" s="1606">
        <f t="shared" si="333"/>
        <v>0</v>
      </c>
      <c r="N223" s="1606">
        <f t="shared" si="333"/>
        <v>0</v>
      </c>
      <c r="O223" s="1587">
        <f t="shared" si="302"/>
        <v>0</v>
      </c>
      <c r="P223" s="1541"/>
      <c r="Q223" s="1588" t="str">
        <f t="shared" si="307"/>
        <v>ja</v>
      </c>
      <c r="R223" s="1588" t="str">
        <f t="shared" si="307"/>
        <v>ja</v>
      </c>
      <c r="S223" s="1588">
        <f>IF(Q223="nee",0,(J223-O223)*tab!$H$86)</f>
        <v>0</v>
      </c>
      <c r="T223" s="1588">
        <f>(G223-L223)*tab!$F$70+(H223-M223)*tab!$F$71+(I223-N223)*tab!$F$72</f>
        <v>0</v>
      </c>
      <c r="U223" s="1588">
        <f t="shared" si="303"/>
        <v>0</v>
      </c>
      <c r="V223" s="1589"/>
      <c r="W223" s="1588">
        <f>IF(R223="nee",0,(J223-O223)*tab!F$94)</f>
        <v>0</v>
      </c>
      <c r="X223" s="1588">
        <f>IF(R223="nee",0,(G223-L223)*tab!$F$75+(H223-M223)*tab!$F$76+(I223-N223)*tab!$F$77)</f>
        <v>0</v>
      </c>
      <c r="Y223" s="1588">
        <f t="shared" si="304"/>
        <v>0</v>
      </c>
      <c r="Z223" s="1581"/>
      <c r="AA223" s="1165"/>
    </row>
    <row r="224" spans="2:27" ht="12.75" x14ac:dyDescent="0.2">
      <c r="B224" s="1164"/>
      <c r="C224" s="1539">
        <v>17</v>
      </c>
      <c r="D224" s="1605">
        <f t="shared" si="296"/>
        <v>0</v>
      </c>
      <c r="E224" s="1606">
        <f t="shared" si="296"/>
        <v>0</v>
      </c>
      <c r="F224" s="1585"/>
      <c r="G224" s="1606">
        <f t="shared" ref="G224:I224" si="334">+G171</f>
        <v>0</v>
      </c>
      <c r="H224" s="1606">
        <f t="shared" si="334"/>
        <v>0</v>
      </c>
      <c r="I224" s="1606">
        <f t="shared" si="334"/>
        <v>0</v>
      </c>
      <c r="J224" s="1587">
        <f t="shared" si="300"/>
        <v>0</v>
      </c>
      <c r="K224" s="1541"/>
      <c r="L224" s="1606">
        <f t="shared" ref="L224:N224" si="335">+L171</f>
        <v>0</v>
      </c>
      <c r="M224" s="1606">
        <f t="shared" si="335"/>
        <v>0</v>
      </c>
      <c r="N224" s="1606">
        <f t="shared" si="335"/>
        <v>0</v>
      </c>
      <c r="O224" s="1587">
        <f t="shared" si="302"/>
        <v>0</v>
      </c>
      <c r="P224" s="1541"/>
      <c r="Q224" s="1588" t="str">
        <f t="shared" si="307"/>
        <v>ja</v>
      </c>
      <c r="R224" s="1588" t="str">
        <f t="shared" si="307"/>
        <v>ja</v>
      </c>
      <c r="S224" s="1588">
        <f>IF(Q224="nee",0,(J224-O224)*tab!$H$86)</f>
        <v>0</v>
      </c>
      <c r="T224" s="1588">
        <f>(G224-L224)*tab!$F$70+(H224-M224)*tab!$F$71+(I224-N224)*tab!$F$72</f>
        <v>0</v>
      </c>
      <c r="U224" s="1588">
        <f t="shared" si="303"/>
        <v>0</v>
      </c>
      <c r="V224" s="1589"/>
      <c r="W224" s="1588">
        <f>IF(R224="nee",0,(J224-O224)*tab!F$94)</f>
        <v>0</v>
      </c>
      <c r="X224" s="1588">
        <f>IF(R224="nee",0,(G224-L224)*tab!$F$75+(H224-M224)*tab!$F$76+(I224-N224)*tab!$F$77)</f>
        <v>0</v>
      </c>
      <c r="Y224" s="1588">
        <f t="shared" si="304"/>
        <v>0</v>
      </c>
      <c r="Z224" s="1581"/>
      <c r="AA224" s="1165"/>
    </row>
    <row r="225" spans="2:27" ht="12.75" x14ac:dyDescent="0.2">
      <c r="B225" s="1164"/>
      <c r="C225" s="1539">
        <v>18</v>
      </c>
      <c r="D225" s="1605">
        <f t="shared" si="296"/>
        <v>0</v>
      </c>
      <c r="E225" s="1606">
        <f t="shared" si="296"/>
        <v>0</v>
      </c>
      <c r="F225" s="1585"/>
      <c r="G225" s="1606">
        <f t="shared" ref="G225:I225" si="336">+G172</f>
        <v>0</v>
      </c>
      <c r="H225" s="1606">
        <f t="shared" si="336"/>
        <v>0</v>
      </c>
      <c r="I225" s="1606">
        <f t="shared" si="336"/>
        <v>0</v>
      </c>
      <c r="J225" s="1587">
        <f t="shared" si="300"/>
        <v>0</v>
      </c>
      <c r="K225" s="1541"/>
      <c r="L225" s="1606">
        <f t="shared" ref="L225:N225" si="337">+L172</f>
        <v>0</v>
      </c>
      <c r="M225" s="1606">
        <f t="shared" si="337"/>
        <v>0</v>
      </c>
      <c r="N225" s="1606">
        <f t="shared" si="337"/>
        <v>0</v>
      </c>
      <c r="O225" s="1587">
        <f t="shared" si="302"/>
        <v>0</v>
      </c>
      <c r="P225" s="1541"/>
      <c r="Q225" s="1588" t="str">
        <f t="shared" si="307"/>
        <v>ja</v>
      </c>
      <c r="R225" s="1588" t="str">
        <f t="shared" si="307"/>
        <v>ja</v>
      </c>
      <c r="S225" s="1588">
        <f>IF(Q225="nee",0,(J225-O225)*tab!$H$86)</f>
        <v>0</v>
      </c>
      <c r="T225" s="1588">
        <f>(G225-L225)*tab!$F$70+(H225-M225)*tab!$F$71+(I225-N225)*tab!$F$72</f>
        <v>0</v>
      </c>
      <c r="U225" s="1588">
        <f t="shared" si="303"/>
        <v>0</v>
      </c>
      <c r="V225" s="1589"/>
      <c r="W225" s="1588">
        <f>IF(R225="nee",0,(J225-O225)*tab!F$94)</f>
        <v>0</v>
      </c>
      <c r="X225" s="1588">
        <f>IF(R225="nee",0,(G225-L225)*tab!$F$75+(H225-M225)*tab!$F$76+(I225-N225)*tab!$F$77)</f>
        <v>0</v>
      </c>
      <c r="Y225" s="1588">
        <f t="shared" si="304"/>
        <v>0</v>
      </c>
      <c r="Z225" s="1581"/>
      <c r="AA225" s="1165"/>
    </row>
    <row r="226" spans="2:27" ht="12.75" x14ac:dyDescent="0.2">
      <c r="B226" s="1164"/>
      <c r="C226" s="1539">
        <v>19</v>
      </c>
      <c r="D226" s="1605">
        <f t="shared" si="296"/>
        <v>0</v>
      </c>
      <c r="E226" s="1606">
        <f t="shared" si="296"/>
        <v>0</v>
      </c>
      <c r="F226" s="1585"/>
      <c r="G226" s="1606">
        <f t="shared" ref="G226:I226" si="338">+G173</f>
        <v>0</v>
      </c>
      <c r="H226" s="1606">
        <f t="shared" si="338"/>
        <v>0</v>
      </c>
      <c r="I226" s="1606">
        <f t="shared" si="338"/>
        <v>0</v>
      </c>
      <c r="J226" s="1587">
        <f t="shared" si="300"/>
        <v>0</v>
      </c>
      <c r="K226" s="1541"/>
      <c r="L226" s="1606">
        <f t="shared" ref="L226:N226" si="339">+L173</f>
        <v>0</v>
      </c>
      <c r="M226" s="1606">
        <f t="shared" si="339"/>
        <v>0</v>
      </c>
      <c r="N226" s="1606">
        <f t="shared" si="339"/>
        <v>0</v>
      </c>
      <c r="O226" s="1587">
        <f t="shared" si="302"/>
        <v>0</v>
      </c>
      <c r="P226" s="1541"/>
      <c r="Q226" s="1588" t="str">
        <f t="shared" ref="Q226:R237" si="340">+Q225</f>
        <v>ja</v>
      </c>
      <c r="R226" s="1588" t="str">
        <f t="shared" si="340"/>
        <v>ja</v>
      </c>
      <c r="S226" s="1588">
        <f>IF(Q226="nee",0,(J226-O226)*tab!$H$86)</f>
        <v>0</v>
      </c>
      <c r="T226" s="1588">
        <f>(G226-L226)*tab!$F$70+(H226-M226)*tab!$F$71+(I226-N226)*tab!$F$72</f>
        <v>0</v>
      </c>
      <c r="U226" s="1588">
        <f t="shared" si="303"/>
        <v>0</v>
      </c>
      <c r="V226" s="1589"/>
      <c r="W226" s="1588">
        <f>IF(R226="nee",0,(J226-O226)*tab!F$94)</f>
        <v>0</v>
      </c>
      <c r="X226" s="1588">
        <f>IF(R226="nee",0,(G226-L226)*tab!$F$75+(H226-M226)*tab!$F$76+(I226-N226)*tab!$F$77)</f>
        <v>0</v>
      </c>
      <c r="Y226" s="1588">
        <f t="shared" si="304"/>
        <v>0</v>
      </c>
      <c r="Z226" s="1581"/>
      <c r="AA226" s="1165"/>
    </row>
    <row r="227" spans="2:27" ht="12.75" x14ac:dyDescent="0.2">
      <c r="B227" s="1164"/>
      <c r="C227" s="1539">
        <v>20</v>
      </c>
      <c r="D227" s="1605">
        <f t="shared" si="296"/>
        <v>0</v>
      </c>
      <c r="E227" s="1606">
        <f t="shared" si="296"/>
        <v>0</v>
      </c>
      <c r="F227" s="1585"/>
      <c r="G227" s="1606">
        <f t="shared" ref="G227:I227" si="341">+G174</f>
        <v>0</v>
      </c>
      <c r="H227" s="1606">
        <f t="shared" si="341"/>
        <v>0</v>
      </c>
      <c r="I227" s="1606">
        <f t="shared" si="341"/>
        <v>0</v>
      </c>
      <c r="J227" s="1587">
        <f t="shared" si="300"/>
        <v>0</v>
      </c>
      <c r="K227" s="1541"/>
      <c r="L227" s="1606">
        <f t="shared" ref="L227:N227" si="342">+L174</f>
        <v>0</v>
      </c>
      <c r="M227" s="1606">
        <f t="shared" si="342"/>
        <v>0</v>
      </c>
      <c r="N227" s="1606">
        <f t="shared" si="342"/>
        <v>0</v>
      </c>
      <c r="O227" s="1587">
        <f t="shared" si="302"/>
        <v>0</v>
      </c>
      <c r="P227" s="1541"/>
      <c r="Q227" s="1588" t="str">
        <f t="shared" si="340"/>
        <v>ja</v>
      </c>
      <c r="R227" s="1588" t="str">
        <f t="shared" si="340"/>
        <v>ja</v>
      </c>
      <c r="S227" s="1588">
        <f>IF(Q227="nee",0,(J227-O227)*tab!$H$86)</f>
        <v>0</v>
      </c>
      <c r="T227" s="1588">
        <f>(G227-L227)*tab!$F$70+(H227-M227)*tab!$F$71+(I227-N227)*tab!$F$72</f>
        <v>0</v>
      </c>
      <c r="U227" s="1588">
        <f t="shared" si="303"/>
        <v>0</v>
      </c>
      <c r="V227" s="1589"/>
      <c r="W227" s="1588">
        <f>IF(R227="nee",0,(J227-O227)*tab!F$94)</f>
        <v>0</v>
      </c>
      <c r="X227" s="1588">
        <f>IF(R227="nee",0,(G227-L227)*tab!$F$75+(H227-M227)*tab!$F$76+(I227-N227)*tab!$F$77)</f>
        <v>0</v>
      </c>
      <c r="Y227" s="1588">
        <f t="shared" si="304"/>
        <v>0</v>
      </c>
      <c r="Z227" s="1581"/>
      <c r="AA227" s="1165"/>
    </row>
    <row r="228" spans="2:27" ht="12.75" x14ac:dyDescent="0.2">
      <c r="B228" s="1164"/>
      <c r="C228" s="1539">
        <v>21</v>
      </c>
      <c r="D228" s="1605">
        <f t="shared" si="296"/>
        <v>0</v>
      </c>
      <c r="E228" s="1606">
        <f t="shared" si="296"/>
        <v>0</v>
      </c>
      <c r="F228" s="1585"/>
      <c r="G228" s="1606">
        <f t="shared" ref="G228:I228" si="343">+G175</f>
        <v>0</v>
      </c>
      <c r="H228" s="1606">
        <f t="shared" si="343"/>
        <v>0</v>
      </c>
      <c r="I228" s="1606">
        <f t="shared" si="343"/>
        <v>0</v>
      </c>
      <c r="J228" s="1587">
        <f t="shared" si="300"/>
        <v>0</v>
      </c>
      <c r="K228" s="1541"/>
      <c r="L228" s="1606">
        <f t="shared" ref="L228:N228" si="344">+L175</f>
        <v>0</v>
      </c>
      <c r="M228" s="1606">
        <f t="shared" si="344"/>
        <v>0</v>
      </c>
      <c r="N228" s="1606">
        <f t="shared" si="344"/>
        <v>0</v>
      </c>
      <c r="O228" s="1587">
        <f t="shared" si="302"/>
        <v>0</v>
      </c>
      <c r="P228" s="1541"/>
      <c r="Q228" s="1588" t="str">
        <f t="shared" si="340"/>
        <v>ja</v>
      </c>
      <c r="R228" s="1588" t="str">
        <f t="shared" si="340"/>
        <v>ja</v>
      </c>
      <c r="S228" s="1588">
        <f>IF(Q228="nee",0,(J228-O228)*tab!$H$86)</f>
        <v>0</v>
      </c>
      <c r="T228" s="1588">
        <f>(G228-L228)*tab!$F$70+(H228-M228)*tab!$F$71+(I228-N228)*tab!$F$72</f>
        <v>0</v>
      </c>
      <c r="U228" s="1588">
        <f t="shared" si="303"/>
        <v>0</v>
      </c>
      <c r="V228" s="1589"/>
      <c r="W228" s="1588">
        <f>IF(R228="nee",0,(J228-O228)*tab!F$94)</f>
        <v>0</v>
      </c>
      <c r="X228" s="1588">
        <f>IF(R228="nee",0,(G228-L228)*tab!$F$75+(H228-M228)*tab!$F$76+(I228-N228)*tab!$F$77)</f>
        <v>0</v>
      </c>
      <c r="Y228" s="1588">
        <f t="shared" si="304"/>
        <v>0</v>
      </c>
      <c r="Z228" s="1581"/>
      <c r="AA228" s="1165"/>
    </row>
    <row r="229" spans="2:27" ht="12.75" x14ac:dyDescent="0.2">
      <c r="B229" s="1164"/>
      <c r="C229" s="1539">
        <v>22</v>
      </c>
      <c r="D229" s="1605">
        <f t="shared" si="296"/>
        <v>0</v>
      </c>
      <c r="E229" s="1606">
        <f t="shared" si="296"/>
        <v>0</v>
      </c>
      <c r="F229" s="1585"/>
      <c r="G229" s="1606">
        <f t="shared" ref="G229:I229" si="345">+G176</f>
        <v>0</v>
      </c>
      <c r="H229" s="1606">
        <f t="shared" si="345"/>
        <v>0</v>
      </c>
      <c r="I229" s="1606">
        <f t="shared" si="345"/>
        <v>0</v>
      </c>
      <c r="J229" s="1587">
        <f t="shared" si="300"/>
        <v>0</v>
      </c>
      <c r="K229" s="1541"/>
      <c r="L229" s="1606">
        <f t="shared" ref="L229:N229" si="346">+L176</f>
        <v>0</v>
      </c>
      <c r="M229" s="1606">
        <f t="shared" si="346"/>
        <v>0</v>
      </c>
      <c r="N229" s="1606">
        <f t="shared" si="346"/>
        <v>0</v>
      </c>
      <c r="O229" s="1587">
        <f t="shared" si="302"/>
        <v>0</v>
      </c>
      <c r="P229" s="1541"/>
      <c r="Q229" s="1588" t="str">
        <f t="shared" si="340"/>
        <v>ja</v>
      </c>
      <c r="R229" s="1588" t="str">
        <f t="shared" si="340"/>
        <v>ja</v>
      </c>
      <c r="S229" s="1588">
        <f>IF(Q229="nee",0,(J229-O229)*tab!$H$86)</f>
        <v>0</v>
      </c>
      <c r="T229" s="1588">
        <f>(G229-L229)*tab!$F$70+(H229-M229)*tab!$F$71+(I229-N229)*tab!$F$72</f>
        <v>0</v>
      </c>
      <c r="U229" s="1588">
        <f t="shared" si="303"/>
        <v>0</v>
      </c>
      <c r="V229" s="1589"/>
      <c r="W229" s="1588">
        <f>IF(R229="nee",0,(J229-O229)*tab!F$94)</f>
        <v>0</v>
      </c>
      <c r="X229" s="1588">
        <f>IF(R229="nee",0,(G229-L229)*tab!$F$75+(H229-M229)*tab!$F$76+(I229-N229)*tab!$F$77)</f>
        <v>0</v>
      </c>
      <c r="Y229" s="1588">
        <f t="shared" si="304"/>
        <v>0</v>
      </c>
      <c r="Z229" s="1581"/>
      <c r="AA229" s="1165"/>
    </row>
    <row r="230" spans="2:27" ht="12.75" x14ac:dyDescent="0.2">
      <c r="B230" s="1164"/>
      <c r="C230" s="1539">
        <v>23</v>
      </c>
      <c r="D230" s="1605">
        <f t="shared" si="296"/>
        <v>0</v>
      </c>
      <c r="E230" s="1606">
        <f t="shared" si="296"/>
        <v>0</v>
      </c>
      <c r="F230" s="1585"/>
      <c r="G230" s="1606">
        <f t="shared" ref="G230:I230" si="347">+G177</f>
        <v>0</v>
      </c>
      <c r="H230" s="1606">
        <f t="shared" si="347"/>
        <v>0</v>
      </c>
      <c r="I230" s="1606">
        <f t="shared" si="347"/>
        <v>0</v>
      </c>
      <c r="J230" s="1587">
        <f t="shared" si="300"/>
        <v>0</v>
      </c>
      <c r="K230" s="1541"/>
      <c r="L230" s="1606">
        <f t="shared" ref="L230:N230" si="348">+L177</f>
        <v>0</v>
      </c>
      <c r="M230" s="1606">
        <f t="shared" si="348"/>
        <v>0</v>
      </c>
      <c r="N230" s="1606">
        <f t="shared" si="348"/>
        <v>0</v>
      </c>
      <c r="O230" s="1587">
        <f t="shared" si="302"/>
        <v>0</v>
      </c>
      <c r="P230" s="1541"/>
      <c r="Q230" s="1588" t="str">
        <f t="shared" si="340"/>
        <v>ja</v>
      </c>
      <c r="R230" s="1588" t="str">
        <f t="shared" si="340"/>
        <v>ja</v>
      </c>
      <c r="S230" s="1588">
        <f>IF(Q230="nee",0,(J230-O230)*tab!$H$86)</f>
        <v>0</v>
      </c>
      <c r="T230" s="1588">
        <f>(G230-L230)*tab!$F$70+(H230-M230)*tab!$F$71+(I230-N230)*tab!$F$72</f>
        <v>0</v>
      </c>
      <c r="U230" s="1588">
        <f t="shared" si="303"/>
        <v>0</v>
      </c>
      <c r="V230" s="1589"/>
      <c r="W230" s="1588">
        <f>IF(R230="nee",0,(J230-O230)*tab!F$94)</f>
        <v>0</v>
      </c>
      <c r="X230" s="1588">
        <f>IF(R230="nee",0,(G230-L230)*tab!$F$75+(H230-M230)*tab!$F$76+(I230-N230)*tab!$F$77)</f>
        <v>0</v>
      </c>
      <c r="Y230" s="1588">
        <f t="shared" si="304"/>
        <v>0</v>
      </c>
      <c r="Z230" s="1581"/>
      <c r="AA230" s="1165"/>
    </row>
    <row r="231" spans="2:27" ht="12.75" x14ac:dyDescent="0.2">
      <c r="B231" s="1164"/>
      <c r="C231" s="1539">
        <v>24</v>
      </c>
      <c r="D231" s="1605">
        <f t="shared" si="296"/>
        <v>0</v>
      </c>
      <c r="E231" s="1606">
        <f t="shared" si="296"/>
        <v>0</v>
      </c>
      <c r="F231" s="1585"/>
      <c r="G231" s="1606">
        <f t="shared" ref="G231:I231" si="349">+G178</f>
        <v>0</v>
      </c>
      <c r="H231" s="1606">
        <f t="shared" si="349"/>
        <v>0</v>
      </c>
      <c r="I231" s="1606">
        <f t="shared" si="349"/>
        <v>0</v>
      </c>
      <c r="J231" s="1587">
        <f t="shared" si="300"/>
        <v>0</v>
      </c>
      <c r="K231" s="1541"/>
      <c r="L231" s="1606">
        <f t="shared" ref="L231:N231" si="350">+L178</f>
        <v>0</v>
      </c>
      <c r="M231" s="1606">
        <f t="shared" si="350"/>
        <v>0</v>
      </c>
      <c r="N231" s="1606">
        <f t="shared" si="350"/>
        <v>0</v>
      </c>
      <c r="O231" s="1587">
        <f t="shared" si="302"/>
        <v>0</v>
      </c>
      <c r="P231" s="1541"/>
      <c r="Q231" s="1588" t="str">
        <f t="shared" si="340"/>
        <v>ja</v>
      </c>
      <c r="R231" s="1588" t="str">
        <f t="shared" si="340"/>
        <v>ja</v>
      </c>
      <c r="S231" s="1588">
        <f>IF(Q231="nee",0,(J231-O231)*tab!$H$86)</f>
        <v>0</v>
      </c>
      <c r="T231" s="1588">
        <f>(G231-L231)*tab!$F$70+(H231-M231)*tab!$F$71+(I231-N231)*tab!$F$72</f>
        <v>0</v>
      </c>
      <c r="U231" s="1588">
        <f t="shared" si="303"/>
        <v>0</v>
      </c>
      <c r="V231" s="1589"/>
      <c r="W231" s="1588">
        <f>IF(R231="nee",0,(J231-O231)*tab!F$94)</f>
        <v>0</v>
      </c>
      <c r="X231" s="1588">
        <f>IF(R231="nee",0,(G231-L231)*tab!$F$75+(H231-M231)*tab!$F$76+(I231-N231)*tab!$F$77)</f>
        <v>0</v>
      </c>
      <c r="Y231" s="1588">
        <f t="shared" si="304"/>
        <v>0</v>
      </c>
      <c r="Z231" s="1581"/>
      <c r="AA231" s="1165"/>
    </row>
    <row r="232" spans="2:27" ht="12.75" x14ac:dyDescent="0.2">
      <c r="B232" s="1164"/>
      <c r="C232" s="1539">
        <v>25</v>
      </c>
      <c r="D232" s="1605">
        <f t="shared" si="296"/>
        <v>0</v>
      </c>
      <c r="E232" s="1606">
        <f t="shared" si="296"/>
        <v>0</v>
      </c>
      <c r="F232" s="1585"/>
      <c r="G232" s="1606">
        <f t="shared" ref="G232:I232" si="351">+G179</f>
        <v>0</v>
      </c>
      <c r="H232" s="1606">
        <f t="shared" si="351"/>
        <v>0</v>
      </c>
      <c r="I232" s="1606">
        <f t="shared" si="351"/>
        <v>0</v>
      </c>
      <c r="J232" s="1587">
        <f t="shared" si="300"/>
        <v>0</v>
      </c>
      <c r="K232" s="1541"/>
      <c r="L232" s="1606">
        <f t="shared" ref="L232:N232" si="352">+L179</f>
        <v>0</v>
      </c>
      <c r="M232" s="1606">
        <f t="shared" si="352"/>
        <v>0</v>
      </c>
      <c r="N232" s="1606">
        <f t="shared" si="352"/>
        <v>0</v>
      </c>
      <c r="O232" s="1587">
        <f t="shared" si="302"/>
        <v>0</v>
      </c>
      <c r="P232" s="1541"/>
      <c r="Q232" s="1588" t="str">
        <f t="shared" si="340"/>
        <v>ja</v>
      </c>
      <c r="R232" s="1588" t="str">
        <f t="shared" si="340"/>
        <v>ja</v>
      </c>
      <c r="S232" s="1588">
        <f>IF(Q232="nee",0,(J232-O232)*tab!$H$86)</f>
        <v>0</v>
      </c>
      <c r="T232" s="1588">
        <f>(G232-L232)*tab!$F$70+(H232-M232)*tab!$F$71+(I232-N232)*tab!$F$72</f>
        <v>0</v>
      </c>
      <c r="U232" s="1588">
        <f t="shared" si="303"/>
        <v>0</v>
      </c>
      <c r="V232" s="1589"/>
      <c r="W232" s="1588">
        <f>IF(R232="nee",0,(J232-O232)*tab!F$94)</f>
        <v>0</v>
      </c>
      <c r="X232" s="1588">
        <f>IF(R232="nee",0,(G232-L232)*tab!$F$75+(H232-M232)*tab!$F$76+(I232-N232)*tab!$F$77)</f>
        <v>0</v>
      </c>
      <c r="Y232" s="1588">
        <f t="shared" si="304"/>
        <v>0</v>
      </c>
      <c r="Z232" s="1581"/>
      <c r="AA232" s="1165"/>
    </row>
    <row r="233" spans="2:27" ht="12.75" x14ac:dyDescent="0.2">
      <c r="B233" s="1164"/>
      <c r="C233" s="1539">
        <v>26</v>
      </c>
      <c r="D233" s="1605">
        <f t="shared" si="296"/>
        <v>0</v>
      </c>
      <c r="E233" s="1606">
        <f t="shared" si="296"/>
        <v>0</v>
      </c>
      <c r="F233" s="1585"/>
      <c r="G233" s="1606">
        <f t="shared" ref="G233:I233" si="353">+G180</f>
        <v>0</v>
      </c>
      <c r="H233" s="1606">
        <f t="shared" si="353"/>
        <v>0</v>
      </c>
      <c r="I233" s="1606">
        <f t="shared" si="353"/>
        <v>0</v>
      </c>
      <c r="J233" s="1587">
        <f t="shared" si="300"/>
        <v>0</v>
      </c>
      <c r="K233" s="1541"/>
      <c r="L233" s="1606">
        <f t="shared" ref="L233:N233" si="354">+L180</f>
        <v>0</v>
      </c>
      <c r="M233" s="1606">
        <f t="shared" si="354"/>
        <v>0</v>
      </c>
      <c r="N233" s="1606">
        <f t="shared" si="354"/>
        <v>0</v>
      </c>
      <c r="O233" s="1587">
        <f t="shared" si="302"/>
        <v>0</v>
      </c>
      <c r="P233" s="1541"/>
      <c r="Q233" s="1588" t="str">
        <f t="shared" si="340"/>
        <v>ja</v>
      </c>
      <c r="R233" s="1588" t="str">
        <f t="shared" si="340"/>
        <v>ja</v>
      </c>
      <c r="S233" s="1588">
        <f>IF(Q233="nee",0,(J233-O233)*tab!$H$86)</f>
        <v>0</v>
      </c>
      <c r="T233" s="1588">
        <f>(G233-L233)*tab!$F$70+(H233-M233)*tab!$F$71+(I233-N233)*tab!$F$72</f>
        <v>0</v>
      </c>
      <c r="U233" s="1588">
        <f t="shared" si="303"/>
        <v>0</v>
      </c>
      <c r="V233" s="1589"/>
      <c r="W233" s="1588">
        <f>IF(R233="nee",0,(J233-O233)*tab!F$94)</f>
        <v>0</v>
      </c>
      <c r="X233" s="1588">
        <f>IF(R233="nee",0,(G233-L233)*tab!$F$75+(H233-M233)*tab!$F$76+(I233-N233)*tab!$F$77)</f>
        <v>0</v>
      </c>
      <c r="Y233" s="1588">
        <f t="shared" si="304"/>
        <v>0</v>
      </c>
      <c r="Z233" s="1581"/>
      <c r="AA233" s="1165"/>
    </row>
    <row r="234" spans="2:27" ht="12.75" x14ac:dyDescent="0.2">
      <c r="B234" s="1164"/>
      <c r="C234" s="1539">
        <v>27</v>
      </c>
      <c r="D234" s="1605">
        <f t="shared" si="296"/>
        <v>0</v>
      </c>
      <c r="E234" s="1606">
        <f t="shared" si="296"/>
        <v>0</v>
      </c>
      <c r="F234" s="1585"/>
      <c r="G234" s="1606">
        <f t="shared" ref="G234:I234" si="355">+G181</f>
        <v>0</v>
      </c>
      <c r="H234" s="1606">
        <f t="shared" si="355"/>
        <v>0</v>
      </c>
      <c r="I234" s="1606">
        <f t="shared" si="355"/>
        <v>0</v>
      </c>
      <c r="J234" s="1587">
        <f t="shared" si="300"/>
        <v>0</v>
      </c>
      <c r="K234" s="1541"/>
      <c r="L234" s="1606">
        <f t="shared" ref="L234:N234" si="356">+L181</f>
        <v>0</v>
      </c>
      <c r="M234" s="1606">
        <f t="shared" si="356"/>
        <v>0</v>
      </c>
      <c r="N234" s="1606">
        <f t="shared" si="356"/>
        <v>0</v>
      </c>
      <c r="O234" s="1587">
        <f t="shared" si="302"/>
        <v>0</v>
      </c>
      <c r="P234" s="1541"/>
      <c r="Q234" s="1588" t="str">
        <f t="shared" si="340"/>
        <v>ja</v>
      </c>
      <c r="R234" s="1588" t="str">
        <f t="shared" si="340"/>
        <v>ja</v>
      </c>
      <c r="S234" s="1588">
        <f>IF(Q234="nee",0,(J234-O234)*tab!$H$86)</f>
        <v>0</v>
      </c>
      <c r="T234" s="1588">
        <f>(G234-L234)*tab!$F$70+(H234-M234)*tab!$F$71+(I234-N234)*tab!$F$72</f>
        <v>0</v>
      </c>
      <c r="U234" s="1588">
        <f t="shared" si="303"/>
        <v>0</v>
      </c>
      <c r="V234" s="1589"/>
      <c r="W234" s="1588">
        <f>IF(R234="nee",0,(J234-O234)*tab!F$94)</f>
        <v>0</v>
      </c>
      <c r="X234" s="1588">
        <f>IF(R234="nee",0,(G234-L234)*tab!$F$75+(H234-M234)*tab!$F$76+(I234-N234)*tab!$F$77)</f>
        <v>0</v>
      </c>
      <c r="Y234" s="1588">
        <f t="shared" si="304"/>
        <v>0</v>
      </c>
      <c r="Z234" s="1581"/>
      <c r="AA234" s="1165"/>
    </row>
    <row r="235" spans="2:27" ht="12.75" x14ac:dyDescent="0.2">
      <c r="B235" s="1164"/>
      <c r="C235" s="1539">
        <v>28</v>
      </c>
      <c r="D235" s="1605">
        <f t="shared" si="296"/>
        <v>0</v>
      </c>
      <c r="E235" s="1606">
        <f t="shared" si="296"/>
        <v>0</v>
      </c>
      <c r="F235" s="1585"/>
      <c r="G235" s="1606">
        <f t="shared" ref="G235:I235" si="357">+G182</f>
        <v>0</v>
      </c>
      <c r="H235" s="1606">
        <f t="shared" si="357"/>
        <v>0</v>
      </c>
      <c r="I235" s="1606">
        <f t="shared" si="357"/>
        <v>0</v>
      </c>
      <c r="J235" s="1587">
        <f t="shared" si="300"/>
        <v>0</v>
      </c>
      <c r="K235" s="1541"/>
      <c r="L235" s="1606">
        <f t="shared" ref="L235:N235" si="358">+L182</f>
        <v>0</v>
      </c>
      <c r="M235" s="1606">
        <f t="shared" si="358"/>
        <v>0</v>
      </c>
      <c r="N235" s="1606">
        <f t="shared" si="358"/>
        <v>0</v>
      </c>
      <c r="O235" s="1587">
        <f t="shared" si="302"/>
        <v>0</v>
      </c>
      <c r="P235" s="1541"/>
      <c r="Q235" s="1588" t="str">
        <f t="shared" si="340"/>
        <v>ja</v>
      </c>
      <c r="R235" s="1588" t="str">
        <f t="shared" si="340"/>
        <v>ja</v>
      </c>
      <c r="S235" s="1588">
        <f>IF(Q235="nee",0,(J235-O235)*tab!$H$86)</f>
        <v>0</v>
      </c>
      <c r="T235" s="1588">
        <f>(G235-L235)*tab!$F$70+(H235-M235)*tab!$F$71+(I235-N235)*tab!$F$72</f>
        <v>0</v>
      </c>
      <c r="U235" s="1588">
        <f t="shared" si="303"/>
        <v>0</v>
      </c>
      <c r="V235" s="1589"/>
      <c r="W235" s="1588">
        <f>IF(R235="nee",0,(J235-O235)*tab!F$94)</f>
        <v>0</v>
      </c>
      <c r="X235" s="1588">
        <f>IF(R235="nee",0,(G235-L235)*tab!$F$75+(H235-M235)*tab!$F$76+(I235-N235)*tab!$F$77)</f>
        <v>0</v>
      </c>
      <c r="Y235" s="1588">
        <f t="shared" si="304"/>
        <v>0</v>
      </c>
      <c r="Z235" s="1581"/>
      <c r="AA235" s="1165"/>
    </row>
    <row r="236" spans="2:27" ht="12.75" x14ac:dyDescent="0.2">
      <c r="B236" s="1164"/>
      <c r="C236" s="1539">
        <v>29</v>
      </c>
      <c r="D236" s="1605">
        <f t="shared" si="296"/>
        <v>0</v>
      </c>
      <c r="E236" s="1606">
        <f t="shared" si="296"/>
        <v>0</v>
      </c>
      <c r="F236" s="1585"/>
      <c r="G236" s="1606">
        <f t="shared" ref="G236:I236" si="359">+G183</f>
        <v>0</v>
      </c>
      <c r="H236" s="1606">
        <f t="shared" si="359"/>
        <v>0</v>
      </c>
      <c r="I236" s="1606">
        <f t="shared" si="359"/>
        <v>0</v>
      </c>
      <c r="J236" s="1587">
        <f t="shared" si="300"/>
        <v>0</v>
      </c>
      <c r="K236" s="1541"/>
      <c r="L236" s="1606">
        <f t="shared" ref="L236:N236" si="360">+L183</f>
        <v>0</v>
      </c>
      <c r="M236" s="1606">
        <f t="shared" si="360"/>
        <v>0</v>
      </c>
      <c r="N236" s="1606">
        <f t="shared" si="360"/>
        <v>0</v>
      </c>
      <c r="O236" s="1587">
        <f t="shared" si="302"/>
        <v>0</v>
      </c>
      <c r="P236" s="1541"/>
      <c r="Q236" s="1588" t="str">
        <f t="shared" si="340"/>
        <v>ja</v>
      </c>
      <c r="R236" s="1588" t="str">
        <f t="shared" si="340"/>
        <v>ja</v>
      </c>
      <c r="S236" s="1588">
        <f>IF(Q236="nee",0,(J236-O236)*tab!$H$86)</f>
        <v>0</v>
      </c>
      <c r="T236" s="1588">
        <f>(G236-L236)*tab!$F$70+(H236-M236)*tab!$F$71+(I236-N236)*tab!$F$72</f>
        <v>0</v>
      </c>
      <c r="U236" s="1588">
        <f t="shared" si="303"/>
        <v>0</v>
      </c>
      <c r="V236" s="1589"/>
      <c r="W236" s="1588">
        <f>IF(R236="nee",0,(J236-O236)*tab!F$94)</f>
        <v>0</v>
      </c>
      <c r="X236" s="1588">
        <f>IF(R236="nee",0,(G236-L236)*tab!$F$75+(H236-M236)*tab!$F$76+(I236-N236)*tab!$F$77)</f>
        <v>0</v>
      </c>
      <c r="Y236" s="1588">
        <f t="shared" si="304"/>
        <v>0</v>
      </c>
      <c r="Z236" s="1581"/>
      <c r="AA236" s="1165"/>
    </row>
    <row r="237" spans="2:27" ht="12.75" x14ac:dyDescent="0.2">
      <c r="B237" s="1164"/>
      <c r="C237" s="1539">
        <v>30</v>
      </c>
      <c r="D237" s="1605">
        <f t="shared" si="296"/>
        <v>0</v>
      </c>
      <c r="E237" s="1606">
        <f t="shared" si="296"/>
        <v>0</v>
      </c>
      <c r="F237" s="1585"/>
      <c r="G237" s="1606">
        <f t="shared" ref="G237:I237" si="361">+G184</f>
        <v>0</v>
      </c>
      <c r="H237" s="1606">
        <f t="shared" si="361"/>
        <v>0</v>
      </c>
      <c r="I237" s="1606">
        <f t="shared" si="361"/>
        <v>0</v>
      </c>
      <c r="J237" s="1587">
        <f t="shared" si="300"/>
        <v>0</v>
      </c>
      <c r="K237" s="1541"/>
      <c r="L237" s="1606">
        <f t="shared" ref="L237:N237" si="362">+L184</f>
        <v>0</v>
      </c>
      <c r="M237" s="1606">
        <f t="shared" si="362"/>
        <v>0</v>
      </c>
      <c r="N237" s="1606">
        <f t="shared" si="362"/>
        <v>0</v>
      </c>
      <c r="O237" s="1587">
        <f t="shared" si="302"/>
        <v>0</v>
      </c>
      <c r="P237" s="1541"/>
      <c r="Q237" s="1588" t="str">
        <f t="shared" si="340"/>
        <v>ja</v>
      </c>
      <c r="R237" s="1588" t="str">
        <f t="shared" si="340"/>
        <v>ja</v>
      </c>
      <c r="S237" s="1588">
        <f>IF(Q237="nee",0,(J237-O237)*tab!$H$86)</f>
        <v>0</v>
      </c>
      <c r="T237" s="1588">
        <f>(G237-L237)*tab!$F$70+(H237-M237)*tab!$F$71+(I237-N237)*tab!$F$72</f>
        <v>0</v>
      </c>
      <c r="U237" s="1588">
        <f t="shared" si="303"/>
        <v>0</v>
      </c>
      <c r="V237" s="1589"/>
      <c r="W237" s="1588">
        <f>IF(R237="nee",0,(J237-O237)*tab!F$94)</f>
        <v>0</v>
      </c>
      <c r="X237" s="1588">
        <f>IF(R237="nee",0,(G237-L237)*tab!$F$75+(H237-M237)*tab!$F$76+(I237-N237)*tab!$F$77)</f>
        <v>0</v>
      </c>
      <c r="Y237" s="1588">
        <f t="shared" si="304"/>
        <v>0</v>
      </c>
      <c r="Z237" s="1581"/>
      <c r="AA237" s="1165"/>
    </row>
    <row r="238" spans="2:27" ht="12.75" x14ac:dyDescent="0.2">
      <c r="B238" s="1164"/>
      <c r="C238" s="1539">
        <v>31</v>
      </c>
      <c r="D238" s="1605">
        <f t="shared" ref="D238:E238" si="363">+D185</f>
        <v>0</v>
      </c>
      <c r="E238" s="1606">
        <f t="shared" si="363"/>
        <v>0</v>
      </c>
      <c r="F238" s="1585"/>
      <c r="G238" s="1606">
        <f t="shared" ref="G238:I238" si="364">+G185</f>
        <v>0</v>
      </c>
      <c r="H238" s="1606">
        <f t="shared" si="364"/>
        <v>0</v>
      </c>
      <c r="I238" s="1606">
        <f t="shared" si="364"/>
        <v>0</v>
      </c>
      <c r="J238" s="1587">
        <f t="shared" ref="J238:J242" si="365">SUM(G238:I238)</f>
        <v>0</v>
      </c>
      <c r="K238" s="1541"/>
      <c r="L238" s="1606">
        <f t="shared" ref="L238:N238" si="366">+L185</f>
        <v>0</v>
      </c>
      <c r="M238" s="1606">
        <f t="shared" si="366"/>
        <v>0</v>
      </c>
      <c r="N238" s="1606">
        <f t="shared" si="366"/>
        <v>0</v>
      </c>
      <c r="O238" s="1587">
        <f t="shared" ref="O238:O242" si="367">SUM(L238:N238)</f>
        <v>0</v>
      </c>
      <c r="P238" s="1541"/>
      <c r="Q238" s="1588" t="str">
        <f t="shared" ref="Q238:R238" si="368">+Q237</f>
        <v>ja</v>
      </c>
      <c r="R238" s="1588" t="str">
        <f t="shared" si="368"/>
        <v>ja</v>
      </c>
      <c r="S238" s="1588">
        <f>IF(Q238="nee",0,(J238-O238)*tab!$H$86)</f>
        <v>0</v>
      </c>
      <c r="T238" s="1588">
        <f>(G238-L238)*tab!$F$70+(H238-M238)*tab!$F$71+(I238-N238)*tab!$F$72</f>
        <v>0</v>
      </c>
      <c r="U238" s="1588">
        <f t="shared" si="303"/>
        <v>0</v>
      </c>
      <c r="V238" s="1589"/>
      <c r="W238" s="1588">
        <f>IF(R238="nee",0,(J238-O238)*tab!F$94)</f>
        <v>0</v>
      </c>
      <c r="X238" s="1588">
        <f>IF(R238="nee",0,(G238-L238)*tab!$F$75+(H238-M238)*tab!$F$76+(I238-N238)*tab!$F$77)</f>
        <v>0</v>
      </c>
      <c r="Y238" s="1588">
        <f t="shared" si="304"/>
        <v>0</v>
      </c>
      <c r="Z238" s="1581"/>
      <c r="AA238" s="1165"/>
    </row>
    <row r="239" spans="2:27" ht="12.75" x14ac:dyDescent="0.2">
      <c r="B239" s="1164"/>
      <c r="C239" s="1539">
        <v>32</v>
      </c>
      <c r="D239" s="1605">
        <f t="shared" ref="D239:E239" si="369">+D186</f>
        <v>0</v>
      </c>
      <c r="E239" s="1606">
        <f t="shared" si="369"/>
        <v>0</v>
      </c>
      <c r="F239" s="1585"/>
      <c r="G239" s="1606">
        <f t="shared" ref="G239:I239" si="370">+G186</f>
        <v>0</v>
      </c>
      <c r="H239" s="1606">
        <f t="shared" si="370"/>
        <v>0</v>
      </c>
      <c r="I239" s="1606">
        <f t="shared" si="370"/>
        <v>0</v>
      </c>
      <c r="J239" s="1587">
        <f t="shared" si="365"/>
        <v>0</v>
      </c>
      <c r="K239" s="1541"/>
      <c r="L239" s="1606">
        <f t="shared" ref="L239:N239" si="371">+L186</f>
        <v>0</v>
      </c>
      <c r="M239" s="1606">
        <f t="shared" si="371"/>
        <v>0</v>
      </c>
      <c r="N239" s="1606">
        <f t="shared" si="371"/>
        <v>0</v>
      </c>
      <c r="O239" s="1587">
        <f t="shared" si="367"/>
        <v>0</v>
      </c>
      <c r="P239" s="1541"/>
      <c r="Q239" s="1588" t="str">
        <f t="shared" ref="Q239:R239" si="372">+Q238</f>
        <v>ja</v>
      </c>
      <c r="R239" s="1588" t="str">
        <f t="shared" si="372"/>
        <v>ja</v>
      </c>
      <c r="S239" s="1588">
        <f>IF(Q239="nee",0,(J239-O239)*tab!$H$86)</f>
        <v>0</v>
      </c>
      <c r="T239" s="1588">
        <f>(G239-L239)*tab!$F$70+(H239-M239)*tab!$F$71+(I239-N239)*tab!$F$72</f>
        <v>0</v>
      </c>
      <c r="U239" s="1588">
        <f t="shared" si="303"/>
        <v>0</v>
      </c>
      <c r="V239" s="1589"/>
      <c r="W239" s="1588">
        <f>IF(R239="nee",0,(J239-O239)*tab!F$94)</f>
        <v>0</v>
      </c>
      <c r="X239" s="1588">
        <f>IF(R239="nee",0,(G239-L239)*tab!$F$75+(H239-M239)*tab!$F$76+(I239-N239)*tab!$F$77)</f>
        <v>0</v>
      </c>
      <c r="Y239" s="1588">
        <f t="shared" si="304"/>
        <v>0</v>
      </c>
      <c r="Z239" s="1581"/>
      <c r="AA239" s="1165"/>
    </row>
    <row r="240" spans="2:27" ht="12.75" x14ac:dyDescent="0.2">
      <c r="B240" s="1164"/>
      <c r="C240" s="1539">
        <v>33</v>
      </c>
      <c r="D240" s="1605">
        <f t="shared" ref="D240:E240" si="373">+D187</f>
        <v>0</v>
      </c>
      <c r="E240" s="1606">
        <f t="shared" si="373"/>
        <v>0</v>
      </c>
      <c r="F240" s="1585"/>
      <c r="G240" s="1606">
        <f t="shared" ref="G240:I240" si="374">+G187</f>
        <v>0</v>
      </c>
      <c r="H240" s="1606">
        <f t="shared" si="374"/>
        <v>0</v>
      </c>
      <c r="I240" s="1606">
        <f t="shared" si="374"/>
        <v>0</v>
      </c>
      <c r="J240" s="1587">
        <f t="shared" si="365"/>
        <v>0</v>
      </c>
      <c r="K240" s="1541"/>
      <c r="L240" s="1606">
        <f t="shared" ref="L240:N240" si="375">+L187</f>
        <v>0</v>
      </c>
      <c r="M240" s="1606">
        <f t="shared" si="375"/>
        <v>0</v>
      </c>
      <c r="N240" s="1606">
        <f t="shared" si="375"/>
        <v>0</v>
      </c>
      <c r="O240" s="1587">
        <f t="shared" si="367"/>
        <v>0</v>
      </c>
      <c r="P240" s="1541"/>
      <c r="Q240" s="1588" t="str">
        <f t="shared" ref="Q240:R240" si="376">+Q239</f>
        <v>ja</v>
      </c>
      <c r="R240" s="1588" t="str">
        <f t="shared" si="376"/>
        <v>ja</v>
      </c>
      <c r="S240" s="1588">
        <f>IF(Q240="nee",0,(J240-O240)*tab!$H$86)</f>
        <v>0</v>
      </c>
      <c r="T240" s="1588">
        <f>(G240-L240)*tab!$F$70+(H240-M240)*tab!$F$71+(I240-N240)*tab!$F$72</f>
        <v>0</v>
      </c>
      <c r="U240" s="1588">
        <f t="shared" si="303"/>
        <v>0</v>
      </c>
      <c r="V240" s="1589"/>
      <c r="W240" s="1588">
        <f>IF(R240="nee",0,(J240-O240)*tab!F$94)</f>
        <v>0</v>
      </c>
      <c r="X240" s="1588">
        <f>IF(R240="nee",0,(G240-L240)*tab!$F$75+(H240-M240)*tab!$F$76+(I240-N240)*tab!$F$77)</f>
        <v>0</v>
      </c>
      <c r="Y240" s="1588">
        <f t="shared" si="304"/>
        <v>0</v>
      </c>
      <c r="Z240" s="1581"/>
      <c r="AA240" s="1165"/>
    </row>
    <row r="241" spans="2:27" ht="12.75" x14ac:dyDescent="0.2">
      <c r="B241" s="1164"/>
      <c r="C241" s="1539">
        <v>34</v>
      </c>
      <c r="D241" s="1605">
        <f t="shared" ref="D241:E241" si="377">+D188</f>
        <v>0</v>
      </c>
      <c r="E241" s="1606">
        <f t="shared" si="377"/>
        <v>0</v>
      </c>
      <c r="F241" s="1585"/>
      <c r="G241" s="1606">
        <f t="shared" ref="G241:I241" si="378">+G188</f>
        <v>0</v>
      </c>
      <c r="H241" s="1606">
        <f t="shared" si="378"/>
        <v>0</v>
      </c>
      <c r="I241" s="1606">
        <f t="shared" si="378"/>
        <v>0</v>
      </c>
      <c r="J241" s="1587">
        <f t="shared" si="365"/>
        <v>0</v>
      </c>
      <c r="K241" s="1541"/>
      <c r="L241" s="1606">
        <f t="shared" ref="L241:N241" si="379">+L188</f>
        <v>0</v>
      </c>
      <c r="M241" s="1606">
        <f t="shared" si="379"/>
        <v>0</v>
      </c>
      <c r="N241" s="1606">
        <f t="shared" si="379"/>
        <v>0</v>
      </c>
      <c r="O241" s="1587">
        <f t="shared" si="367"/>
        <v>0</v>
      </c>
      <c r="P241" s="1541"/>
      <c r="Q241" s="1588" t="str">
        <f t="shared" ref="Q241:R241" si="380">+Q240</f>
        <v>ja</v>
      </c>
      <c r="R241" s="1588" t="str">
        <f t="shared" si="380"/>
        <v>ja</v>
      </c>
      <c r="S241" s="1588">
        <f>IF(Q241="nee",0,(J241-O241)*tab!$H$86)</f>
        <v>0</v>
      </c>
      <c r="T241" s="1588">
        <f>(G241-L241)*tab!$F$70+(H241-M241)*tab!$F$71+(I241-N241)*tab!$F$72</f>
        <v>0</v>
      </c>
      <c r="U241" s="1588">
        <f t="shared" si="303"/>
        <v>0</v>
      </c>
      <c r="V241" s="1589"/>
      <c r="W241" s="1588">
        <f>IF(R241="nee",0,(J241-O241)*tab!F$94)</f>
        <v>0</v>
      </c>
      <c r="X241" s="1588">
        <f>IF(R241="nee",0,(G241-L241)*tab!$F$75+(H241-M241)*tab!$F$76+(I241-N241)*tab!$F$77)</f>
        <v>0</v>
      </c>
      <c r="Y241" s="1588">
        <f t="shared" si="304"/>
        <v>0</v>
      </c>
      <c r="Z241" s="1581"/>
      <c r="AA241" s="1165"/>
    </row>
    <row r="242" spans="2:27" ht="12.75" x14ac:dyDescent="0.2">
      <c r="B242" s="1164"/>
      <c r="C242" s="1539">
        <v>35</v>
      </c>
      <c r="D242" s="1605">
        <f t="shared" ref="D242:E242" si="381">+D189</f>
        <v>0</v>
      </c>
      <c r="E242" s="1606">
        <f t="shared" si="381"/>
        <v>0</v>
      </c>
      <c r="F242" s="1585"/>
      <c r="G242" s="1606">
        <f t="shared" ref="G242:I242" si="382">+G189</f>
        <v>0</v>
      </c>
      <c r="H242" s="1606">
        <f t="shared" si="382"/>
        <v>0</v>
      </c>
      <c r="I242" s="1606">
        <f t="shared" si="382"/>
        <v>0</v>
      </c>
      <c r="J242" s="1587">
        <f t="shared" si="365"/>
        <v>0</v>
      </c>
      <c r="K242" s="1541"/>
      <c r="L242" s="1606">
        <f t="shared" ref="L242:N242" si="383">+L189</f>
        <v>0</v>
      </c>
      <c r="M242" s="1606">
        <f t="shared" si="383"/>
        <v>0</v>
      </c>
      <c r="N242" s="1606">
        <f t="shared" si="383"/>
        <v>0</v>
      </c>
      <c r="O242" s="1587">
        <f t="shared" si="367"/>
        <v>0</v>
      </c>
      <c r="P242" s="1541"/>
      <c r="Q242" s="1588" t="str">
        <f t="shared" ref="Q242:R242" si="384">+Q241</f>
        <v>ja</v>
      </c>
      <c r="R242" s="1588" t="str">
        <f t="shared" si="384"/>
        <v>ja</v>
      </c>
      <c r="S242" s="1588">
        <f>IF(Q242="nee",0,(J242-O242)*tab!$H$86)</f>
        <v>0</v>
      </c>
      <c r="T242" s="1588">
        <f>(G242-L242)*tab!$F$70+(H242-M242)*tab!$F$71+(I242-N242)*tab!$F$72</f>
        <v>0</v>
      </c>
      <c r="U242" s="1588">
        <f t="shared" si="303"/>
        <v>0</v>
      </c>
      <c r="V242" s="1589"/>
      <c r="W242" s="1588">
        <f>IF(R242="nee",0,(J242-O242)*tab!F$94)</f>
        <v>0</v>
      </c>
      <c r="X242" s="1588">
        <f>IF(R242="nee",0,(G242-L242)*tab!$F$75+(H242-M242)*tab!$F$76+(I242-N242)*tab!$F$77)</f>
        <v>0</v>
      </c>
      <c r="Y242" s="1588">
        <f t="shared" si="304"/>
        <v>0</v>
      </c>
      <c r="Z242" s="1581"/>
      <c r="AA242" s="1165"/>
    </row>
    <row r="243" spans="2:27" ht="12.75" x14ac:dyDescent="0.2">
      <c r="B243" s="1577"/>
      <c r="C243" s="1578"/>
      <c r="D243" s="1572"/>
      <c r="E243" s="1572"/>
      <c r="F243" s="1590"/>
      <c r="G243" s="1591">
        <f>SUM(G208:G242)</f>
        <v>0</v>
      </c>
      <c r="H243" s="1591">
        <f t="shared" ref="H243:J243" si="385">SUM(H208:H242)</f>
        <v>0</v>
      </c>
      <c r="I243" s="1591">
        <f t="shared" si="385"/>
        <v>0</v>
      </c>
      <c r="J243" s="1591">
        <f t="shared" si="385"/>
        <v>0</v>
      </c>
      <c r="K243" s="1592"/>
      <c r="L243" s="1591">
        <f t="shared" ref="L243:O243" si="386">SUM(L208:L242)</f>
        <v>0</v>
      </c>
      <c r="M243" s="1591">
        <f t="shared" si="386"/>
        <v>0</v>
      </c>
      <c r="N243" s="1591">
        <f t="shared" si="386"/>
        <v>0</v>
      </c>
      <c r="O243" s="1591">
        <f t="shared" si="386"/>
        <v>0</v>
      </c>
      <c r="P243" s="1592"/>
      <c r="Q243" s="1592"/>
      <c r="R243" s="1592"/>
      <c r="S243" s="1683"/>
      <c r="T243" s="1683"/>
      <c r="U243" s="1631">
        <f t="shared" ref="U243" si="387">SUM(U208:U242)</f>
        <v>0</v>
      </c>
      <c r="V243" s="1592"/>
      <c r="W243" s="1683"/>
      <c r="X243" s="1683"/>
      <c r="Y243" s="1631">
        <f t="shared" ref="Y243" si="388">SUM(Y208:Y242)</f>
        <v>0</v>
      </c>
      <c r="Z243" s="1581"/>
      <c r="AA243" s="1165"/>
    </row>
    <row r="244" spans="2:27" ht="12.75" x14ac:dyDescent="0.2">
      <c r="B244" s="1164"/>
      <c r="C244" s="1539"/>
      <c r="D244" s="1593"/>
      <c r="E244" s="1540"/>
      <c r="F244" s="1540"/>
      <c r="G244" s="1541"/>
      <c r="H244" s="1541"/>
      <c r="I244" s="1541"/>
      <c r="J244" s="1541"/>
      <c r="K244" s="1541"/>
      <c r="L244" s="1541"/>
      <c r="M244" s="1541"/>
      <c r="N244" s="1541"/>
      <c r="O244" s="1541"/>
      <c r="P244" s="1541"/>
      <c r="Q244" s="1541"/>
      <c r="R244" s="1541"/>
      <c r="S244" s="1541"/>
      <c r="T244" s="1541"/>
      <c r="W244" s="1594"/>
      <c r="X244" s="1594"/>
      <c r="Y244" s="1594"/>
      <c r="Z244" s="794"/>
      <c r="AA244" s="1165"/>
    </row>
    <row r="245" spans="2:27" ht="12.75" x14ac:dyDescent="0.2">
      <c r="B245" s="1511"/>
      <c r="C245" s="1512"/>
      <c r="D245" s="1513"/>
      <c r="E245" s="1513"/>
      <c r="F245" s="1513"/>
      <c r="G245" s="1514"/>
      <c r="H245" s="1514"/>
      <c r="I245" s="1514"/>
      <c r="J245" s="1514"/>
      <c r="K245" s="1514"/>
      <c r="L245" s="1514"/>
      <c r="M245" s="1514"/>
      <c r="N245" s="1514"/>
      <c r="O245" s="1514"/>
      <c r="P245" s="1514"/>
      <c r="Q245" s="1514"/>
      <c r="R245" s="1514"/>
      <c r="S245" s="1514"/>
      <c r="T245" s="1514"/>
      <c r="U245" s="1514"/>
      <c r="V245" s="1514"/>
      <c r="W245" s="1514"/>
      <c r="X245" s="1514"/>
      <c r="Y245" s="1514"/>
      <c r="Z245" s="1513"/>
      <c r="AA245" s="1515"/>
    </row>
    <row r="246" spans="2:27" ht="15.75" x14ac:dyDescent="0.25">
      <c r="B246" s="1511"/>
      <c r="C246" s="1519"/>
      <c r="D246" s="1513"/>
      <c r="E246" s="1513"/>
      <c r="F246" s="1513"/>
      <c r="G246" s="1514"/>
      <c r="H246" s="1514"/>
      <c r="I246" s="1518"/>
      <c r="J246" s="1514"/>
      <c r="K246" s="1514"/>
      <c r="L246" s="1514"/>
      <c r="M246" s="1514"/>
      <c r="N246" s="1518"/>
      <c r="O246" s="1514"/>
      <c r="P246" s="1514"/>
      <c r="Q246" s="1514"/>
      <c r="R246" s="1514"/>
      <c r="S246" s="1514"/>
      <c r="T246" s="1514"/>
      <c r="U246" s="1514"/>
      <c r="V246" s="1514"/>
      <c r="W246" s="1514"/>
      <c r="X246" s="1514"/>
      <c r="Y246" s="1514"/>
      <c r="Z246" s="1513"/>
      <c r="AA246" s="1515"/>
    </row>
    <row r="247" spans="2:27" ht="12.75" x14ac:dyDescent="0.2">
      <c r="B247" s="1164"/>
      <c r="C247" s="1539"/>
      <c r="D247" s="1540"/>
      <c r="E247" s="1540"/>
      <c r="F247" s="1540"/>
      <c r="G247" s="1541"/>
      <c r="H247" s="1541"/>
      <c r="I247" s="1541"/>
      <c r="J247" s="1541"/>
      <c r="K247" s="1541"/>
      <c r="L247" s="1541"/>
      <c r="M247" s="1541"/>
      <c r="N247" s="1541"/>
      <c r="O247" s="1541"/>
      <c r="P247" s="1541"/>
      <c r="Q247" s="1541"/>
      <c r="R247" s="1541"/>
      <c r="S247" s="1541"/>
      <c r="T247" s="1541"/>
      <c r="U247" s="1542"/>
      <c r="V247" s="1542"/>
      <c r="W247" s="1542"/>
      <c r="X247" s="1542"/>
      <c r="Y247" s="1542"/>
      <c r="Z247" s="1543"/>
      <c r="AA247" s="1165"/>
    </row>
    <row r="248" spans="2:27" ht="12.75" x14ac:dyDescent="0.2">
      <c r="B248" s="1544"/>
      <c r="C248" s="1545"/>
      <c r="D248" s="1545" t="s">
        <v>19</v>
      </c>
      <c r="E248" s="1546"/>
      <c r="F248" s="1546"/>
      <c r="G248" s="1547" t="s">
        <v>1052</v>
      </c>
      <c r="H248" s="1548"/>
      <c r="I248" s="1548"/>
      <c r="J248" s="1549"/>
      <c r="K248" s="1549"/>
      <c r="L248" s="1547"/>
      <c r="M248" s="1548"/>
      <c r="N248" s="1550"/>
      <c r="O248" s="1549"/>
      <c r="P248" s="1549"/>
      <c r="Q248" s="1545"/>
      <c r="R248" s="1545"/>
      <c r="S248" s="1549"/>
      <c r="T248" s="1549"/>
      <c r="U248" s="1549"/>
      <c r="V248" s="1549"/>
      <c r="W248" s="1549"/>
      <c r="X248" s="1549"/>
      <c r="Y248" s="1549"/>
      <c r="Z248" s="1551"/>
      <c r="AA248" s="1552"/>
    </row>
    <row r="249" spans="2:27" ht="12.75" x14ac:dyDescent="0.2">
      <c r="B249" s="1554"/>
      <c r="C249" s="1555"/>
      <c r="D249" s="1556"/>
      <c r="E249" s="1557"/>
      <c r="F249" s="1558"/>
      <c r="G249" s="1559"/>
      <c r="H249" s="1560"/>
      <c r="I249" s="1561"/>
      <c r="J249" s="1562"/>
      <c r="K249" s="1562"/>
      <c r="L249" s="1563"/>
      <c r="M249" s="1560"/>
      <c r="N249" s="1564"/>
      <c r="O249" s="1562"/>
      <c r="P249" s="1562"/>
      <c r="Q249" s="1565" t="s">
        <v>996</v>
      </c>
      <c r="R249" s="1566" t="s">
        <v>996</v>
      </c>
      <c r="S249" s="1567" t="s">
        <v>954</v>
      </c>
      <c r="T249" s="1568" t="s">
        <v>1050</v>
      </c>
      <c r="U249" s="1562"/>
      <c r="V249" s="1562"/>
      <c r="W249" s="1566" t="s">
        <v>997</v>
      </c>
      <c r="X249" s="1568" t="s">
        <v>1051</v>
      </c>
      <c r="Y249" s="1569"/>
      <c r="Z249" s="1570"/>
      <c r="AA249" s="1534"/>
    </row>
    <row r="250" spans="2:27" ht="12.75" x14ac:dyDescent="0.2">
      <c r="B250" s="1554"/>
      <c r="C250" s="1555"/>
      <c r="D250" s="1572" t="s">
        <v>998</v>
      </c>
      <c r="E250" s="1573"/>
      <c r="F250" s="1557"/>
      <c r="G250" s="1556" t="s">
        <v>999</v>
      </c>
      <c r="H250" s="1574"/>
      <c r="I250" s="1574"/>
      <c r="J250" s="1574"/>
      <c r="K250" s="1574"/>
      <c r="L250" s="1556" t="s">
        <v>1000</v>
      </c>
      <c r="M250" s="1574"/>
      <c r="N250" s="1574"/>
      <c r="O250" s="1574"/>
      <c r="P250" s="1574"/>
      <c r="Q250" s="1565" t="s">
        <v>1001</v>
      </c>
      <c r="R250" s="1566" t="s">
        <v>1002</v>
      </c>
      <c r="S250" s="1556" t="s">
        <v>1003</v>
      </c>
      <c r="T250" s="1566"/>
      <c r="U250" s="1575" t="s">
        <v>1004</v>
      </c>
      <c r="V250" s="1575"/>
      <c r="W250" s="1556" t="s">
        <v>1005</v>
      </c>
      <c r="X250" s="1575"/>
      <c r="Y250" s="1575" t="s">
        <v>1004</v>
      </c>
      <c r="Z250" s="1576"/>
      <c r="AA250" s="1515"/>
    </row>
    <row r="251" spans="2:27" ht="12.75" x14ac:dyDescent="0.2">
      <c r="B251" s="1577"/>
      <c r="C251" s="1578"/>
      <c r="D251" s="1579" t="s">
        <v>169</v>
      </c>
      <c r="E251" s="1578" t="s">
        <v>1006</v>
      </c>
      <c r="F251" s="1579"/>
      <c r="G251" s="1580" t="s">
        <v>1007</v>
      </c>
      <c r="H251" s="1580" t="s">
        <v>1008</v>
      </c>
      <c r="I251" s="1580" t="s">
        <v>1009</v>
      </c>
      <c r="J251" s="1580" t="s">
        <v>1010</v>
      </c>
      <c r="K251" s="1580"/>
      <c r="L251" s="1580" t="s">
        <v>1007</v>
      </c>
      <c r="M251" s="1580" t="s">
        <v>1008</v>
      </c>
      <c r="N251" s="1580" t="s">
        <v>1009</v>
      </c>
      <c r="O251" s="1578" t="s">
        <v>1010</v>
      </c>
      <c r="P251" s="1580"/>
      <c r="Q251" s="1566" t="s">
        <v>1011</v>
      </c>
      <c r="R251" s="1566" t="s">
        <v>1011</v>
      </c>
      <c r="S251" s="1580" t="s">
        <v>1012</v>
      </c>
      <c r="T251" s="1580" t="s">
        <v>1013</v>
      </c>
      <c r="U251" s="1575" t="s">
        <v>1014</v>
      </c>
      <c r="V251" s="1575"/>
      <c r="W251" s="1541" t="s">
        <v>1012</v>
      </c>
      <c r="X251" s="1541" t="s">
        <v>1013</v>
      </c>
      <c r="Y251" s="1575" t="s">
        <v>1109</v>
      </c>
      <c r="Z251" s="1581"/>
      <c r="AA251" s="1165"/>
    </row>
    <row r="252" spans="2:27" ht="12.75" x14ac:dyDescent="0.2">
      <c r="B252" s="1164"/>
      <c r="C252" s="1539">
        <v>1</v>
      </c>
      <c r="D252" s="1605" t="str">
        <f t="shared" ref="D252:E281" si="389">+D208</f>
        <v>A</v>
      </c>
      <c r="E252" s="1606" t="str">
        <f t="shared" si="389"/>
        <v>99AA</v>
      </c>
      <c r="F252" s="1585"/>
      <c r="G252" s="1606">
        <f>+G208</f>
        <v>0</v>
      </c>
      <c r="H252" s="1606">
        <f t="shared" ref="H252:I252" si="390">+H208</f>
        <v>0</v>
      </c>
      <c r="I252" s="1606">
        <f t="shared" si="390"/>
        <v>0</v>
      </c>
      <c r="J252" s="1587">
        <f>SUM(G252:I252)</f>
        <v>0</v>
      </c>
      <c r="K252" s="1541"/>
      <c r="L252" s="1606">
        <f>+L208</f>
        <v>0</v>
      </c>
      <c r="M252" s="1606">
        <f t="shared" ref="M252:N252" si="391">+M208</f>
        <v>0</v>
      </c>
      <c r="N252" s="1606">
        <f t="shared" si="391"/>
        <v>0</v>
      </c>
      <c r="O252" s="1587">
        <f>SUM(L252:N252)</f>
        <v>0</v>
      </c>
      <c r="P252" s="1541"/>
      <c r="Q252" s="1588" t="str">
        <f>+Q208</f>
        <v>ja</v>
      </c>
      <c r="R252" s="1588" t="str">
        <f>+R208</f>
        <v>ja</v>
      </c>
      <c r="S252" s="1588">
        <f>IF(Q252="nee",0,(J252-O252)*tab!$H$86)</f>
        <v>0</v>
      </c>
      <c r="T252" s="1588">
        <f>(G252-L252)*tab!$F$70+(H252-M252)*tab!$F$71+(I252-N252)*tab!$F$72</f>
        <v>0</v>
      </c>
      <c r="U252" s="1588">
        <f>IF(SUM(S252:T252)&lt;=0,0,SUM(S252:T252))</f>
        <v>0</v>
      </c>
      <c r="V252" s="1589"/>
      <c r="W252" s="1588">
        <f>IF(R252="nee",0,(J252-O252)*tab!F$94)</f>
        <v>0</v>
      </c>
      <c r="X252" s="1588">
        <f>IF(R252="nee",0,(G252-L252)*tab!$F$75+(H252-M252)*tab!$F$76+(I252-N252)*tab!$F$77)</f>
        <v>0</v>
      </c>
      <c r="Y252" s="1588">
        <f>IF(SUM(W252:X252)&lt;=0,0,SUM(W252:X252))</f>
        <v>0</v>
      </c>
      <c r="Z252" s="1581"/>
      <c r="AA252" s="1165"/>
    </row>
    <row r="253" spans="2:27" ht="12.75" x14ac:dyDescent="0.2">
      <c r="B253" s="1164"/>
      <c r="C253" s="1539">
        <v>2</v>
      </c>
      <c r="D253" s="1605" t="str">
        <f t="shared" si="389"/>
        <v xml:space="preserve">B </v>
      </c>
      <c r="E253" s="1606" t="str">
        <f t="shared" si="389"/>
        <v>99AB</v>
      </c>
      <c r="F253" s="1585"/>
      <c r="G253" s="1606">
        <f t="shared" ref="G253:I253" si="392">+G209</f>
        <v>0</v>
      </c>
      <c r="H253" s="1606">
        <f t="shared" si="392"/>
        <v>0</v>
      </c>
      <c r="I253" s="1606">
        <f t="shared" si="392"/>
        <v>0</v>
      </c>
      <c r="J253" s="1587">
        <f t="shared" ref="J253:J281" si="393">SUM(G253:I253)</f>
        <v>0</v>
      </c>
      <c r="K253" s="1541"/>
      <c r="L253" s="1606">
        <f t="shared" ref="L253:N253" si="394">+L209</f>
        <v>0</v>
      </c>
      <c r="M253" s="1606">
        <f t="shared" si="394"/>
        <v>0</v>
      </c>
      <c r="N253" s="1606">
        <f t="shared" si="394"/>
        <v>0</v>
      </c>
      <c r="O253" s="1587">
        <f t="shared" ref="O253:O281" si="395">SUM(L253:N253)</f>
        <v>0</v>
      </c>
      <c r="P253" s="1541"/>
      <c r="Q253" s="1588" t="str">
        <f>+Q252</f>
        <v>ja</v>
      </c>
      <c r="R253" s="1588" t="str">
        <f>+R252</f>
        <v>ja</v>
      </c>
      <c r="S253" s="1588">
        <f>IF(Q253="nee",0,(J253-O253)*tab!$H$86)</f>
        <v>0</v>
      </c>
      <c r="T253" s="1588">
        <f>(G253-L253)*tab!$F$70+(H253-M253)*tab!$F$71+(I253-N253)*tab!$F$72</f>
        <v>0</v>
      </c>
      <c r="U253" s="1588">
        <f t="shared" ref="U253:U286" si="396">IF(SUM(S253:T253)&lt;=0,0,SUM(S253:T253))</f>
        <v>0</v>
      </c>
      <c r="V253" s="1589"/>
      <c r="W253" s="1588">
        <f>IF(R253="nee",0,(J253-O253)*tab!F$94)</f>
        <v>0</v>
      </c>
      <c r="X253" s="1588">
        <f>IF(R253="nee",0,(G253-L253)*tab!$F$75+(H253-M253)*tab!$F$76+(I253-N253)*tab!$F$77)</f>
        <v>0</v>
      </c>
      <c r="Y253" s="1588">
        <f t="shared" ref="Y253:Y286" si="397">IF(SUM(W253:X253)&lt;=0,0,SUM(W253:X253))</f>
        <v>0</v>
      </c>
      <c r="Z253" s="1581"/>
      <c r="AA253" s="1165"/>
    </row>
    <row r="254" spans="2:27" ht="12.75" x14ac:dyDescent="0.2">
      <c r="B254" s="1164"/>
      <c r="C254" s="1539">
        <v>3</v>
      </c>
      <c r="D254" s="1605" t="str">
        <f t="shared" si="389"/>
        <v>C</v>
      </c>
      <c r="E254" s="1606" t="str">
        <f t="shared" si="389"/>
        <v>99AC</v>
      </c>
      <c r="F254" s="1585"/>
      <c r="G254" s="1606">
        <f t="shared" ref="G254:I254" si="398">+G210</f>
        <v>0</v>
      </c>
      <c r="H254" s="1606">
        <f t="shared" si="398"/>
        <v>0</v>
      </c>
      <c r="I254" s="1606">
        <f t="shared" si="398"/>
        <v>0</v>
      </c>
      <c r="J254" s="1587">
        <f t="shared" si="393"/>
        <v>0</v>
      </c>
      <c r="K254" s="1541"/>
      <c r="L254" s="1606">
        <f t="shared" ref="L254:N254" si="399">+L210</f>
        <v>0</v>
      </c>
      <c r="M254" s="1606">
        <f t="shared" si="399"/>
        <v>0</v>
      </c>
      <c r="N254" s="1606">
        <f t="shared" si="399"/>
        <v>0</v>
      </c>
      <c r="O254" s="1587">
        <f t="shared" si="395"/>
        <v>0</v>
      </c>
      <c r="P254" s="1541"/>
      <c r="Q254" s="1588" t="str">
        <f t="shared" ref="Q254:R269" si="400">+Q253</f>
        <v>ja</v>
      </c>
      <c r="R254" s="1588" t="str">
        <f t="shared" si="400"/>
        <v>ja</v>
      </c>
      <c r="S254" s="1588">
        <f>IF(Q254="nee",0,(J254-O254)*tab!$H$86)</f>
        <v>0</v>
      </c>
      <c r="T254" s="1588">
        <f>(G254-L254)*tab!$F$70+(H254-M254)*tab!$F$71+(I254-N254)*tab!$F$72</f>
        <v>0</v>
      </c>
      <c r="U254" s="1588">
        <f t="shared" si="396"/>
        <v>0</v>
      </c>
      <c r="V254" s="1589"/>
      <c r="W254" s="1588">
        <f>IF(R254="nee",0,(J254-O254)*tab!F$94)</f>
        <v>0</v>
      </c>
      <c r="X254" s="1588">
        <f>IF(R254="nee",0,(G254-L254)*tab!$F$75+(H254-M254)*tab!$F$76+(I254-N254)*tab!$F$77)</f>
        <v>0</v>
      </c>
      <c r="Y254" s="1588">
        <f t="shared" si="397"/>
        <v>0</v>
      </c>
      <c r="Z254" s="1581"/>
      <c r="AA254" s="1165"/>
    </row>
    <row r="255" spans="2:27" ht="12.75" x14ac:dyDescent="0.2">
      <c r="B255" s="1164"/>
      <c r="C255" s="1539">
        <v>4</v>
      </c>
      <c r="D255" s="1605" t="str">
        <f t="shared" si="389"/>
        <v>D</v>
      </c>
      <c r="E255" s="1606" t="str">
        <f t="shared" si="389"/>
        <v>99AD</v>
      </c>
      <c r="F255" s="1585"/>
      <c r="G255" s="1606">
        <f t="shared" ref="G255:I255" si="401">+G211</f>
        <v>0</v>
      </c>
      <c r="H255" s="1606">
        <f t="shared" si="401"/>
        <v>0</v>
      </c>
      <c r="I255" s="1606">
        <f t="shared" si="401"/>
        <v>0</v>
      </c>
      <c r="J255" s="1587">
        <f t="shared" si="393"/>
        <v>0</v>
      </c>
      <c r="K255" s="1541"/>
      <c r="L255" s="1606">
        <f t="shared" ref="L255:N255" si="402">+L211</f>
        <v>0</v>
      </c>
      <c r="M255" s="1606">
        <f t="shared" si="402"/>
        <v>0</v>
      </c>
      <c r="N255" s="1606">
        <f t="shared" si="402"/>
        <v>0</v>
      </c>
      <c r="O255" s="1587">
        <f t="shared" si="395"/>
        <v>0</v>
      </c>
      <c r="P255" s="1541"/>
      <c r="Q255" s="1588" t="str">
        <f t="shared" si="400"/>
        <v>ja</v>
      </c>
      <c r="R255" s="1588" t="str">
        <f t="shared" si="400"/>
        <v>ja</v>
      </c>
      <c r="S255" s="1588">
        <f>IF(Q255="nee",0,(J255-O255)*tab!$H$86)</f>
        <v>0</v>
      </c>
      <c r="T255" s="1588">
        <f>(G255-L255)*tab!$F$70+(H255-M255)*tab!$F$71+(I255-N255)*tab!$F$72</f>
        <v>0</v>
      </c>
      <c r="U255" s="1588">
        <f t="shared" si="396"/>
        <v>0</v>
      </c>
      <c r="V255" s="1589"/>
      <c r="W255" s="1588">
        <f>IF(R255="nee",0,(J255-O255)*tab!F$94)</f>
        <v>0</v>
      </c>
      <c r="X255" s="1588">
        <f>IF(R255="nee",0,(G255-L255)*tab!$F$75+(H255-M255)*tab!$F$76+(I255-N255)*tab!$F$77)</f>
        <v>0</v>
      </c>
      <c r="Y255" s="1588">
        <f t="shared" si="397"/>
        <v>0</v>
      </c>
      <c r="Z255" s="1581"/>
      <c r="AA255" s="1165"/>
    </row>
    <row r="256" spans="2:27" ht="12.75" x14ac:dyDescent="0.2">
      <c r="B256" s="1164"/>
      <c r="C256" s="1539">
        <v>5</v>
      </c>
      <c r="D256" s="1605" t="str">
        <f t="shared" si="389"/>
        <v>E</v>
      </c>
      <c r="E256" s="1606" t="str">
        <f t="shared" si="389"/>
        <v>99AE</v>
      </c>
      <c r="F256" s="1585"/>
      <c r="G256" s="1606">
        <f t="shared" ref="G256:I256" si="403">+G212</f>
        <v>0</v>
      </c>
      <c r="H256" s="1606">
        <f t="shared" si="403"/>
        <v>0</v>
      </c>
      <c r="I256" s="1606">
        <f t="shared" si="403"/>
        <v>0</v>
      </c>
      <c r="J256" s="1587">
        <f t="shared" si="393"/>
        <v>0</v>
      </c>
      <c r="K256" s="1541"/>
      <c r="L256" s="1606">
        <f t="shared" ref="L256:N256" si="404">+L212</f>
        <v>0</v>
      </c>
      <c r="M256" s="1606">
        <f t="shared" si="404"/>
        <v>0</v>
      </c>
      <c r="N256" s="1606">
        <f t="shared" si="404"/>
        <v>0</v>
      </c>
      <c r="O256" s="1587">
        <f t="shared" si="395"/>
        <v>0</v>
      </c>
      <c r="P256" s="1541"/>
      <c r="Q256" s="1588" t="str">
        <f t="shared" si="400"/>
        <v>ja</v>
      </c>
      <c r="R256" s="1588" t="str">
        <f t="shared" si="400"/>
        <v>ja</v>
      </c>
      <c r="S256" s="1588">
        <f>IF(Q256="nee",0,(J256-O256)*tab!$H$86)</f>
        <v>0</v>
      </c>
      <c r="T256" s="1588">
        <f>(G256-L256)*tab!$F$70+(H256-M256)*tab!$F$71+(I256-N256)*tab!$F$72</f>
        <v>0</v>
      </c>
      <c r="U256" s="1588">
        <f t="shared" si="396"/>
        <v>0</v>
      </c>
      <c r="V256" s="1589"/>
      <c r="W256" s="1588">
        <f>IF(R256="nee",0,(J256-O256)*tab!F$94)</f>
        <v>0</v>
      </c>
      <c r="X256" s="1588">
        <f>IF(R256="nee",0,(G256-L256)*tab!$F$75+(H256-M256)*tab!$F$76+(I256-N256)*tab!$F$77)</f>
        <v>0</v>
      </c>
      <c r="Y256" s="1588">
        <f t="shared" si="397"/>
        <v>0</v>
      </c>
      <c r="Z256" s="1581"/>
      <c r="AA256" s="1165"/>
    </row>
    <row r="257" spans="2:27" ht="12.75" x14ac:dyDescent="0.2">
      <c r="B257" s="1164"/>
      <c r="C257" s="1539">
        <v>6</v>
      </c>
      <c r="D257" s="1605" t="str">
        <f t="shared" si="389"/>
        <v>F</v>
      </c>
      <c r="E257" s="1606" t="str">
        <f t="shared" si="389"/>
        <v>99AF</v>
      </c>
      <c r="F257" s="1585"/>
      <c r="G257" s="1606">
        <f t="shared" ref="G257:I257" si="405">+G213</f>
        <v>0</v>
      </c>
      <c r="H257" s="1606">
        <f t="shared" si="405"/>
        <v>0</v>
      </c>
      <c r="I257" s="1606">
        <f t="shared" si="405"/>
        <v>0</v>
      </c>
      <c r="J257" s="1587">
        <f t="shared" si="393"/>
        <v>0</v>
      </c>
      <c r="K257" s="1541"/>
      <c r="L257" s="1606">
        <f t="shared" ref="L257:N257" si="406">+L213</f>
        <v>0</v>
      </c>
      <c r="M257" s="1606">
        <f t="shared" si="406"/>
        <v>0</v>
      </c>
      <c r="N257" s="1606">
        <f t="shared" si="406"/>
        <v>0</v>
      </c>
      <c r="O257" s="1587">
        <f t="shared" si="395"/>
        <v>0</v>
      </c>
      <c r="P257" s="1541"/>
      <c r="Q257" s="1588" t="str">
        <f t="shared" si="400"/>
        <v>ja</v>
      </c>
      <c r="R257" s="1588" t="str">
        <f t="shared" si="400"/>
        <v>ja</v>
      </c>
      <c r="S257" s="1588">
        <f>IF(Q257="nee",0,(J257-O257)*tab!$H$86)</f>
        <v>0</v>
      </c>
      <c r="T257" s="1588">
        <f>(G257-L257)*tab!$F$70+(H257-M257)*tab!$F$71+(I257-N257)*tab!$F$72</f>
        <v>0</v>
      </c>
      <c r="U257" s="1588">
        <f t="shared" si="396"/>
        <v>0</v>
      </c>
      <c r="V257" s="1589"/>
      <c r="W257" s="1588">
        <f>IF(R257="nee",0,(J257-O257)*tab!F$94)</f>
        <v>0</v>
      </c>
      <c r="X257" s="1588">
        <f>IF(R257="nee",0,(G257-L257)*tab!$F$75+(H257-M257)*tab!$F$76+(I257-N257)*tab!$F$77)</f>
        <v>0</v>
      </c>
      <c r="Y257" s="1588">
        <f t="shared" si="397"/>
        <v>0</v>
      </c>
      <c r="Z257" s="1581"/>
      <c r="AA257" s="1165"/>
    </row>
    <row r="258" spans="2:27" ht="12.75" x14ac:dyDescent="0.2">
      <c r="B258" s="1164"/>
      <c r="C258" s="1539">
        <v>7</v>
      </c>
      <c r="D258" s="1605" t="str">
        <f t="shared" si="389"/>
        <v xml:space="preserve">G </v>
      </c>
      <c r="E258" s="1606" t="str">
        <f t="shared" si="389"/>
        <v>99AG</v>
      </c>
      <c r="F258" s="1585"/>
      <c r="G258" s="1606">
        <f t="shared" ref="G258:I258" si="407">+G214</f>
        <v>0</v>
      </c>
      <c r="H258" s="1606">
        <f t="shared" si="407"/>
        <v>0</v>
      </c>
      <c r="I258" s="1606">
        <f t="shared" si="407"/>
        <v>0</v>
      </c>
      <c r="J258" s="1587">
        <f t="shared" si="393"/>
        <v>0</v>
      </c>
      <c r="K258" s="1541"/>
      <c r="L258" s="1606">
        <f t="shared" ref="L258:N258" si="408">+L214</f>
        <v>0</v>
      </c>
      <c r="M258" s="1606">
        <f t="shared" si="408"/>
        <v>0</v>
      </c>
      <c r="N258" s="1606">
        <f t="shared" si="408"/>
        <v>0</v>
      </c>
      <c r="O258" s="1587">
        <f t="shared" si="395"/>
        <v>0</v>
      </c>
      <c r="P258" s="1541"/>
      <c r="Q258" s="1588" t="str">
        <f t="shared" si="400"/>
        <v>ja</v>
      </c>
      <c r="R258" s="1588" t="str">
        <f t="shared" si="400"/>
        <v>ja</v>
      </c>
      <c r="S258" s="1588">
        <f>IF(Q258="nee",0,(J258-O258)*tab!$H$86)</f>
        <v>0</v>
      </c>
      <c r="T258" s="1588">
        <f>(G258-L258)*tab!$F$70+(H258-M258)*tab!$F$71+(I258-N258)*tab!$F$72</f>
        <v>0</v>
      </c>
      <c r="U258" s="1588">
        <f t="shared" si="396"/>
        <v>0</v>
      </c>
      <c r="V258" s="1589"/>
      <c r="W258" s="1588">
        <f>IF(R258="nee",0,(J258-O258)*tab!F$94)</f>
        <v>0</v>
      </c>
      <c r="X258" s="1588">
        <f>IF(R258="nee",0,(G258-L258)*tab!$F$75+(H258-M258)*tab!$F$76+(I258-N258)*tab!$F$77)</f>
        <v>0</v>
      </c>
      <c r="Y258" s="1588">
        <f t="shared" si="397"/>
        <v>0</v>
      </c>
      <c r="Z258" s="1581"/>
      <c r="AA258" s="1165"/>
    </row>
    <row r="259" spans="2:27" ht="12.75" x14ac:dyDescent="0.2">
      <c r="B259" s="1164"/>
      <c r="C259" s="1539">
        <v>8</v>
      </c>
      <c r="D259" s="1605" t="str">
        <f t="shared" si="389"/>
        <v xml:space="preserve">H </v>
      </c>
      <c r="E259" s="1606" t="str">
        <f t="shared" si="389"/>
        <v>99AH</v>
      </c>
      <c r="F259" s="1585"/>
      <c r="G259" s="1606">
        <f t="shared" ref="G259:I259" si="409">+G215</f>
        <v>0</v>
      </c>
      <c r="H259" s="1606">
        <f t="shared" si="409"/>
        <v>0</v>
      </c>
      <c r="I259" s="1606">
        <f t="shared" si="409"/>
        <v>0</v>
      </c>
      <c r="J259" s="1587">
        <f t="shared" si="393"/>
        <v>0</v>
      </c>
      <c r="K259" s="1541"/>
      <c r="L259" s="1606">
        <f t="shared" ref="L259:N259" si="410">+L215</f>
        <v>0</v>
      </c>
      <c r="M259" s="1606">
        <f t="shared" si="410"/>
        <v>0</v>
      </c>
      <c r="N259" s="1606">
        <f t="shared" si="410"/>
        <v>0</v>
      </c>
      <c r="O259" s="1587">
        <f t="shared" si="395"/>
        <v>0</v>
      </c>
      <c r="P259" s="1541"/>
      <c r="Q259" s="1588" t="str">
        <f t="shared" si="400"/>
        <v>ja</v>
      </c>
      <c r="R259" s="1588" t="str">
        <f t="shared" si="400"/>
        <v>ja</v>
      </c>
      <c r="S259" s="1588">
        <f>IF(Q259="nee",0,(J259-O259)*tab!$H$86)</f>
        <v>0</v>
      </c>
      <c r="T259" s="1588">
        <f>(G259-L259)*tab!$F$70+(H259-M259)*tab!$F$71+(I259-N259)*tab!$F$72</f>
        <v>0</v>
      </c>
      <c r="U259" s="1588">
        <f t="shared" si="396"/>
        <v>0</v>
      </c>
      <c r="V259" s="1589"/>
      <c r="W259" s="1588">
        <f>IF(R259="nee",0,(J259-O259)*tab!F$94)</f>
        <v>0</v>
      </c>
      <c r="X259" s="1588">
        <f>IF(R259="nee",0,(G259-L259)*tab!$F$75+(H259-M259)*tab!$F$76+(I259-N259)*tab!$F$77)</f>
        <v>0</v>
      </c>
      <c r="Y259" s="1588">
        <f t="shared" si="397"/>
        <v>0</v>
      </c>
      <c r="Z259" s="1581"/>
      <c r="AA259" s="1165"/>
    </row>
    <row r="260" spans="2:27" ht="12.75" x14ac:dyDescent="0.2">
      <c r="B260" s="1164"/>
      <c r="C260" s="1539">
        <v>9</v>
      </c>
      <c r="D260" s="1605" t="str">
        <f t="shared" si="389"/>
        <v>I</v>
      </c>
      <c r="E260" s="1606" t="str">
        <f t="shared" si="389"/>
        <v>99AI</v>
      </c>
      <c r="F260" s="1585"/>
      <c r="G260" s="1606">
        <f t="shared" ref="G260:I260" si="411">+G216</f>
        <v>0</v>
      </c>
      <c r="H260" s="1606">
        <f t="shared" si="411"/>
        <v>0</v>
      </c>
      <c r="I260" s="1606">
        <f t="shared" si="411"/>
        <v>0</v>
      </c>
      <c r="J260" s="1587">
        <f t="shared" si="393"/>
        <v>0</v>
      </c>
      <c r="K260" s="1541"/>
      <c r="L260" s="1606">
        <f t="shared" ref="L260:N260" si="412">+L216</f>
        <v>0</v>
      </c>
      <c r="M260" s="1606">
        <f t="shared" si="412"/>
        <v>0</v>
      </c>
      <c r="N260" s="1606">
        <f t="shared" si="412"/>
        <v>0</v>
      </c>
      <c r="O260" s="1587">
        <f t="shared" si="395"/>
        <v>0</v>
      </c>
      <c r="P260" s="1541"/>
      <c r="Q260" s="1588" t="str">
        <f t="shared" si="400"/>
        <v>ja</v>
      </c>
      <c r="R260" s="1588" t="str">
        <f t="shared" si="400"/>
        <v>ja</v>
      </c>
      <c r="S260" s="1588">
        <f>IF(Q260="nee",0,(J260-O260)*tab!$H$86)</f>
        <v>0</v>
      </c>
      <c r="T260" s="1588">
        <f>(G260-L260)*tab!$F$70+(H260-M260)*tab!$F$71+(I260-N260)*tab!$F$72</f>
        <v>0</v>
      </c>
      <c r="U260" s="1588">
        <f t="shared" si="396"/>
        <v>0</v>
      </c>
      <c r="V260" s="1589"/>
      <c r="W260" s="1588">
        <f>IF(R260="nee",0,(J260-O260)*tab!F$94)</f>
        <v>0</v>
      </c>
      <c r="X260" s="1588">
        <f>IF(R260="nee",0,(G260-L260)*tab!$F$75+(H260-M260)*tab!$F$76+(I260-N260)*tab!$F$77)</f>
        <v>0</v>
      </c>
      <c r="Y260" s="1588">
        <f t="shared" si="397"/>
        <v>0</v>
      </c>
      <c r="Z260" s="1581"/>
      <c r="AA260" s="1165"/>
    </row>
    <row r="261" spans="2:27" ht="12.75" x14ac:dyDescent="0.2">
      <c r="B261" s="1164"/>
      <c r="C261" s="1539">
        <v>10</v>
      </c>
      <c r="D261" s="1605" t="str">
        <f t="shared" si="389"/>
        <v>J</v>
      </c>
      <c r="E261" s="1606" t="str">
        <f t="shared" si="389"/>
        <v>99AJ</v>
      </c>
      <c r="F261" s="1585"/>
      <c r="G261" s="1606">
        <f t="shared" ref="G261:I261" si="413">+G217</f>
        <v>0</v>
      </c>
      <c r="H261" s="1606">
        <f t="shared" si="413"/>
        <v>0</v>
      </c>
      <c r="I261" s="1606">
        <f t="shared" si="413"/>
        <v>0</v>
      </c>
      <c r="J261" s="1587">
        <f t="shared" si="393"/>
        <v>0</v>
      </c>
      <c r="K261" s="1541"/>
      <c r="L261" s="1606">
        <f t="shared" ref="L261:N261" si="414">+L217</f>
        <v>0</v>
      </c>
      <c r="M261" s="1606">
        <f t="shared" si="414"/>
        <v>0</v>
      </c>
      <c r="N261" s="1606">
        <f t="shared" si="414"/>
        <v>0</v>
      </c>
      <c r="O261" s="1587">
        <f t="shared" si="395"/>
        <v>0</v>
      </c>
      <c r="P261" s="1541"/>
      <c r="Q261" s="1588" t="str">
        <f t="shared" si="400"/>
        <v>ja</v>
      </c>
      <c r="R261" s="1588" t="str">
        <f t="shared" si="400"/>
        <v>ja</v>
      </c>
      <c r="S261" s="1588">
        <f>IF(Q261="nee",0,(J261-O261)*tab!$H$86)</f>
        <v>0</v>
      </c>
      <c r="T261" s="1588">
        <f>(G261-L261)*tab!$F$70+(H261-M261)*tab!$F$71+(I261-N261)*tab!$F$72</f>
        <v>0</v>
      </c>
      <c r="U261" s="1588">
        <f t="shared" si="396"/>
        <v>0</v>
      </c>
      <c r="V261" s="1589"/>
      <c r="W261" s="1588">
        <f>IF(R261="nee",0,(J261-O261)*tab!F$94)</f>
        <v>0</v>
      </c>
      <c r="X261" s="1588">
        <f>IF(R261="nee",0,(G261-L261)*tab!$F$75+(H261-M261)*tab!$F$76+(I261-N261)*tab!$F$77)</f>
        <v>0</v>
      </c>
      <c r="Y261" s="1588">
        <f t="shared" si="397"/>
        <v>0</v>
      </c>
      <c r="Z261" s="1581"/>
      <c r="AA261" s="1165"/>
    </row>
    <row r="262" spans="2:27" ht="12.75" x14ac:dyDescent="0.2">
      <c r="B262" s="1164"/>
      <c r="C262" s="1539">
        <v>11</v>
      </c>
      <c r="D262" s="1605" t="str">
        <f t="shared" si="389"/>
        <v>K</v>
      </c>
      <c r="E262" s="1606" t="str">
        <f t="shared" si="389"/>
        <v>99AK</v>
      </c>
      <c r="F262" s="1585"/>
      <c r="G262" s="1606">
        <f t="shared" ref="G262:I262" si="415">+G218</f>
        <v>0</v>
      </c>
      <c r="H262" s="1606">
        <f t="shared" si="415"/>
        <v>0</v>
      </c>
      <c r="I262" s="1606">
        <f t="shared" si="415"/>
        <v>0</v>
      </c>
      <c r="J262" s="1587">
        <f t="shared" si="393"/>
        <v>0</v>
      </c>
      <c r="K262" s="1541"/>
      <c r="L262" s="1606">
        <f t="shared" ref="L262:N262" si="416">+L218</f>
        <v>0</v>
      </c>
      <c r="M262" s="1606">
        <f t="shared" si="416"/>
        <v>0</v>
      </c>
      <c r="N262" s="1606">
        <f t="shared" si="416"/>
        <v>0</v>
      </c>
      <c r="O262" s="1587">
        <f t="shared" si="395"/>
        <v>0</v>
      </c>
      <c r="P262" s="1541"/>
      <c r="Q262" s="1588" t="str">
        <f t="shared" si="400"/>
        <v>ja</v>
      </c>
      <c r="R262" s="1588" t="str">
        <f t="shared" si="400"/>
        <v>ja</v>
      </c>
      <c r="S262" s="1588">
        <f>IF(Q262="nee",0,(J262-O262)*tab!$H$86)</f>
        <v>0</v>
      </c>
      <c r="T262" s="1588">
        <f>(G262-L262)*tab!$F$70+(H262-M262)*tab!$F$71+(I262-N262)*tab!$F$72</f>
        <v>0</v>
      </c>
      <c r="U262" s="1588">
        <f t="shared" si="396"/>
        <v>0</v>
      </c>
      <c r="V262" s="1589"/>
      <c r="W262" s="1588">
        <f>IF(R262="nee",0,(J262-O262)*tab!F$94)</f>
        <v>0</v>
      </c>
      <c r="X262" s="1588">
        <f>IF(R262="nee",0,(G262-L262)*tab!$F$75+(H262-M262)*tab!$F$76+(I262-N262)*tab!$F$77)</f>
        <v>0</v>
      </c>
      <c r="Y262" s="1588">
        <f t="shared" si="397"/>
        <v>0</v>
      </c>
      <c r="Z262" s="1581"/>
      <c r="AA262" s="1165"/>
    </row>
    <row r="263" spans="2:27" ht="12.75" x14ac:dyDescent="0.2">
      <c r="B263" s="1164"/>
      <c r="C263" s="1539">
        <v>12</v>
      </c>
      <c r="D263" s="1605" t="str">
        <f t="shared" si="389"/>
        <v>Overig</v>
      </c>
      <c r="E263" s="1606" t="str">
        <f t="shared" si="389"/>
        <v>99AL</v>
      </c>
      <c r="F263" s="1585"/>
      <c r="G263" s="1606">
        <f t="shared" ref="G263:I263" si="417">+G219</f>
        <v>0</v>
      </c>
      <c r="H263" s="1606">
        <f t="shared" si="417"/>
        <v>0</v>
      </c>
      <c r="I263" s="1606">
        <f t="shared" si="417"/>
        <v>0</v>
      </c>
      <c r="J263" s="1587">
        <f t="shared" si="393"/>
        <v>0</v>
      </c>
      <c r="K263" s="1541"/>
      <c r="L263" s="1606">
        <f t="shared" ref="L263:N263" si="418">+L219</f>
        <v>0</v>
      </c>
      <c r="M263" s="1606">
        <f t="shared" si="418"/>
        <v>0</v>
      </c>
      <c r="N263" s="1606">
        <f t="shared" si="418"/>
        <v>0</v>
      </c>
      <c r="O263" s="1587">
        <f t="shared" si="395"/>
        <v>0</v>
      </c>
      <c r="P263" s="1541"/>
      <c r="Q263" s="1588" t="str">
        <f t="shared" si="400"/>
        <v>ja</v>
      </c>
      <c r="R263" s="1588" t="str">
        <f t="shared" si="400"/>
        <v>ja</v>
      </c>
      <c r="S263" s="1588">
        <f>IF(Q263="nee",0,(J263-O263)*tab!$H$86)</f>
        <v>0</v>
      </c>
      <c r="T263" s="1588">
        <f>(G263-L263)*tab!$F$70+(H263-M263)*tab!$F$71+(I263-N263)*tab!$F$72</f>
        <v>0</v>
      </c>
      <c r="U263" s="1588">
        <f t="shared" si="396"/>
        <v>0</v>
      </c>
      <c r="V263" s="1589"/>
      <c r="W263" s="1588">
        <f>IF(R263="nee",0,(J263-O263)*tab!F$94)</f>
        <v>0</v>
      </c>
      <c r="X263" s="1588">
        <f>IF(R263="nee",0,(G263-L263)*tab!$F$75+(H263-M263)*tab!$F$76+(I263-N263)*tab!$F$77)</f>
        <v>0</v>
      </c>
      <c r="Y263" s="1588">
        <f t="shared" si="397"/>
        <v>0</v>
      </c>
      <c r="Z263" s="1581"/>
      <c r="AA263" s="1165"/>
    </row>
    <row r="264" spans="2:27" ht="12.75" x14ac:dyDescent="0.2">
      <c r="B264" s="1164"/>
      <c r="C264" s="1539">
        <v>13</v>
      </c>
      <c r="D264" s="1605">
        <f t="shared" si="389"/>
        <v>0</v>
      </c>
      <c r="E264" s="1606">
        <f t="shared" si="389"/>
        <v>0</v>
      </c>
      <c r="F264" s="1585"/>
      <c r="G264" s="1606">
        <f t="shared" ref="G264:I264" si="419">+G220</f>
        <v>0</v>
      </c>
      <c r="H264" s="1606">
        <f t="shared" si="419"/>
        <v>0</v>
      </c>
      <c r="I264" s="1606">
        <f t="shared" si="419"/>
        <v>0</v>
      </c>
      <c r="J264" s="1587">
        <f t="shared" si="393"/>
        <v>0</v>
      </c>
      <c r="K264" s="1541"/>
      <c r="L264" s="1606">
        <f t="shared" ref="L264:N264" si="420">+L220</f>
        <v>0</v>
      </c>
      <c r="M264" s="1606">
        <f t="shared" si="420"/>
        <v>0</v>
      </c>
      <c r="N264" s="1606">
        <f t="shared" si="420"/>
        <v>0</v>
      </c>
      <c r="O264" s="1587">
        <f t="shared" si="395"/>
        <v>0</v>
      </c>
      <c r="P264" s="1541"/>
      <c r="Q264" s="1588" t="str">
        <f t="shared" si="400"/>
        <v>ja</v>
      </c>
      <c r="R264" s="1588" t="str">
        <f t="shared" si="400"/>
        <v>ja</v>
      </c>
      <c r="S264" s="1588">
        <f>IF(Q264="nee",0,(J264-O264)*tab!$H$86)</f>
        <v>0</v>
      </c>
      <c r="T264" s="1588">
        <f>(G264-L264)*tab!$F$70+(H264-M264)*tab!$F$71+(I264-N264)*tab!$F$72</f>
        <v>0</v>
      </c>
      <c r="U264" s="1588">
        <f t="shared" si="396"/>
        <v>0</v>
      </c>
      <c r="V264" s="1589"/>
      <c r="W264" s="1588">
        <f>IF(R264="nee",0,(J264-O264)*tab!F$94)</f>
        <v>0</v>
      </c>
      <c r="X264" s="1588">
        <f>IF(R264="nee",0,(G264-L264)*tab!$F$75+(H264-M264)*tab!$F$76+(I264-N264)*tab!$F$77)</f>
        <v>0</v>
      </c>
      <c r="Y264" s="1588">
        <f t="shared" si="397"/>
        <v>0</v>
      </c>
      <c r="Z264" s="1581"/>
      <c r="AA264" s="1165"/>
    </row>
    <row r="265" spans="2:27" ht="12.75" x14ac:dyDescent="0.2">
      <c r="B265" s="1164"/>
      <c r="C265" s="1539">
        <v>14</v>
      </c>
      <c r="D265" s="1605">
        <f t="shared" si="389"/>
        <v>0</v>
      </c>
      <c r="E265" s="1606">
        <f t="shared" si="389"/>
        <v>0</v>
      </c>
      <c r="F265" s="1585"/>
      <c r="G265" s="1606">
        <f t="shared" ref="G265:I265" si="421">+G221</f>
        <v>0</v>
      </c>
      <c r="H265" s="1606">
        <f t="shared" si="421"/>
        <v>0</v>
      </c>
      <c r="I265" s="1606">
        <f t="shared" si="421"/>
        <v>0</v>
      </c>
      <c r="J265" s="1587">
        <f t="shared" si="393"/>
        <v>0</v>
      </c>
      <c r="K265" s="1541"/>
      <c r="L265" s="1606">
        <f t="shared" ref="L265:N265" si="422">+L221</f>
        <v>0</v>
      </c>
      <c r="M265" s="1606">
        <f t="shared" si="422"/>
        <v>0</v>
      </c>
      <c r="N265" s="1606">
        <f t="shared" si="422"/>
        <v>0</v>
      </c>
      <c r="O265" s="1587">
        <f t="shared" si="395"/>
        <v>0</v>
      </c>
      <c r="P265" s="1541"/>
      <c r="Q265" s="1588" t="str">
        <f t="shared" si="400"/>
        <v>ja</v>
      </c>
      <c r="R265" s="1588" t="str">
        <f t="shared" si="400"/>
        <v>ja</v>
      </c>
      <c r="S265" s="1588">
        <f>IF(Q265="nee",0,(J265-O265)*tab!$H$86)</f>
        <v>0</v>
      </c>
      <c r="T265" s="1588">
        <f>(G265-L265)*tab!$F$70+(H265-M265)*tab!$F$71+(I265-N265)*tab!$F$72</f>
        <v>0</v>
      </c>
      <c r="U265" s="1588">
        <f t="shared" si="396"/>
        <v>0</v>
      </c>
      <c r="V265" s="1589"/>
      <c r="W265" s="1588">
        <f>IF(R265="nee",0,(J265-O265)*tab!F$94)</f>
        <v>0</v>
      </c>
      <c r="X265" s="1588">
        <f>IF(R265="nee",0,(G265-L265)*tab!$F$75+(H265-M265)*tab!$F$76+(I265-N265)*tab!$F$77)</f>
        <v>0</v>
      </c>
      <c r="Y265" s="1588">
        <f t="shared" si="397"/>
        <v>0</v>
      </c>
      <c r="Z265" s="1581"/>
      <c r="AA265" s="1165"/>
    </row>
    <row r="266" spans="2:27" ht="12.75" x14ac:dyDescent="0.2">
      <c r="B266" s="1164"/>
      <c r="C266" s="1539">
        <v>15</v>
      </c>
      <c r="D266" s="1605">
        <f t="shared" si="389"/>
        <v>0</v>
      </c>
      <c r="E266" s="1606">
        <f t="shared" si="389"/>
        <v>0</v>
      </c>
      <c r="F266" s="1585"/>
      <c r="G266" s="1606">
        <f t="shared" ref="G266:I266" si="423">+G222</f>
        <v>0</v>
      </c>
      <c r="H266" s="1606">
        <f t="shared" si="423"/>
        <v>0</v>
      </c>
      <c r="I266" s="1606">
        <f t="shared" si="423"/>
        <v>0</v>
      </c>
      <c r="J266" s="1587">
        <f t="shared" si="393"/>
        <v>0</v>
      </c>
      <c r="K266" s="1541"/>
      <c r="L266" s="1606">
        <f t="shared" ref="L266:N266" si="424">+L222</f>
        <v>0</v>
      </c>
      <c r="M266" s="1606">
        <f t="shared" si="424"/>
        <v>0</v>
      </c>
      <c r="N266" s="1606">
        <f t="shared" si="424"/>
        <v>0</v>
      </c>
      <c r="O266" s="1587">
        <f t="shared" si="395"/>
        <v>0</v>
      </c>
      <c r="P266" s="1541"/>
      <c r="Q266" s="1588" t="str">
        <f t="shared" si="400"/>
        <v>ja</v>
      </c>
      <c r="R266" s="1588" t="str">
        <f t="shared" si="400"/>
        <v>ja</v>
      </c>
      <c r="S266" s="1588">
        <f>IF(Q266="nee",0,(J266-O266)*tab!$H$86)</f>
        <v>0</v>
      </c>
      <c r="T266" s="1588">
        <f>(G266-L266)*tab!$F$70+(H266-M266)*tab!$F$71+(I266-N266)*tab!$F$72</f>
        <v>0</v>
      </c>
      <c r="U266" s="1588">
        <f t="shared" si="396"/>
        <v>0</v>
      </c>
      <c r="V266" s="1589"/>
      <c r="W266" s="1588">
        <f>IF(R266="nee",0,(J266-O266)*tab!F$94)</f>
        <v>0</v>
      </c>
      <c r="X266" s="1588">
        <f>IF(R266="nee",0,(G266-L266)*tab!$F$75+(H266-M266)*tab!$F$76+(I266-N266)*tab!$F$77)</f>
        <v>0</v>
      </c>
      <c r="Y266" s="1588">
        <f t="shared" si="397"/>
        <v>0</v>
      </c>
      <c r="Z266" s="1581"/>
      <c r="AA266" s="1165"/>
    </row>
    <row r="267" spans="2:27" ht="12.75" x14ac:dyDescent="0.2">
      <c r="B267" s="1164"/>
      <c r="C267" s="1539">
        <v>16</v>
      </c>
      <c r="D267" s="1605">
        <f t="shared" si="389"/>
        <v>0</v>
      </c>
      <c r="E267" s="1606">
        <f t="shared" si="389"/>
        <v>0</v>
      </c>
      <c r="F267" s="1585"/>
      <c r="G267" s="1606">
        <f t="shared" ref="G267:I267" si="425">+G223</f>
        <v>0</v>
      </c>
      <c r="H267" s="1606">
        <f t="shared" si="425"/>
        <v>0</v>
      </c>
      <c r="I267" s="1606">
        <f t="shared" si="425"/>
        <v>0</v>
      </c>
      <c r="J267" s="1587">
        <f t="shared" si="393"/>
        <v>0</v>
      </c>
      <c r="K267" s="1541"/>
      <c r="L267" s="1606">
        <f t="shared" ref="L267:N267" si="426">+L223</f>
        <v>0</v>
      </c>
      <c r="M267" s="1606">
        <f t="shared" si="426"/>
        <v>0</v>
      </c>
      <c r="N267" s="1606">
        <f t="shared" si="426"/>
        <v>0</v>
      </c>
      <c r="O267" s="1587">
        <f t="shared" si="395"/>
        <v>0</v>
      </c>
      <c r="P267" s="1541"/>
      <c r="Q267" s="1588" t="str">
        <f t="shared" si="400"/>
        <v>ja</v>
      </c>
      <c r="R267" s="1588" t="str">
        <f t="shared" si="400"/>
        <v>ja</v>
      </c>
      <c r="S267" s="1588">
        <f>IF(Q267="nee",0,(J267-O267)*tab!$H$86)</f>
        <v>0</v>
      </c>
      <c r="T267" s="1588">
        <f>(G267-L267)*tab!$F$70+(H267-M267)*tab!$F$71+(I267-N267)*tab!$F$72</f>
        <v>0</v>
      </c>
      <c r="U267" s="1588">
        <f t="shared" si="396"/>
        <v>0</v>
      </c>
      <c r="V267" s="1589"/>
      <c r="W267" s="1588">
        <f>IF(R267="nee",0,(J267-O267)*tab!F$94)</f>
        <v>0</v>
      </c>
      <c r="X267" s="1588">
        <f>IF(R267="nee",0,(G267-L267)*tab!$F$75+(H267-M267)*tab!$F$76+(I267-N267)*tab!$F$77)</f>
        <v>0</v>
      </c>
      <c r="Y267" s="1588">
        <f t="shared" si="397"/>
        <v>0</v>
      </c>
      <c r="Z267" s="1581"/>
      <c r="AA267" s="1165"/>
    </row>
    <row r="268" spans="2:27" ht="12.75" x14ac:dyDescent="0.2">
      <c r="B268" s="1164"/>
      <c r="C268" s="1539">
        <v>17</v>
      </c>
      <c r="D268" s="1605">
        <f t="shared" si="389"/>
        <v>0</v>
      </c>
      <c r="E268" s="1606">
        <f t="shared" si="389"/>
        <v>0</v>
      </c>
      <c r="F268" s="1585"/>
      <c r="G268" s="1606">
        <f t="shared" ref="G268:I268" si="427">+G224</f>
        <v>0</v>
      </c>
      <c r="H268" s="1606">
        <f t="shared" si="427"/>
        <v>0</v>
      </c>
      <c r="I268" s="1606">
        <f t="shared" si="427"/>
        <v>0</v>
      </c>
      <c r="J268" s="1587">
        <f t="shared" si="393"/>
        <v>0</v>
      </c>
      <c r="K268" s="1541"/>
      <c r="L268" s="1606">
        <f t="shared" ref="L268:N268" si="428">+L224</f>
        <v>0</v>
      </c>
      <c r="M268" s="1606">
        <f t="shared" si="428"/>
        <v>0</v>
      </c>
      <c r="N268" s="1606">
        <f t="shared" si="428"/>
        <v>0</v>
      </c>
      <c r="O268" s="1587">
        <f t="shared" si="395"/>
        <v>0</v>
      </c>
      <c r="P268" s="1541"/>
      <c r="Q268" s="1588" t="str">
        <f t="shared" si="400"/>
        <v>ja</v>
      </c>
      <c r="R268" s="1588" t="str">
        <f t="shared" si="400"/>
        <v>ja</v>
      </c>
      <c r="S268" s="1588">
        <f>IF(Q268="nee",0,(J268-O268)*tab!$H$86)</f>
        <v>0</v>
      </c>
      <c r="T268" s="1588">
        <f>(G268-L268)*tab!$F$70+(H268-M268)*tab!$F$71+(I268-N268)*tab!$F$72</f>
        <v>0</v>
      </c>
      <c r="U268" s="1588">
        <f t="shared" si="396"/>
        <v>0</v>
      </c>
      <c r="V268" s="1589"/>
      <c r="W268" s="1588">
        <f>IF(R268="nee",0,(J268-O268)*tab!F$94)</f>
        <v>0</v>
      </c>
      <c r="X268" s="1588">
        <f>IF(R268="nee",0,(G268-L268)*tab!$F$75+(H268-M268)*tab!$F$76+(I268-N268)*tab!$F$77)</f>
        <v>0</v>
      </c>
      <c r="Y268" s="1588">
        <f t="shared" si="397"/>
        <v>0</v>
      </c>
      <c r="Z268" s="1581"/>
      <c r="AA268" s="1165"/>
    </row>
    <row r="269" spans="2:27" ht="12.75" x14ac:dyDescent="0.2">
      <c r="B269" s="1164"/>
      <c r="C269" s="1539">
        <v>18</v>
      </c>
      <c r="D269" s="1605">
        <f t="shared" si="389"/>
        <v>0</v>
      </c>
      <c r="E269" s="1606">
        <f t="shared" si="389"/>
        <v>0</v>
      </c>
      <c r="F269" s="1585"/>
      <c r="G269" s="1606">
        <f t="shared" ref="G269:I269" si="429">+G225</f>
        <v>0</v>
      </c>
      <c r="H269" s="1606">
        <f t="shared" si="429"/>
        <v>0</v>
      </c>
      <c r="I269" s="1606">
        <f t="shared" si="429"/>
        <v>0</v>
      </c>
      <c r="J269" s="1587">
        <f t="shared" si="393"/>
        <v>0</v>
      </c>
      <c r="K269" s="1541"/>
      <c r="L269" s="1606">
        <f t="shared" ref="L269:N269" si="430">+L225</f>
        <v>0</v>
      </c>
      <c r="M269" s="1606">
        <f t="shared" si="430"/>
        <v>0</v>
      </c>
      <c r="N269" s="1606">
        <f t="shared" si="430"/>
        <v>0</v>
      </c>
      <c r="O269" s="1587">
        <f t="shared" si="395"/>
        <v>0</v>
      </c>
      <c r="P269" s="1541"/>
      <c r="Q269" s="1588" t="str">
        <f t="shared" si="400"/>
        <v>ja</v>
      </c>
      <c r="R269" s="1588" t="str">
        <f t="shared" si="400"/>
        <v>ja</v>
      </c>
      <c r="S269" s="1588">
        <f>IF(Q269="nee",0,(J269-O269)*tab!$H$86)</f>
        <v>0</v>
      </c>
      <c r="T269" s="1588">
        <f>(G269-L269)*tab!$F$70+(H269-M269)*tab!$F$71+(I269-N269)*tab!$F$72</f>
        <v>0</v>
      </c>
      <c r="U269" s="1588">
        <f t="shared" si="396"/>
        <v>0</v>
      </c>
      <c r="V269" s="1589"/>
      <c r="W269" s="1588">
        <f>IF(R269="nee",0,(J269-O269)*tab!F$94)</f>
        <v>0</v>
      </c>
      <c r="X269" s="1588">
        <f>IF(R269="nee",0,(G269-L269)*tab!$F$75+(H269-M269)*tab!$F$76+(I269-N269)*tab!$F$77)</f>
        <v>0</v>
      </c>
      <c r="Y269" s="1588">
        <f t="shared" si="397"/>
        <v>0</v>
      </c>
      <c r="Z269" s="1581"/>
      <c r="AA269" s="1165"/>
    </row>
    <row r="270" spans="2:27" ht="12.75" x14ac:dyDescent="0.2">
      <c r="B270" s="1164"/>
      <c r="C270" s="1539">
        <v>19</v>
      </c>
      <c r="D270" s="1605">
        <f t="shared" si="389"/>
        <v>0</v>
      </c>
      <c r="E270" s="1606">
        <f t="shared" si="389"/>
        <v>0</v>
      </c>
      <c r="F270" s="1585"/>
      <c r="G270" s="1606">
        <f t="shared" ref="G270:I270" si="431">+G226</f>
        <v>0</v>
      </c>
      <c r="H270" s="1606">
        <f t="shared" si="431"/>
        <v>0</v>
      </c>
      <c r="I270" s="1606">
        <f t="shared" si="431"/>
        <v>0</v>
      </c>
      <c r="J270" s="1587">
        <f t="shared" si="393"/>
        <v>0</v>
      </c>
      <c r="K270" s="1541"/>
      <c r="L270" s="1606">
        <f t="shared" ref="L270:N270" si="432">+L226</f>
        <v>0</v>
      </c>
      <c r="M270" s="1606">
        <f t="shared" si="432"/>
        <v>0</v>
      </c>
      <c r="N270" s="1606">
        <f t="shared" si="432"/>
        <v>0</v>
      </c>
      <c r="O270" s="1587">
        <f t="shared" si="395"/>
        <v>0</v>
      </c>
      <c r="P270" s="1541"/>
      <c r="Q270" s="1588" t="str">
        <f t="shared" ref="Q270:R281" si="433">+Q269</f>
        <v>ja</v>
      </c>
      <c r="R270" s="1588" t="str">
        <f t="shared" si="433"/>
        <v>ja</v>
      </c>
      <c r="S270" s="1588">
        <f>IF(Q270="nee",0,(J270-O270)*tab!$H$86)</f>
        <v>0</v>
      </c>
      <c r="T270" s="1588">
        <f>(G270-L270)*tab!$F$70+(H270-M270)*tab!$F$71+(I270-N270)*tab!$F$72</f>
        <v>0</v>
      </c>
      <c r="U270" s="1588">
        <f t="shared" si="396"/>
        <v>0</v>
      </c>
      <c r="V270" s="1589"/>
      <c r="W270" s="1588">
        <f>IF(R270="nee",0,(J270-O270)*tab!F$94)</f>
        <v>0</v>
      </c>
      <c r="X270" s="1588">
        <f>IF(R270="nee",0,(G270-L270)*tab!$F$75+(H270-M270)*tab!$F$76+(I270-N270)*tab!$F$77)</f>
        <v>0</v>
      </c>
      <c r="Y270" s="1588">
        <f t="shared" si="397"/>
        <v>0</v>
      </c>
      <c r="Z270" s="1581"/>
      <c r="AA270" s="1165"/>
    </row>
    <row r="271" spans="2:27" ht="12.75" x14ac:dyDescent="0.2">
      <c r="B271" s="1164"/>
      <c r="C271" s="1539">
        <v>20</v>
      </c>
      <c r="D271" s="1605">
        <f t="shared" si="389"/>
        <v>0</v>
      </c>
      <c r="E271" s="1606">
        <f t="shared" si="389"/>
        <v>0</v>
      </c>
      <c r="F271" s="1585"/>
      <c r="G271" s="1606">
        <f t="shared" ref="G271:I271" si="434">+G227</f>
        <v>0</v>
      </c>
      <c r="H271" s="1606">
        <f t="shared" si="434"/>
        <v>0</v>
      </c>
      <c r="I271" s="1606">
        <f t="shared" si="434"/>
        <v>0</v>
      </c>
      <c r="J271" s="1587">
        <f t="shared" si="393"/>
        <v>0</v>
      </c>
      <c r="K271" s="1541"/>
      <c r="L271" s="1606">
        <f t="shared" ref="L271:N271" si="435">+L227</f>
        <v>0</v>
      </c>
      <c r="M271" s="1606">
        <f t="shared" si="435"/>
        <v>0</v>
      </c>
      <c r="N271" s="1606">
        <f t="shared" si="435"/>
        <v>0</v>
      </c>
      <c r="O271" s="1587">
        <f t="shared" si="395"/>
        <v>0</v>
      </c>
      <c r="P271" s="1541"/>
      <c r="Q271" s="1588" t="str">
        <f t="shared" si="433"/>
        <v>ja</v>
      </c>
      <c r="R271" s="1588" t="str">
        <f t="shared" si="433"/>
        <v>ja</v>
      </c>
      <c r="S271" s="1588">
        <f>IF(Q271="nee",0,(J271-O271)*tab!$H$86)</f>
        <v>0</v>
      </c>
      <c r="T271" s="1588">
        <f>(G271-L271)*tab!$F$70+(H271-M271)*tab!$F$71+(I271-N271)*tab!$F$72</f>
        <v>0</v>
      </c>
      <c r="U271" s="1588">
        <f t="shared" si="396"/>
        <v>0</v>
      </c>
      <c r="V271" s="1589"/>
      <c r="W271" s="1588">
        <f>IF(R271="nee",0,(J271-O271)*tab!F$94)</f>
        <v>0</v>
      </c>
      <c r="X271" s="1588">
        <f>IF(R271="nee",0,(G271-L271)*tab!$F$75+(H271-M271)*tab!$F$76+(I271-N271)*tab!$F$77)</f>
        <v>0</v>
      </c>
      <c r="Y271" s="1588">
        <f t="shared" si="397"/>
        <v>0</v>
      </c>
      <c r="Z271" s="1581"/>
      <c r="AA271" s="1165"/>
    </row>
    <row r="272" spans="2:27" ht="12.75" x14ac:dyDescent="0.2">
      <c r="B272" s="1164"/>
      <c r="C272" s="1539">
        <v>21</v>
      </c>
      <c r="D272" s="1605">
        <f t="shared" si="389"/>
        <v>0</v>
      </c>
      <c r="E272" s="1606">
        <f t="shared" si="389"/>
        <v>0</v>
      </c>
      <c r="F272" s="1585"/>
      <c r="G272" s="1606">
        <f t="shared" ref="G272:I272" si="436">+G228</f>
        <v>0</v>
      </c>
      <c r="H272" s="1606">
        <f t="shared" si="436"/>
        <v>0</v>
      </c>
      <c r="I272" s="1606">
        <f t="shared" si="436"/>
        <v>0</v>
      </c>
      <c r="J272" s="1587">
        <f t="shared" si="393"/>
        <v>0</v>
      </c>
      <c r="K272" s="1541"/>
      <c r="L272" s="1606">
        <f t="shared" ref="L272:N272" si="437">+L228</f>
        <v>0</v>
      </c>
      <c r="M272" s="1606">
        <f t="shared" si="437"/>
        <v>0</v>
      </c>
      <c r="N272" s="1606">
        <f t="shared" si="437"/>
        <v>0</v>
      </c>
      <c r="O272" s="1587">
        <f t="shared" si="395"/>
        <v>0</v>
      </c>
      <c r="P272" s="1541"/>
      <c r="Q272" s="1588" t="str">
        <f t="shared" si="433"/>
        <v>ja</v>
      </c>
      <c r="R272" s="1588" t="str">
        <f t="shared" si="433"/>
        <v>ja</v>
      </c>
      <c r="S272" s="1588">
        <f>IF(Q272="nee",0,(J272-O272)*tab!$H$86)</f>
        <v>0</v>
      </c>
      <c r="T272" s="1588">
        <f>(G272-L272)*tab!$F$70+(H272-M272)*tab!$F$71+(I272-N272)*tab!$F$72</f>
        <v>0</v>
      </c>
      <c r="U272" s="1588">
        <f t="shared" si="396"/>
        <v>0</v>
      </c>
      <c r="V272" s="1589"/>
      <c r="W272" s="1588">
        <f>IF(R272="nee",0,(J272-O272)*tab!F$94)</f>
        <v>0</v>
      </c>
      <c r="X272" s="1588">
        <f>IF(R272="nee",0,(G272-L272)*tab!$F$75+(H272-M272)*tab!$F$76+(I272-N272)*tab!$F$77)</f>
        <v>0</v>
      </c>
      <c r="Y272" s="1588">
        <f t="shared" si="397"/>
        <v>0</v>
      </c>
      <c r="Z272" s="1581"/>
      <c r="AA272" s="1165"/>
    </row>
    <row r="273" spans="2:27" ht="12.75" x14ac:dyDescent="0.2">
      <c r="B273" s="1164"/>
      <c r="C273" s="1539">
        <v>22</v>
      </c>
      <c r="D273" s="1605">
        <f t="shared" si="389"/>
        <v>0</v>
      </c>
      <c r="E273" s="1606">
        <f t="shared" si="389"/>
        <v>0</v>
      </c>
      <c r="F273" s="1585"/>
      <c r="G273" s="1606">
        <f t="shared" ref="G273:I273" si="438">+G229</f>
        <v>0</v>
      </c>
      <c r="H273" s="1606">
        <f t="shared" si="438"/>
        <v>0</v>
      </c>
      <c r="I273" s="1606">
        <f t="shared" si="438"/>
        <v>0</v>
      </c>
      <c r="J273" s="1587">
        <f t="shared" si="393"/>
        <v>0</v>
      </c>
      <c r="K273" s="1541"/>
      <c r="L273" s="1606">
        <f t="shared" ref="L273:N273" si="439">+L229</f>
        <v>0</v>
      </c>
      <c r="M273" s="1606">
        <f t="shared" si="439"/>
        <v>0</v>
      </c>
      <c r="N273" s="1606">
        <f t="shared" si="439"/>
        <v>0</v>
      </c>
      <c r="O273" s="1587">
        <f t="shared" si="395"/>
        <v>0</v>
      </c>
      <c r="P273" s="1541"/>
      <c r="Q273" s="1588" t="str">
        <f t="shared" si="433"/>
        <v>ja</v>
      </c>
      <c r="R273" s="1588" t="str">
        <f t="shared" si="433"/>
        <v>ja</v>
      </c>
      <c r="S273" s="1588">
        <f>IF(Q273="nee",0,(J273-O273)*tab!$H$86)</f>
        <v>0</v>
      </c>
      <c r="T273" s="1588">
        <f>(G273-L273)*tab!$F$70+(H273-M273)*tab!$F$71+(I273-N273)*tab!$F$72</f>
        <v>0</v>
      </c>
      <c r="U273" s="1588">
        <f t="shared" si="396"/>
        <v>0</v>
      </c>
      <c r="V273" s="1589"/>
      <c r="W273" s="1588">
        <f>IF(R273="nee",0,(J273-O273)*tab!F$94)</f>
        <v>0</v>
      </c>
      <c r="X273" s="1588">
        <f>IF(R273="nee",0,(G273-L273)*tab!$F$75+(H273-M273)*tab!$F$76+(I273-N273)*tab!$F$77)</f>
        <v>0</v>
      </c>
      <c r="Y273" s="1588">
        <f t="shared" si="397"/>
        <v>0</v>
      </c>
      <c r="Z273" s="1581"/>
      <c r="AA273" s="1165"/>
    </row>
    <row r="274" spans="2:27" ht="12.75" x14ac:dyDescent="0.2">
      <c r="B274" s="1164"/>
      <c r="C274" s="1539">
        <v>23</v>
      </c>
      <c r="D274" s="1605">
        <f t="shared" si="389"/>
        <v>0</v>
      </c>
      <c r="E274" s="1606">
        <f t="shared" si="389"/>
        <v>0</v>
      </c>
      <c r="F274" s="1585"/>
      <c r="G274" s="1606">
        <f t="shared" ref="G274:I274" si="440">+G230</f>
        <v>0</v>
      </c>
      <c r="H274" s="1606">
        <f t="shared" si="440"/>
        <v>0</v>
      </c>
      <c r="I274" s="1606">
        <f t="shared" si="440"/>
        <v>0</v>
      </c>
      <c r="J274" s="1587">
        <f t="shared" si="393"/>
        <v>0</v>
      </c>
      <c r="K274" s="1541"/>
      <c r="L274" s="1606">
        <f t="shared" ref="L274:N274" si="441">+L230</f>
        <v>0</v>
      </c>
      <c r="M274" s="1606">
        <f t="shared" si="441"/>
        <v>0</v>
      </c>
      <c r="N274" s="1606">
        <f t="shared" si="441"/>
        <v>0</v>
      </c>
      <c r="O274" s="1587">
        <f t="shared" si="395"/>
        <v>0</v>
      </c>
      <c r="P274" s="1541"/>
      <c r="Q274" s="1588" t="str">
        <f t="shared" si="433"/>
        <v>ja</v>
      </c>
      <c r="R274" s="1588" t="str">
        <f t="shared" si="433"/>
        <v>ja</v>
      </c>
      <c r="S274" s="1588">
        <f>IF(Q274="nee",0,(J274-O274)*tab!$H$86)</f>
        <v>0</v>
      </c>
      <c r="T274" s="1588">
        <f>(G274-L274)*tab!$F$70+(H274-M274)*tab!$F$71+(I274-N274)*tab!$F$72</f>
        <v>0</v>
      </c>
      <c r="U274" s="1588">
        <f t="shared" si="396"/>
        <v>0</v>
      </c>
      <c r="V274" s="1589"/>
      <c r="W274" s="1588">
        <f>IF(R274="nee",0,(J274-O274)*tab!F$94)</f>
        <v>0</v>
      </c>
      <c r="X274" s="1588">
        <f>IF(R274="nee",0,(G274-L274)*tab!$F$75+(H274-M274)*tab!$F$76+(I274-N274)*tab!$F$77)</f>
        <v>0</v>
      </c>
      <c r="Y274" s="1588">
        <f t="shared" si="397"/>
        <v>0</v>
      </c>
      <c r="Z274" s="1581"/>
      <c r="AA274" s="1165"/>
    </row>
    <row r="275" spans="2:27" ht="12.75" x14ac:dyDescent="0.2">
      <c r="B275" s="1164"/>
      <c r="C275" s="1539">
        <v>24</v>
      </c>
      <c r="D275" s="1605">
        <f t="shared" si="389"/>
        <v>0</v>
      </c>
      <c r="E275" s="1606">
        <f t="shared" si="389"/>
        <v>0</v>
      </c>
      <c r="F275" s="1585"/>
      <c r="G275" s="1606">
        <f t="shared" ref="G275:I275" si="442">+G231</f>
        <v>0</v>
      </c>
      <c r="H275" s="1606">
        <f t="shared" si="442"/>
        <v>0</v>
      </c>
      <c r="I275" s="1606">
        <f t="shared" si="442"/>
        <v>0</v>
      </c>
      <c r="J275" s="1587">
        <f t="shared" si="393"/>
        <v>0</v>
      </c>
      <c r="K275" s="1541"/>
      <c r="L275" s="1606">
        <f t="shared" ref="L275:N275" si="443">+L231</f>
        <v>0</v>
      </c>
      <c r="M275" s="1606">
        <f t="shared" si="443"/>
        <v>0</v>
      </c>
      <c r="N275" s="1606">
        <f t="shared" si="443"/>
        <v>0</v>
      </c>
      <c r="O275" s="1587">
        <f t="shared" si="395"/>
        <v>0</v>
      </c>
      <c r="P275" s="1541"/>
      <c r="Q275" s="1588" t="str">
        <f t="shared" si="433"/>
        <v>ja</v>
      </c>
      <c r="R275" s="1588" t="str">
        <f t="shared" si="433"/>
        <v>ja</v>
      </c>
      <c r="S275" s="1588">
        <f>IF(Q275="nee",0,(J275-O275)*tab!$H$86)</f>
        <v>0</v>
      </c>
      <c r="T275" s="1588">
        <f>(G275-L275)*tab!$F$70+(H275-M275)*tab!$F$71+(I275-N275)*tab!$F$72</f>
        <v>0</v>
      </c>
      <c r="U275" s="1588">
        <f t="shared" si="396"/>
        <v>0</v>
      </c>
      <c r="V275" s="1589"/>
      <c r="W275" s="1588">
        <f>IF(R275="nee",0,(J275-O275)*tab!F$94)</f>
        <v>0</v>
      </c>
      <c r="X275" s="1588">
        <f>IF(R275="nee",0,(G275-L275)*tab!$F$75+(H275-M275)*tab!$F$76+(I275-N275)*tab!$F$77)</f>
        <v>0</v>
      </c>
      <c r="Y275" s="1588">
        <f t="shared" si="397"/>
        <v>0</v>
      </c>
      <c r="Z275" s="1581"/>
      <c r="AA275" s="1165"/>
    </row>
    <row r="276" spans="2:27" ht="12.75" x14ac:dyDescent="0.2">
      <c r="B276" s="1164"/>
      <c r="C276" s="1539">
        <v>25</v>
      </c>
      <c r="D276" s="1605">
        <f t="shared" si="389"/>
        <v>0</v>
      </c>
      <c r="E276" s="1606">
        <f t="shared" si="389"/>
        <v>0</v>
      </c>
      <c r="F276" s="1585"/>
      <c r="G276" s="1606">
        <f t="shared" ref="G276:I276" si="444">+G232</f>
        <v>0</v>
      </c>
      <c r="H276" s="1606">
        <f t="shared" si="444"/>
        <v>0</v>
      </c>
      <c r="I276" s="1606">
        <f t="shared" si="444"/>
        <v>0</v>
      </c>
      <c r="J276" s="1587">
        <f t="shared" si="393"/>
        <v>0</v>
      </c>
      <c r="K276" s="1541"/>
      <c r="L276" s="1606">
        <f t="shared" ref="L276:N276" si="445">+L232</f>
        <v>0</v>
      </c>
      <c r="M276" s="1606">
        <f t="shared" si="445"/>
        <v>0</v>
      </c>
      <c r="N276" s="1606">
        <f t="shared" si="445"/>
        <v>0</v>
      </c>
      <c r="O276" s="1587">
        <f t="shared" si="395"/>
        <v>0</v>
      </c>
      <c r="P276" s="1541"/>
      <c r="Q276" s="1588" t="str">
        <f t="shared" si="433"/>
        <v>ja</v>
      </c>
      <c r="R276" s="1588" t="str">
        <f t="shared" si="433"/>
        <v>ja</v>
      </c>
      <c r="S276" s="1588">
        <f>IF(Q276="nee",0,(J276-O276)*tab!$H$86)</f>
        <v>0</v>
      </c>
      <c r="T276" s="1588">
        <f>(G276-L276)*tab!$F$70+(H276-M276)*tab!$F$71+(I276-N276)*tab!$F$72</f>
        <v>0</v>
      </c>
      <c r="U276" s="1588">
        <f t="shared" si="396"/>
        <v>0</v>
      </c>
      <c r="V276" s="1589"/>
      <c r="W276" s="1588">
        <f>IF(R276="nee",0,(J276-O276)*tab!F$94)</f>
        <v>0</v>
      </c>
      <c r="X276" s="1588">
        <f>IF(R276="nee",0,(G276-L276)*tab!$F$75+(H276-M276)*tab!$F$76+(I276-N276)*tab!$F$77)</f>
        <v>0</v>
      </c>
      <c r="Y276" s="1588">
        <f t="shared" si="397"/>
        <v>0</v>
      </c>
      <c r="Z276" s="1581"/>
      <c r="AA276" s="1165"/>
    </row>
    <row r="277" spans="2:27" ht="12.75" x14ac:dyDescent="0.2">
      <c r="B277" s="1164"/>
      <c r="C277" s="1539">
        <v>26</v>
      </c>
      <c r="D277" s="1605">
        <f t="shared" si="389"/>
        <v>0</v>
      </c>
      <c r="E277" s="1606">
        <f t="shared" si="389"/>
        <v>0</v>
      </c>
      <c r="F277" s="1585"/>
      <c r="G277" s="1606">
        <f t="shared" ref="G277:I277" si="446">+G233</f>
        <v>0</v>
      </c>
      <c r="H277" s="1606">
        <f t="shared" si="446"/>
        <v>0</v>
      </c>
      <c r="I277" s="1606">
        <f t="shared" si="446"/>
        <v>0</v>
      </c>
      <c r="J277" s="1587">
        <f t="shared" si="393"/>
        <v>0</v>
      </c>
      <c r="K277" s="1541"/>
      <c r="L277" s="1606">
        <f t="shared" ref="L277:N277" si="447">+L233</f>
        <v>0</v>
      </c>
      <c r="M277" s="1606">
        <f t="shared" si="447"/>
        <v>0</v>
      </c>
      <c r="N277" s="1606">
        <f t="shared" si="447"/>
        <v>0</v>
      </c>
      <c r="O277" s="1587">
        <f t="shared" si="395"/>
        <v>0</v>
      </c>
      <c r="P277" s="1541"/>
      <c r="Q277" s="1588" t="str">
        <f t="shared" si="433"/>
        <v>ja</v>
      </c>
      <c r="R277" s="1588" t="str">
        <f t="shared" si="433"/>
        <v>ja</v>
      </c>
      <c r="S277" s="1588">
        <f>IF(Q277="nee",0,(J277-O277)*tab!$H$86)</f>
        <v>0</v>
      </c>
      <c r="T277" s="1588">
        <f>(G277-L277)*tab!$F$70+(H277-M277)*tab!$F$71+(I277-N277)*tab!$F$72</f>
        <v>0</v>
      </c>
      <c r="U277" s="1588">
        <f t="shared" si="396"/>
        <v>0</v>
      </c>
      <c r="V277" s="1589"/>
      <c r="W277" s="1588">
        <f>IF(R277="nee",0,(J277-O277)*tab!F$94)</f>
        <v>0</v>
      </c>
      <c r="X277" s="1588">
        <f>IF(R277="nee",0,(G277-L277)*tab!$F$75+(H277-M277)*tab!$F$76+(I277-N277)*tab!$F$77)</f>
        <v>0</v>
      </c>
      <c r="Y277" s="1588">
        <f t="shared" si="397"/>
        <v>0</v>
      </c>
      <c r="Z277" s="1581"/>
      <c r="AA277" s="1165"/>
    </row>
    <row r="278" spans="2:27" ht="12.75" x14ac:dyDescent="0.2">
      <c r="B278" s="1164"/>
      <c r="C278" s="1539">
        <v>27</v>
      </c>
      <c r="D278" s="1605">
        <f t="shared" si="389"/>
        <v>0</v>
      </c>
      <c r="E278" s="1606">
        <f t="shared" si="389"/>
        <v>0</v>
      </c>
      <c r="F278" s="1585"/>
      <c r="G278" s="1606">
        <f t="shared" ref="G278:I278" si="448">+G234</f>
        <v>0</v>
      </c>
      <c r="H278" s="1606">
        <f t="shared" si="448"/>
        <v>0</v>
      </c>
      <c r="I278" s="1606">
        <f t="shared" si="448"/>
        <v>0</v>
      </c>
      <c r="J278" s="1587">
        <f t="shared" si="393"/>
        <v>0</v>
      </c>
      <c r="K278" s="1541"/>
      <c r="L278" s="1606">
        <f t="shared" ref="L278:N278" si="449">+L234</f>
        <v>0</v>
      </c>
      <c r="M278" s="1606">
        <f t="shared" si="449"/>
        <v>0</v>
      </c>
      <c r="N278" s="1606">
        <f t="shared" si="449"/>
        <v>0</v>
      </c>
      <c r="O278" s="1587">
        <f t="shared" si="395"/>
        <v>0</v>
      </c>
      <c r="P278" s="1541"/>
      <c r="Q278" s="1588" t="str">
        <f t="shared" si="433"/>
        <v>ja</v>
      </c>
      <c r="R278" s="1588" t="str">
        <f t="shared" si="433"/>
        <v>ja</v>
      </c>
      <c r="S278" s="1588">
        <f>IF(Q278="nee",0,(J278-O278)*tab!$H$86)</f>
        <v>0</v>
      </c>
      <c r="T278" s="1588">
        <f>(G278-L278)*tab!$F$70+(H278-M278)*tab!$F$71+(I278-N278)*tab!$F$72</f>
        <v>0</v>
      </c>
      <c r="U278" s="1588">
        <f t="shared" si="396"/>
        <v>0</v>
      </c>
      <c r="V278" s="1589"/>
      <c r="W278" s="1588">
        <f>IF(R278="nee",0,(J278-O278)*tab!F$94)</f>
        <v>0</v>
      </c>
      <c r="X278" s="1588">
        <f>IF(R278="nee",0,(G278-L278)*tab!$F$75+(H278-M278)*tab!$F$76+(I278-N278)*tab!$F$77)</f>
        <v>0</v>
      </c>
      <c r="Y278" s="1588">
        <f t="shared" si="397"/>
        <v>0</v>
      </c>
      <c r="Z278" s="1581"/>
      <c r="AA278" s="1165"/>
    </row>
    <row r="279" spans="2:27" ht="12.75" x14ac:dyDescent="0.2">
      <c r="B279" s="1164"/>
      <c r="C279" s="1539">
        <v>28</v>
      </c>
      <c r="D279" s="1605">
        <f t="shared" si="389"/>
        <v>0</v>
      </c>
      <c r="E279" s="1606">
        <f t="shared" si="389"/>
        <v>0</v>
      </c>
      <c r="F279" s="1585"/>
      <c r="G279" s="1606">
        <f t="shared" ref="G279:I279" si="450">+G235</f>
        <v>0</v>
      </c>
      <c r="H279" s="1606">
        <f t="shared" si="450"/>
        <v>0</v>
      </c>
      <c r="I279" s="1606">
        <f t="shared" si="450"/>
        <v>0</v>
      </c>
      <c r="J279" s="1587">
        <f t="shared" si="393"/>
        <v>0</v>
      </c>
      <c r="K279" s="1541"/>
      <c r="L279" s="1606">
        <f t="shared" ref="L279:N279" si="451">+L235</f>
        <v>0</v>
      </c>
      <c r="M279" s="1606">
        <f t="shared" si="451"/>
        <v>0</v>
      </c>
      <c r="N279" s="1606">
        <f t="shared" si="451"/>
        <v>0</v>
      </c>
      <c r="O279" s="1587">
        <f t="shared" si="395"/>
        <v>0</v>
      </c>
      <c r="P279" s="1541"/>
      <c r="Q279" s="1588" t="str">
        <f t="shared" si="433"/>
        <v>ja</v>
      </c>
      <c r="R279" s="1588" t="str">
        <f t="shared" si="433"/>
        <v>ja</v>
      </c>
      <c r="S279" s="1588">
        <f>IF(Q279="nee",0,(J279-O279)*tab!$H$86)</f>
        <v>0</v>
      </c>
      <c r="T279" s="1588">
        <f>(G279-L279)*tab!$F$70+(H279-M279)*tab!$F$71+(I279-N279)*tab!$F$72</f>
        <v>0</v>
      </c>
      <c r="U279" s="1588">
        <f t="shared" si="396"/>
        <v>0</v>
      </c>
      <c r="V279" s="1589"/>
      <c r="W279" s="1588">
        <f>IF(R279="nee",0,(J279-O279)*tab!F$94)</f>
        <v>0</v>
      </c>
      <c r="X279" s="1588">
        <f>IF(R279="nee",0,(G279-L279)*tab!$F$75+(H279-M279)*tab!$F$76+(I279-N279)*tab!$F$77)</f>
        <v>0</v>
      </c>
      <c r="Y279" s="1588">
        <f t="shared" si="397"/>
        <v>0</v>
      </c>
      <c r="Z279" s="1581"/>
      <c r="AA279" s="1165"/>
    </row>
    <row r="280" spans="2:27" ht="12.75" x14ac:dyDescent="0.2">
      <c r="B280" s="1164"/>
      <c r="C280" s="1539">
        <v>29</v>
      </c>
      <c r="D280" s="1605">
        <f t="shared" si="389"/>
        <v>0</v>
      </c>
      <c r="E280" s="1606">
        <f t="shared" si="389"/>
        <v>0</v>
      </c>
      <c r="F280" s="1585"/>
      <c r="G280" s="1606">
        <f t="shared" ref="G280:I280" si="452">+G236</f>
        <v>0</v>
      </c>
      <c r="H280" s="1606">
        <f t="shared" si="452"/>
        <v>0</v>
      </c>
      <c r="I280" s="1606">
        <f t="shared" si="452"/>
        <v>0</v>
      </c>
      <c r="J280" s="1587">
        <f t="shared" si="393"/>
        <v>0</v>
      </c>
      <c r="K280" s="1541"/>
      <c r="L280" s="1606">
        <f t="shared" ref="L280:N280" si="453">+L236</f>
        <v>0</v>
      </c>
      <c r="M280" s="1606">
        <f t="shared" si="453"/>
        <v>0</v>
      </c>
      <c r="N280" s="1606">
        <f t="shared" si="453"/>
        <v>0</v>
      </c>
      <c r="O280" s="1587">
        <f t="shared" si="395"/>
        <v>0</v>
      </c>
      <c r="P280" s="1541"/>
      <c r="Q280" s="1588" t="str">
        <f t="shared" si="433"/>
        <v>ja</v>
      </c>
      <c r="R280" s="1588" t="str">
        <f t="shared" si="433"/>
        <v>ja</v>
      </c>
      <c r="S280" s="1588">
        <f>IF(Q280="nee",0,(J280-O280)*tab!$H$86)</f>
        <v>0</v>
      </c>
      <c r="T280" s="1588">
        <f>(G280-L280)*tab!$F$70+(H280-M280)*tab!$F$71+(I280-N280)*tab!$F$72</f>
        <v>0</v>
      </c>
      <c r="U280" s="1588">
        <f t="shared" si="396"/>
        <v>0</v>
      </c>
      <c r="V280" s="1589"/>
      <c r="W280" s="1588">
        <f>IF(R280="nee",0,(J280-O280)*tab!F$94)</f>
        <v>0</v>
      </c>
      <c r="X280" s="1588">
        <f>IF(R280="nee",0,(G280-L280)*tab!$F$75+(H280-M280)*tab!$F$76+(I280-N280)*tab!$F$77)</f>
        <v>0</v>
      </c>
      <c r="Y280" s="1588">
        <f t="shared" si="397"/>
        <v>0</v>
      </c>
      <c r="Z280" s="1581"/>
      <c r="AA280" s="1165"/>
    </row>
    <row r="281" spans="2:27" ht="12.75" x14ac:dyDescent="0.2">
      <c r="B281" s="1164"/>
      <c r="C281" s="1539">
        <v>30</v>
      </c>
      <c r="D281" s="1605">
        <f t="shared" si="389"/>
        <v>0</v>
      </c>
      <c r="E281" s="1606">
        <f t="shared" si="389"/>
        <v>0</v>
      </c>
      <c r="F281" s="1585"/>
      <c r="G281" s="1606">
        <f t="shared" ref="G281:I281" si="454">+G237</f>
        <v>0</v>
      </c>
      <c r="H281" s="1606">
        <f t="shared" si="454"/>
        <v>0</v>
      </c>
      <c r="I281" s="1606">
        <f t="shared" si="454"/>
        <v>0</v>
      </c>
      <c r="J281" s="1587">
        <f t="shared" si="393"/>
        <v>0</v>
      </c>
      <c r="K281" s="1541"/>
      <c r="L281" s="1606">
        <f t="shared" ref="L281:N281" si="455">+L237</f>
        <v>0</v>
      </c>
      <c r="M281" s="1606">
        <f t="shared" si="455"/>
        <v>0</v>
      </c>
      <c r="N281" s="1606">
        <f t="shared" si="455"/>
        <v>0</v>
      </c>
      <c r="O281" s="1587">
        <f t="shared" si="395"/>
        <v>0</v>
      </c>
      <c r="P281" s="1541"/>
      <c r="Q281" s="1588" t="str">
        <f t="shared" si="433"/>
        <v>ja</v>
      </c>
      <c r="R281" s="1588" t="str">
        <f t="shared" si="433"/>
        <v>ja</v>
      </c>
      <c r="S281" s="1588">
        <f>IF(Q281="nee",0,(J281-O281)*tab!$H$86)</f>
        <v>0</v>
      </c>
      <c r="T281" s="1588">
        <f>(G281-L281)*tab!$F$70+(H281-M281)*tab!$F$71+(I281-N281)*tab!$F$72</f>
        <v>0</v>
      </c>
      <c r="U281" s="1588">
        <f t="shared" si="396"/>
        <v>0</v>
      </c>
      <c r="V281" s="1589"/>
      <c r="W281" s="1588">
        <f>IF(R281="nee",0,(J281-O281)*tab!F$94)</f>
        <v>0</v>
      </c>
      <c r="X281" s="1588">
        <f>IF(R281="nee",0,(G281-L281)*tab!$F$75+(H281-M281)*tab!$F$76+(I281-N281)*tab!$F$77)</f>
        <v>0</v>
      </c>
      <c r="Y281" s="1588">
        <f t="shared" si="397"/>
        <v>0</v>
      </c>
      <c r="Z281" s="1581"/>
      <c r="AA281" s="1165"/>
    </row>
    <row r="282" spans="2:27" ht="12.75" x14ac:dyDescent="0.2">
      <c r="B282" s="1164"/>
      <c r="C282" s="1539">
        <v>31</v>
      </c>
      <c r="D282" s="1605">
        <f t="shared" ref="D282:E282" si="456">+D238</f>
        <v>0</v>
      </c>
      <c r="E282" s="1606">
        <f t="shared" si="456"/>
        <v>0</v>
      </c>
      <c r="F282" s="1585"/>
      <c r="G282" s="1606">
        <f t="shared" ref="G282:I282" si="457">+G238</f>
        <v>0</v>
      </c>
      <c r="H282" s="1606">
        <f t="shared" si="457"/>
        <v>0</v>
      </c>
      <c r="I282" s="1606">
        <f t="shared" si="457"/>
        <v>0</v>
      </c>
      <c r="J282" s="1587">
        <f t="shared" ref="J282:J286" si="458">SUM(G282:I282)</f>
        <v>0</v>
      </c>
      <c r="K282" s="1541"/>
      <c r="L282" s="1606">
        <f t="shared" ref="L282:N282" si="459">+L238</f>
        <v>0</v>
      </c>
      <c r="M282" s="1606">
        <f t="shared" si="459"/>
        <v>0</v>
      </c>
      <c r="N282" s="1606">
        <f t="shared" si="459"/>
        <v>0</v>
      </c>
      <c r="O282" s="1587">
        <f t="shared" ref="O282:O286" si="460">SUM(L282:N282)</f>
        <v>0</v>
      </c>
      <c r="P282" s="1541"/>
      <c r="Q282" s="1588" t="str">
        <f t="shared" ref="Q282:R282" si="461">+Q281</f>
        <v>ja</v>
      </c>
      <c r="R282" s="1588" t="str">
        <f t="shared" si="461"/>
        <v>ja</v>
      </c>
      <c r="S282" s="1588">
        <f>IF(Q282="nee",0,(J282-O282)*tab!$H$86)</f>
        <v>0</v>
      </c>
      <c r="T282" s="1588">
        <f>(G282-L282)*tab!$F$70+(H282-M282)*tab!$F$71+(I282-N282)*tab!$F$72</f>
        <v>0</v>
      </c>
      <c r="U282" s="1588">
        <f t="shared" si="396"/>
        <v>0</v>
      </c>
      <c r="V282" s="1589"/>
      <c r="W282" s="1588">
        <f>IF(R282="nee",0,(J282-O282)*tab!F$94)</f>
        <v>0</v>
      </c>
      <c r="X282" s="1588">
        <f>IF(R282="nee",0,(G282-L282)*tab!$F$75+(H282-M282)*tab!$F$76+(I282-N282)*tab!$F$77)</f>
        <v>0</v>
      </c>
      <c r="Y282" s="1588">
        <f t="shared" si="397"/>
        <v>0</v>
      </c>
      <c r="Z282" s="1581"/>
      <c r="AA282" s="1165"/>
    </row>
    <row r="283" spans="2:27" ht="12.75" x14ac:dyDescent="0.2">
      <c r="B283" s="1164"/>
      <c r="C283" s="1539">
        <v>32</v>
      </c>
      <c r="D283" s="1605">
        <f t="shared" ref="D283:E283" si="462">+D239</f>
        <v>0</v>
      </c>
      <c r="E283" s="1606">
        <f t="shared" si="462"/>
        <v>0</v>
      </c>
      <c r="F283" s="1585"/>
      <c r="G283" s="1606">
        <f t="shared" ref="G283:I283" si="463">+G239</f>
        <v>0</v>
      </c>
      <c r="H283" s="1606">
        <f t="shared" si="463"/>
        <v>0</v>
      </c>
      <c r="I283" s="1606">
        <f t="shared" si="463"/>
        <v>0</v>
      </c>
      <c r="J283" s="1587">
        <f t="shared" si="458"/>
        <v>0</v>
      </c>
      <c r="K283" s="1541"/>
      <c r="L283" s="1606">
        <f t="shared" ref="L283:N283" si="464">+L239</f>
        <v>0</v>
      </c>
      <c r="M283" s="1606">
        <f t="shared" si="464"/>
        <v>0</v>
      </c>
      <c r="N283" s="1606">
        <f t="shared" si="464"/>
        <v>0</v>
      </c>
      <c r="O283" s="1587">
        <f t="shared" si="460"/>
        <v>0</v>
      </c>
      <c r="P283" s="1541"/>
      <c r="Q283" s="1588" t="str">
        <f t="shared" ref="Q283:R283" si="465">+Q282</f>
        <v>ja</v>
      </c>
      <c r="R283" s="1588" t="str">
        <f t="shared" si="465"/>
        <v>ja</v>
      </c>
      <c r="S283" s="1588">
        <f>IF(Q283="nee",0,(J283-O283)*tab!$H$86)</f>
        <v>0</v>
      </c>
      <c r="T283" s="1588">
        <f>(G283-L283)*tab!$F$70+(H283-M283)*tab!$F$71+(I283-N283)*tab!$F$72</f>
        <v>0</v>
      </c>
      <c r="U283" s="1588">
        <f t="shared" si="396"/>
        <v>0</v>
      </c>
      <c r="V283" s="1589"/>
      <c r="W283" s="1588">
        <f>IF(R283="nee",0,(J283-O283)*tab!F$94)</f>
        <v>0</v>
      </c>
      <c r="X283" s="1588">
        <f>IF(R283="nee",0,(G283-L283)*tab!$F$75+(H283-M283)*tab!$F$76+(I283-N283)*tab!$F$77)</f>
        <v>0</v>
      </c>
      <c r="Y283" s="1588">
        <f t="shared" si="397"/>
        <v>0</v>
      </c>
      <c r="Z283" s="1581"/>
      <c r="AA283" s="1165"/>
    </row>
    <row r="284" spans="2:27" ht="12.75" x14ac:dyDescent="0.2">
      <c r="B284" s="1164"/>
      <c r="C284" s="1539">
        <v>33</v>
      </c>
      <c r="D284" s="1605">
        <f t="shared" ref="D284:E284" si="466">+D240</f>
        <v>0</v>
      </c>
      <c r="E284" s="1606">
        <f t="shared" si="466"/>
        <v>0</v>
      </c>
      <c r="F284" s="1585"/>
      <c r="G284" s="1606">
        <f t="shared" ref="G284:I284" si="467">+G240</f>
        <v>0</v>
      </c>
      <c r="H284" s="1606">
        <f t="shared" si="467"/>
        <v>0</v>
      </c>
      <c r="I284" s="1606">
        <f t="shared" si="467"/>
        <v>0</v>
      </c>
      <c r="J284" s="1587">
        <f t="shared" si="458"/>
        <v>0</v>
      </c>
      <c r="K284" s="1541"/>
      <c r="L284" s="1606">
        <f t="shared" ref="L284:N284" si="468">+L240</f>
        <v>0</v>
      </c>
      <c r="M284" s="1606">
        <f t="shared" si="468"/>
        <v>0</v>
      </c>
      <c r="N284" s="1606">
        <f t="shared" si="468"/>
        <v>0</v>
      </c>
      <c r="O284" s="1587">
        <f t="shared" si="460"/>
        <v>0</v>
      </c>
      <c r="P284" s="1541"/>
      <c r="Q284" s="1588" t="str">
        <f t="shared" ref="Q284:R284" si="469">+Q283</f>
        <v>ja</v>
      </c>
      <c r="R284" s="1588" t="str">
        <f t="shared" si="469"/>
        <v>ja</v>
      </c>
      <c r="S284" s="1588">
        <f>IF(Q284="nee",0,(J284-O284)*tab!$H$86)</f>
        <v>0</v>
      </c>
      <c r="T284" s="1588">
        <f>(G284-L284)*tab!$F$70+(H284-M284)*tab!$F$71+(I284-N284)*tab!$F$72</f>
        <v>0</v>
      </c>
      <c r="U284" s="1588">
        <f t="shared" si="396"/>
        <v>0</v>
      </c>
      <c r="V284" s="1589"/>
      <c r="W284" s="1588">
        <f>IF(R284="nee",0,(J284-O284)*tab!F$94)</f>
        <v>0</v>
      </c>
      <c r="X284" s="1588">
        <f>IF(R284="nee",0,(G284-L284)*tab!$F$75+(H284-M284)*tab!$F$76+(I284-N284)*tab!$F$77)</f>
        <v>0</v>
      </c>
      <c r="Y284" s="1588">
        <f t="shared" si="397"/>
        <v>0</v>
      </c>
      <c r="Z284" s="1581"/>
      <c r="AA284" s="1165"/>
    </row>
    <row r="285" spans="2:27" ht="12.75" x14ac:dyDescent="0.2">
      <c r="B285" s="1164"/>
      <c r="C285" s="1539">
        <v>34</v>
      </c>
      <c r="D285" s="1605">
        <f t="shared" ref="D285:E285" si="470">+D241</f>
        <v>0</v>
      </c>
      <c r="E285" s="1606">
        <f t="shared" si="470"/>
        <v>0</v>
      </c>
      <c r="F285" s="1585"/>
      <c r="G285" s="1606">
        <f t="shared" ref="G285:I285" si="471">+G241</f>
        <v>0</v>
      </c>
      <c r="H285" s="1606">
        <f t="shared" si="471"/>
        <v>0</v>
      </c>
      <c r="I285" s="1606">
        <f t="shared" si="471"/>
        <v>0</v>
      </c>
      <c r="J285" s="1587">
        <f t="shared" si="458"/>
        <v>0</v>
      </c>
      <c r="K285" s="1541"/>
      <c r="L285" s="1606">
        <f t="shared" ref="L285:N285" si="472">+L241</f>
        <v>0</v>
      </c>
      <c r="M285" s="1606">
        <f t="shared" si="472"/>
        <v>0</v>
      </c>
      <c r="N285" s="1606">
        <f t="shared" si="472"/>
        <v>0</v>
      </c>
      <c r="O285" s="1587">
        <f t="shared" si="460"/>
        <v>0</v>
      </c>
      <c r="P285" s="1541"/>
      <c r="Q285" s="1588" t="str">
        <f t="shared" ref="Q285:R285" si="473">+Q284</f>
        <v>ja</v>
      </c>
      <c r="R285" s="1588" t="str">
        <f t="shared" si="473"/>
        <v>ja</v>
      </c>
      <c r="S285" s="1588">
        <f>IF(Q285="nee",0,(J285-O285)*tab!$H$86)</f>
        <v>0</v>
      </c>
      <c r="T285" s="1588">
        <f>(G285-L285)*tab!$F$70+(H285-M285)*tab!$F$71+(I285-N285)*tab!$F$72</f>
        <v>0</v>
      </c>
      <c r="U285" s="1588">
        <f t="shared" si="396"/>
        <v>0</v>
      </c>
      <c r="V285" s="1589"/>
      <c r="W285" s="1588">
        <f>IF(R285="nee",0,(J285-O285)*tab!F$94)</f>
        <v>0</v>
      </c>
      <c r="X285" s="1588">
        <f>IF(R285="nee",0,(G285-L285)*tab!$F$75+(H285-M285)*tab!$F$76+(I285-N285)*tab!$F$77)</f>
        <v>0</v>
      </c>
      <c r="Y285" s="1588">
        <f t="shared" si="397"/>
        <v>0</v>
      </c>
      <c r="Z285" s="1581"/>
      <c r="AA285" s="1165"/>
    </row>
    <row r="286" spans="2:27" ht="12.75" x14ac:dyDescent="0.2">
      <c r="B286" s="1164"/>
      <c r="C286" s="1539">
        <v>35</v>
      </c>
      <c r="D286" s="1605">
        <f t="shared" ref="D286:E286" si="474">+D242</f>
        <v>0</v>
      </c>
      <c r="E286" s="1606">
        <f t="shared" si="474"/>
        <v>0</v>
      </c>
      <c r="F286" s="1585"/>
      <c r="G286" s="1606">
        <f t="shared" ref="G286:I286" si="475">+G242</f>
        <v>0</v>
      </c>
      <c r="H286" s="1606">
        <f t="shared" si="475"/>
        <v>0</v>
      </c>
      <c r="I286" s="1606">
        <f t="shared" si="475"/>
        <v>0</v>
      </c>
      <c r="J286" s="1587">
        <f t="shared" si="458"/>
        <v>0</v>
      </c>
      <c r="K286" s="1541"/>
      <c r="L286" s="1606">
        <f t="shared" ref="L286:N286" si="476">+L242</f>
        <v>0</v>
      </c>
      <c r="M286" s="1606">
        <f t="shared" si="476"/>
        <v>0</v>
      </c>
      <c r="N286" s="1606">
        <f t="shared" si="476"/>
        <v>0</v>
      </c>
      <c r="O286" s="1587">
        <f t="shared" si="460"/>
        <v>0</v>
      </c>
      <c r="P286" s="1541"/>
      <c r="Q286" s="1588" t="str">
        <f t="shared" ref="Q286:R286" si="477">+Q285</f>
        <v>ja</v>
      </c>
      <c r="R286" s="1588" t="str">
        <f t="shared" si="477"/>
        <v>ja</v>
      </c>
      <c r="S286" s="1588">
        <f>IF(Q286="nee",0,(J286-O286)*tab!$H$86)</f>
        <v>0</v>
      </c>
      <c r="T286" s="1588">
        <f>(G286-L286)*tab!$F$70+(H286-M286)*tab!$F$71+(I286-N286)*tab!$F$72</f>
        <v>0</v>
      </c>
      <c r="U286" s="1588">
        <f t="shared" si="396"/>
        <v>0</v>
      </c>
      <c r="V286" s="1589"/>
      <c r="W286" s="1588">
        <f>IF(R286="nee",0,(J286-O286)*tab!F$94)</f>
        <v>0</v>
      </c>
      <c r="X286" s="1588">
        <f>IF(R286="nee",0,(G286-L286)*tab!$F$75+(H286-M286)*tab!$F$76+(I286-N286)*tab!$F$77)</f>
        <v>0</v>
      </c>
      <c r="Y286" s="1588">
        <f t="shared" si="397"/>
        <v>0</v>
      </c>
      <c r="Z286" s="1581"/>
      <c r="AA286" s="1165"/>
    </row>
    <row r="287" spans="2:27" ht="12.75" x14ac:dyDescent="0.2">
      <c r="B287" s="1577"/>
      <c r="C287" s="1578"/>
      <c r="D287" s="1572"/>
      <c r="E287" s="1572"/>
      <c r="F287" s="1590"/>
      <c r="G287" s="1591">
        <f>SUM(G252:G286)</f>
        <v>0</v>
      </c>
      <c r="H287" s="1591">
        <f t="shared" ref="H287:J287" si="478">SUM(H252:H286)</f>
        <v>0</v>
      </c>
      <c r="I287" s="1591">
        <f t="shared" si="478"/>
        <v>0</v>
      </c>
      <c r="J287" s="1591">
        <f t="shared" si="478"/>
        <v>0</v>
      </c>
      <c r="K287" s="1592"/>
      <c r="L287" s="1591">
        <f t="shared" ref="L287:O287" si="479">SUM(L252:L286)</f>
        <v>0</v>
      </c>
      <c r="M287" s="1591">
        <f t="shared" si="479"/>
        <v>0</v>
      </c>
      <c r="N287" s="1591">
        <f t="shared" si="479"/>
        <v>0</v>
      </c>
      <c r="O287" s="1591">
        <f t="shared" si="479"/>
        <v>0</v>
      </c>
      <c r="P287" s="1592"/>
      <c r="Q287" s="1592"/>
      <c r="R287" s="1592"/>
      <c r="S287" s="1683"/>
      <c r="T287" s="1683"/>
      <c r="U287" s="1631">
        <f t="shared" ref="U287" si="480">SUM(U252:U286)</f>
        <v>0</v>
      </c>
      <c r="V287" s="1592"/>
      <c r="W287" s="1683"/>
      <c r="X287" s="1683"/>
      <c r="Y287" s="1631">
        <f t="shared" ref="Y287" si="481">SUM(Y252:Y286)</f>
        <v>0</v>
      </c>
      <c r="Z287" s="1581"/>
      <c r="AA287" s="1165"/>
    </row>
    <row r="288" spans="2:27" ht="12.75" x14ac:dyDescent="0.2">
      <c r="B288" s="1164"/>
      <c r="C288" s="1539"/>
      <c r="D288" s="1593"/>
      <c r="E288" s="1540"/>
      <c r="F288" s="1540"/>
      <c r="G288" s="1541"/>
      <c r="H288" s="1541"/>
      <c r="I288" s="1541"/>
      <c r="J288" s="1541"/>
      <c r="K288" s="1541"/>
      <c r="L288" s="1541"/>
      <c r="M288" s="1541"/>
      <c r="N288" s="1541"/>
      <c r="O288" s="1541"/>
      <c r="P288" s="1541"/>
      <c r="Q288" s="1541"/>
      <c r="R288" s="1541"/>
      <c r="S288" s="1541"/>
      <c r="T288" s="1541"/>
      <c r="W288" s="1594"/>
      <c r="X288" s="1594"/>
      <c r="Y288" s="1594"/>
      <c r="Z288" s="794"/>
      <c r="AA288" s="1165"/>
    </row>
    <row r="289" spans="2:27" ht="12.75" x14ac:dyDescent="0.2">
      <c r="B289" s="1164"/>
      <c r="C289" s="1595"/>
      <c r="D289" s="1596"/>
      <c r="E289" s="1596"/>
      <c r="F289" s="1597"/>
      <c r="G289" s="1598"/>
      <c r="H289" s="1598"/>
      <c r="I289" s="1598"/>
      <c r="J289" s="1599"/>
      <c r="K289" s="1599"/>
      <c r="L289" s="1598"/>
      <c r="M289" s="1598"/>
      <c r="N289" s="1598"/>
      <c r="O289" s="1599"/>
      <c r="P289" s="1599"/>
      <c r="Q289" s="1599"/>
      <c r="R289" s="1599"/>
      <c r="S289" s="1599"/>
      <c r="T289" s="1599"/>
      <c r="U289" s="1599"/>
      <c r="V289" s="1599"/>
      <c r="W289" s="804"/>
      <c r="X289" s="804"/>
      <c r="Y289" s="804"/>
      <c r="Z289" s="804"/>
      <c r="AA289" s="1165"/>
    </row>
    <row r="290" spans="2:27" ht="15" x14ac:dyDescent="0.25">
      <c r="B290" s="821"/>
      <c r="C290" s="1600"/>
      <c r="D290" s="972"/>
      <c r="E290" s="972"/>
      <c r="F290" s="972"/>
      <c r="G290" s="1601"/>
      <c r="H290" s="1601"/>
      <c r="I290" s="1601"/>
      <c r="J290" s="1601"/>
      <c r="K290" s="1601"/>
      <c r="L290" s="1601"/>
      <c r="M290" s="1601"/>
      <c r="N290" s="1601"/>
      <c r="O290" s="1601"/>
      <c r="P290" s="1601"/>
      <c r="Q290" s="1601"/>
      <c r="R290" s="1601"/>
      <c r="S290" s="1601"/>
      <c r="T290" s="1601"/>
      <c r="U290" s="1601"/>
      <c r="V290" s="1601"/>
      <c r="W290" s="972"/>
      <c r="X290" s="972"/>
      <c r="Y290" s="972"/>
      <c r="Z290" s="1602"/>
      <c r="AA290" s="976"/>
    </row>
    <row r="291" spans="2:27" ht="12.75" x14ac:dyDescent="0.2">
      <c r="C291" s="1510"/>
      <c r="G291" s="1510"/>
      <c r="H291" s="1510"/>
      <c r="I291" s="1510"/>
      <c r="J291" s="1510"/>
      <c r="K291" s="1510"/>
      <c r="L291" s="1510"/>
      <c r="M291" s="1510"/>
      <c r="N291" s="1510"/>
      <c r="O291" s="1510"/>
      <c r="P291" s="1510"/>
      <c r="Q291" s="1510"/>
      <c r="R291" s="1510"/>
      <c r="S291" s="1510"/>
      <c r="T291" s="1510"/>
      <c r="U291" s="1510"/>
      <c r="V291" s="1510"/>
    </row>
    <row r="292" spans="2:27" ht="12.75" x14ac:dyDescent="0.2">
      <c r="C292" s="1510"/>
      <c r="G292" s="1510"/>
      <c r="H292" s="1510"/>
      <c r="I292" s="1510"/>
      <c r="J292" s="1510"/>
      <c r="K292" s="1510"/>
      <c r="L292" s="1510"/>
      <c r="M292" s="1510"/>
      <c r="N292" s="1510"/>
      <c r="O292" s="1510"/>
      <c r="P292" s="1510"/>
      <c r="Q292" s="1510"/>
      <c r="R292" s="1510"/>
      <c r="S292" s="1510"/>
      <c r="T292" s="1510"/>
      <c r="U292" s="1510"/>
      <c r="V292" s="1510"/>
    </row>
    <row r="293" spans="2:27" ht="12.75" x14ac:dyDescent="0.2">
      <c r="C293" s="1510"/>
      <c r="G293" s="1510"/>
      <c r="H293" s="1510"/>
      <c r="I293" s="1510"/>
      <c r="J293" s="1510"/>
      <c r="K293" s="1510"/>
      <c r="L293" s="1510"/>
      <c r="M293" s="1510"/>
      <c r="N293" s="1510"/>
      <c r="O293" s="1510"/>
      <c r="P293" s="1510"/>
      <c r="Q293" s="1510"/>
      <c r="R293" s="1510"/>
      <c r="S293" s="1510"/>
      <c r="T293" s="1510"/>
      <c r="U293" s="1510"/>
      <c r="V293" s="1510"/>
    </row>
    <row r="294" spans="2:27" ht="12.75" x14ac:dyDescent="0.2">
      <c r="C294" s="1510"/>
      <c r="G294" s="1510"/>
      <c r="H294" s="1510"/>
      <c r="I294" s="1510"/>
      <c r="J294" s="1510"/>
      <c r="K294" s="1510"/>
      <c r="L294" s="1510"/>
      <c r="M294" s="1510"/>
      <c r="N294" s="1510"/>
      <c r="O294" s="1510"/>
      <c r="P294" s="1510"/>
      <c r="Q294" s="1510"/>
      <c r="R294" s="1510"/>
      <c r="S294" s="1510"/>
      <c r="T294" s="1510"/>
      <c r="U294" s="1510"/>
      <c r="V294" s="1510"/>
    </row>
    <row r="295" spans="2:27" ht="12.75" x14ac:dyDescent="0.2">
      <c r="C295" s="1510"/>
      <c r="G295" s="1510"/>
      <c r="H295" s="1510"/>
      <c r="I295" s="1510"/>
      <c r="J295" s="1510"/>
      <c r="K295" s="1510"/>
      <c r="L295" s="1510"/>
      <c r="M295" s="1510"/>
      <c r="N295" s="1510"/>
      <c r="O295" s="1510"/>
      <c r="P295" s="1510"/>
      <c r="Q295" s="1510"/>
      <c r="R295" s="1510"/>
      <c r="S295" s="1510"/>
      <c r="T295" s="1510"/>
      <c r="U295" s="1510"/>
      <c r="V295" s="1510"/>
    </row>
    <row r="296" spans="2:27" ht="12.75" x14ac:dyDescent="0.2">
      <c r="C296" s="1510"/>
      <c r="G296" s="1510"/>
      <c r="H296" s="1510"/>
      <c r="I296" s="1510"/>
      <c r="J296" s="1510"/>
      <c r="K296" s="1510"/>
      <c r="L296" s="1510"/>
      <c r="M296" s="1510"/>
      <c r="N296" s="1510"/>
      <c r="O296" s="1510"/>
      <c r="P296" s="1510"/>
      <c r="Q296" s="1510"/>
      <c r="R296" s="1510"/>
      <c r="S296" s="1510"/>
      <c r="T296" s="1510"/>
      <c r="U296" s="1510"/>
      <c r="V296" s="1510"/>
    </row>
    <row r="297" spans="2:27" ht="12.75" x14ac:dyDescent="0.2">
      <c r="C297" s="1510"/>
      <c r="G297" s="1510"/>
      <c r="H297" s="1510"/>
      <c r="I297" s="1510"/>
      <c r="J297" s="1510"/>
      <c r="K297" s="1510"/>
      <c r="L297" s="1510"/>
      <c r="M297" s="1510"/>
      <c r="N297" s="1510"/>
      <c r="O297" s="1510"/>
      <c r="P297" s="1510"/>
      <c r="Q297" s="1510"/>
      <c r="R297" s="1510"/>
      <c r="S297" s="1510"/>
      <c r="T297" s="1510"/>
      <c r="U297" s="1510"/>
      <c r="V297" s="1510"/>
    </row>
    <row r="298" spans="2:27" ht="12.75" x14ac:dyDescent="0.2">
      <c r="C298" s="1510"/>
      <c r="G298" s="1510"/>
      <c r="H298" s="1510"/>
      <c r="I298" s="1510"/>
      <c r="J298" s="1510"/>
      <c r="K298" s="1510"/>
      <c r="L298" s="1510"/>
      <c r="M298" s="1510"/>
      <c r="N298" s="1510"/>
      <c r="O298" s="1510"/>
      <c r="P298" s="1510"/>
      <c r="Q298" s="1510"/>
      <c r="R298" s="1510"/>
      <c r="S298" s="1510"/>
      <c r="T298" s="1510"/>
      <c r="U298" s="1510"/>
      <c r="V298" s="1510"/>
    </row>
    <row r="299" spans="2:27" ht="12.75" x14ac:dyDescent="0.2">
      <c r="C299" s="1510"/>
      <c r="G299" s="1510"/>
      <c r="H299" s="1510"/>
      <c r="I299" s="1510"/>
      <c r="J299" s="1510"/>
      <c r="K299" s="1510"/>
      <c r="L299" s="1510"/>
      <c r="M299" s="1510"/>
      <c r="N299" s="1510"/>
      <c r="O299" s="1510"/>
      <c r="P299" s="1510"/>
      <c r="Q299" s="1510"/>
      <c r="R299" s="1510"/>
      <c r="S299" s="1510"/>
      <c r="T299" s="1510"/>
      <c r="U299" s="1510"/>
      <c r="V299" s="1510"/>
    </row>
    <row r="300" spans="2:27" ht="12.75" x14ac:dyDescent="0.2">
      <c r="C300" s="1510"/>
      <c r="G300" s="1510"/>
      <c r="H300" s="1510"/>
      <c r="I300" s="1510"/>
      <c r="J300" s="1510"/>
      <c r="K300" s="1510"/>
      <c r="L300" s="1510"/>
      <c r="M300" s="1510"/>
      <c r="N300" s="1510"/>
      <c r="O300" s="1510"/>
      <c r="P300" s="1510"/>
      <c r="Q300" s="1510"/>
      <c r="R300" s="1510"/>
      <c r="S300" s="1510"/>
      <c r="T300" s="1510"/>
      <c r="U300" s="1510"/>
      <c r="V300" s="1510"/>
    </row>
    <row r="301" spans="2:27" ht="12.75" x14ac:dyDescent="0.2">
      <c r="C301" s="1510"/>
      <c r="G301" s="1510"/>
      <c r="H301" s="1510"/>
      <c r="I301" s="1510"/>
      <c r="J301" s="1510"/>
      <c r="K301" s="1510"/>
      <c r="L301" s="1510"/>
      <c r="M301" s="1510"/>
      <c r="N301" s="1510"/>
      <c r="O301" s="1510"/>
      <c r="P301" s="1510"/>
      <c r="Q301" s="1510"/>
      <c r="R301" s="1510"/>
      <c r="S301" s="1510"/>
      <c r="T301" s="1510"/>
      <c r="U301" s="1510"/>
      <c r="V301" s="1510"/>
    </row>
    <row r="302" spans="2:27" ht="12.75" x14ac:dyDescent="0.2">
      <c r="C302" s="1510"/>
      <c r="G302" s="1510"/>
      <c r="H302" s="1510"/>
      <c r="I302" s="1510"/>
      <c r="J302" s="1510"/>
      <c r="K302" s="1510"/>
      <c r="L302" s="1510"/>
      <c r="M302" s="1510"/>
      <c r="N302" s="1510"/>
      <c r="O302" s="1510"/>
      <c r="P302" s="1510"/>
      <c r="Q302" s="1510"/>
      <c r="R302" s="1510"/>
      <c r="S302" s="1510"/>
      <c r="T302" s="1510"/>
      <c r="U302" s="1510"/>
      <c r="V302" s="1510"/>
    </row>
    <row r="303" spans="2:27" ht="12.75" x14ac:dyDescent="0.2">
      <c r="C303" s="1510"/>
      <c r="G303" s="1510"/>
      <c r="H303" s="1510"/>
      <c r="I303" s="1510"/>
      <c r="J303" s="1510"/>
      <c r="K303" s="1510"/>
      <c r="L303" s="1510"/>
      <c r="M303" s="1510"/>
      <c r="N303" s="1510"/>
      <c r="O303" s="1510"/>
      <c r="P303" s="1510"/>
      <c r="Q303" s="1510"/>
      <c r="R303" s="1510"/>
      <c r="S303" s="1510"/>
      <c r="T303" s="1510"/>
      <c r="U303" s="1510"/>
      <c r="V303" s="1510"/>
    </row>
    <row r="304" spans="2:27" ht="12.75" x14ac:dyDescent="0.2">
      <c r="C304" s="1510"/>
      <c r="G304" s="1510"/>
      <c r="H304" s="1510"/>
      <c r="I304" s="1510"/>
      <c r="J304" s="1510"/>
      <c r="K304" s="1510"/>
      <c r="L304" s="1510"/>
      <c r="M304" s="1510"/>
      <c r="N304" s="1510"/>
      <c r="O304" s="1510"/>
      <c r="P304" s="1510"/>
      <c r="Q304" s="1510"/>
      <c r="R304" s="1510"/>
      <c r="S304" s="1510"/>
      <c r="T304" s="1510"/>
      <c r="U304" s="1510"/>
      <c r="V304" s="1510"/>
    </row>
    <row r="305" spans="3:22" ht="12.75" x14ac:dyDescent="0.2">
      <c r="C305" s="1510"/>
      <c r="G305" s="1510"/>
      <c r="H305" s="1510"/>
      <c r="I305" s="1510"/>
      <c r="J305" s="1510"/>
      <c r="K305" s="1510"/>
      <c r="L305" s="1510"/>
      <c r="M305" s="1510"/>
      <c r="N305" s="1510"/>
      <c r="O305" s="1510"/>
      <c r="P305" s="1510"/>
      <c r="Q305" s="1510"/>
      <c r="R305" s="1510"/>
      <c r="S305" s="1510"/>
      <c r="T305" s="1510"/>
      <c r="U305" s="1510"/>
      <c r="V305" s="1510"/>
    </row>
    <row r="306" spans="3:22" ht="12.75" x14ac:dyDescent="0.2">
      <c r="C306" s="1510"/>
      <c r="G306" s="1510"/>
      <c r="H306" s="1510"/>
      <c r="I306" s="1510"/>
      <c r="J306" s="1510"/>
      <c r="K306" s="1510"/>
      <c r="L306" s="1510"/>
      <c r="M306" s="1510"/>
      <c r="N306" s="1510"/>
      <c r="O306" s="1510"/>
      <c r="P306" s="1510"/>
      <c r="Q306" s="1510"/>
      <c r="R306" s="1510"/>
      <c r="S306" s="1510"/>
      <c r="T306" s="1510"/>
      <c r="U306" s="1510"/>
      <c r="V306" s="1510"/>
    </row>
    <row r="307" spans="3:22" ht="12.75" x14ac:dyDescent="0.2">
      <c r="C307" s="1510"/>
      <c r="G307" s="1510"/>
      <c r="H307" s="1510"/>
      <c r="I307" s="1510"/>
      <c r="J307" s="1510"/>
      <c r="K307" s="1510"/>
      <c r="L307" s="1510"/>
      <c r="M307" s="1510"/>
      <c r="N307" s="1510"/>
      <c r="O307" s="1510"/>
      <c r="P307" s="1510"/>
      <c r="Q307" s="1510"/>
      <c r="R307" s="1510"/>
      <c r="S307" s="1510"/>
      <c r="T307" s="1510"/>
      <c r="U307" s="1510"/>
      <c r="V307" s="1510"/>
    </row>
    <row r="308" spans="3:22" ht="12.75" x14ac:dyDescent="0.2">
      <c r="C308" s="1510"/>
      <c r="G308" s="1510"/>
      <c r="H308" s="1510"/>
      <c r="I308" s="1510"/>
      <c r="J308" s="1510"/>
      <c r="K308" s="1510"/>
      <c r="L308" s="1510"/>
      <c r="M308" s="1510"/>
      <c r="N308" s="1510"/>
      <c r="O308" s="1510"/>
      <c r="P308" s="1510"/>
      <c r="Q308" s="1510"/>
      <c r="R308" s="1510"/>
      <c r="S308" s="1510"/>
      <c r="T308" s="1510"/>
      <c r="U308" s="1510"/>
      <c r="V308" s="1510"/>
    </row>
    <row r="309" spans="3:22" ht="12.75" x14ac:dyDescent="0.2">
      <c r="C309" s="1510"/>
      <c r="G309" s="1510"/>
      <c r="H309" s="1510"/>
      <c r="I309" s="1510"/>
      <c r="J309" s="1510"/>
      <c r="K309" s="1510"/>
      <c r="L309" s="1510"/>
      <c r="M309" s="1510"/>
      <c r="N309" s="1510"/>
      <c r="O309" s="1510"/>
      <c r="P309" s="1510"/>
      <c r="Q309" s="1510"/>
      <c r="R309" s="1510"/>
      <c r="S309" s="1510"/>
      <c r="T309" s="1510"/>
      <c r="U309" s="1510"/>
      <c r="V309" s="1510"/>
    </row>
    <row r="310" spans="3:22" ht="12.75" x14ac:dyDescent="0.2">
      <c r="C310" s="1510"/>
      <c r="G310" s="1510"/>
      <c r="H310" s="1510"/>
      <c r="I310" s="1510"/>
      <c r="J310" s="1510"/>
      <c r="K310" s="1510"/>
      <c r="L310" s="1510"/>
      <c r="M310" s="1510"/>
      <c r="N310" s="1510"/>
      <c r="O310" s="1510"/>
      <c r="P310" s="1510"/>
      <c r="Q310" s="1510"/>
      <c r="R310" s="1510"/>
      <c r="S310" s="1510"/>
      <c r="T310" s="1510"/>
      <c r="U310" s="1510"/>
      <c r="V310" s="1510"/>
    </row>
    <row r="311" spans="3:22" ht="12.75" x14ac:dyDescent="0.2">
      <c r="C311" s="1510"/>
      <c r="G311" s="1510"/>
      <c r="H311" s="1510"/>
      <c r="I311" s="1510"/>
      <c r="J311" s="1510"/>
      <c r="K311" s="1510"/>
      <c r="L311" s="1510"/>
      <c r="M311" s="1510"/>
      <c r="N311" s="1510"/>
      <c r="O311" s="1510"/>
      <c r="P311" s="1510"/>
      <c r="Q311" s="1510"/>
      <c r="R311" s="1510"/>
      <c r="S311" s="1510"/>
      <c r="T311" s="1510"/>
      <c r="U311" s="1510"/>
      <c r="V311" s="1510"/>
    </row>
    <row r="312" spans="3:22" ht="12.75" x14ac:dyDescent="0.2">
      <c r="C312" s="1510"/>
      <c r="G312" s="1510"/>
      <c r="H312" s="1510"/>
      <c r="I312" s="1510"/>
      <c r="J312" s="1510"/>
      <c r="K312" s="1510"/>
      <c r="L312" s="1510"/>
      <c r="M312" s="1510"/>
      <c r="N312" s="1510"/>
      <c r="O312" s="1510"/>
      <c r="P312" s="1510"/>
      <c r="Q312" s="1510"/>
      <c r="R312" s="1510"/>
      <c r="S312" s="1510"/>
      <c r="T312" s="1510"/>
      <c r="U312" s="1510"/>
      <c r="V312" s="1510"/>
    </row>
    <row r="313" spans="3:22" ht="12.75" x14ac:dyDescent="0.2">
      <c r="C313" s="1510"/>
      <c r="G313" s="1510"/>
      <c r="H313" s="1510"/>
      <c r="I313" s="1510"/>
      <c r="J313" s="1510"/>
      <c r="K313" s="1510"/>
      <c r="L313" s="1510"/>
      <c r="M313" s="1510"/>
      <c r="N313" s="1510"/>
      <c r="O313" s="1510"/>
      <c r="P313" s="1510"/>
      <c r="Q313" s="1510"/>
      <c r="R313" s="1510"/>
      <c r="S313" s="1510"/>
      <c r="T313" s="1510"/>
      <c r="U313" s="1510"/>
      <c r="V313" s="1510"/>
    </row>
    <row r="314" spans="3:22" ht="12.75" x14ac:dyDescent="0.2">
      <c r="C314" s="1510"/>
      <c r="G314" s="1510"/>
      <c r="H314" s="1510"/>
      <c r="I314" s="1510"/>
      <c r="J314" s="1510"/>
      <c r="K314" s="1510"/>
      <c r="L314" s="1510"/>
      <c r="M314" s="1510"/>
      <c r="N314" s="1510"/>
      <c r="O314" s="1510"/>
      <c r="P314" s="1510"/>
      <c r="Q314" s="1510"/>
      <c r="R314" s="1510"/>
      <c r="S314" s="1510"/>
      <c r="T314" s="1510"/>
      <c r="U314" s="1510"/>
      <c r="V314" s="1510"/>
    </row>
    <row r="315" spans="3:22" ht="12.75" x14ac:dyDescent="0.2">
      <c r="C315" s="1510"/>
      <c r="G315" s="1510"/>
      <c r="H315" s="1510"/>
      <c r="I315" s="1510"/>
      <c r="J315" s="1510"/>
      <c r="K315" s="1510"/>
      <c r="L315" s="1510"/>
      <c r="M315" s="1510"/>
      <c r="N315" s="1510"/>
      <c r="O315" s="1510"/>
      <c r="P315" s="1510"/>
      <c r="Q315" s="1510"/>
      <c r="R315" s="1510"/>
      <c r="S315" s="1510"/>
      <c r="T315" s="1510"/>
      <c r="U315" s="1510"/>
      <c r="V315" s="1510"/>
    </row>
    <row r="316" spans="3:22" ht="12.75" x14ac:dyDescent="0.2">
      <c r="C316" s="1510"/>
      <c r="G316" s="1510"/>
      <c r="H316" s="1510"/>
      <c r="I316" s="1510"/>
      <c r="J316" s="1510"/>
      <c r="K316" s="1510"/>
      <c r="L316" s="1510"/>
      <c r="M316" s="1510"/>
      <c r="N316" s="1510"/>
      <c r="O316" s="1510"/>
      <c r="P316" s="1510"/>
      <c r="Q316" s="1510"/>
      <c r="R316" s="1510"/>
      <c r="S316" s="1510"/>
      <c r="T316" s="1510"/>
      <c r="U316" s="1510"/>
      <c r="V316" s="1510"/>
    </row>
    <row r="317" spans="3:22" ht="12.75" x14ac:dyDescent="0.2">
      <c r="C317" s="1510"/>
      <c r="G317" s="1510"/>
      <c r="H317" s="1510"/>
      <c r="I317" s="1510"/>
      <c r="J317" s="1510"/>
      <c r="K317" s="1510"/>
      <c r="L317" s="1510"/>
      <c r="M317" s="1510"/>
      <c r="N317" s="1510"/>
      <c r="O317" s="1510"/>
      <c r="P317" s="1510"/>
      <c r="Q317" s="1510"/>
      <c r="R317" s="1510"/>
      <c r="S317" s="1510"/>
      <c r="T317" s="1510"/>
      <c r="U317" s="1510"/>
      <c r="V317" s="1510"/>
    </row>
    <row r="318" spans="3:22" ht="12.75" x14ac:dyDescent="0.2">
      <c r="C318" s="1510"/>
      <c r="G318" s="1510"/>
      <c r="H318" s="1510"/>
      <c r="I318" s="1510"/>
      <c r="J318" s="1510"/>
      <c r="K318" s="1510"/>
      <c r="L318" s="1510"/>
      <c r="M318" s="1510"/>
      <c r="N318" s="1510"/>
      <c r="O318" s="1510"/>
      <c r="P318" s="1510"/>
      <c r="Q318" s="1510"/>
      <c r="R318" s="1510"/>
      <c r="S318" s="1510"/>
      <c r="T318" s="1510"/>
      <c r="U318" s="1510"/>
      <c r="V318" s="1510"/>
    </row>
    <row r="319" spans="3:22" ht="12.75" x14ac:dyDescent="0.2">
      <c r="C319" s="1510"/>
      <c r="G319" s="1510"/>
      <c r="H319" s="1510"/>
      <c r="I319" s="1510"/>
      <c r="J319" s="1510"/>
      <c r="K319" s="1510"/>
      <c r="L319" s="1510"/>
      <c r="M319" s="1510"/>
      <c r="N319" s="1510"/>
      <c r="O319" s="1510"/>
      <c r="P319" s="1510"/>
      <c r="Q319" s="1510"/>
      <c r="R319" s="1510"/>
      <c r="S319" s="1510"/>
      <c r="T319" s="1510"/>
      <c r="U319" s="1510"/>
      <c r="V319" s="1510"/>
    </row>
    <row r="320" spans="3:22" ht="12.75" x14ac:dyDescent="0.2">
      <c r="C320" s="1510"/>
      <c r="G320" s="1510"/>
      <c r="H320" s="1510"/>
      <c r="I320" s="1510"/>
      <c r="J320" s="1510"/>
      <c r="K320" s="1510"/>
      <c r="L320" s="1510"/>
      <c r="M320" s="1510"/>
      <c r="N320" s="1510"/>
      <c r="O320" s="1510"/>
      <c r="P320" s="1510"/>
      <c r="Q320" s="1510"/>
      <c r="R320" s="1510"/>
      <c r="S320" s="1510"/>
      <c r="T320" s="1510"/>
      <c r="U320" s="1510"/>
      <c r="V320" s="1510"/>
    </row>
    <row r="321" spans="3:22" ht="12.75" x14ac:dyDescent="0.2">
      <c r="C321" s="1510"/>
      <c r="G321" s="1510"/>
      <c r="H321" s="1510"/>
      <c r="I321" s="1510"/>
      <c r="J321" s="1510"/>
      <c r="K321" s="1510"/>
      <c r="L321" s="1510"/>
      <c r="M321" s="1510"/>
      <c r="N321" s="1510"/>
      <c r="O321" s="1510"/>
      <c r="P321" s="1510"/>
      <c r="Q321" s="1510"/>
      <c r="R321" s="1510"/>
      <c r="S321" s="1510"/>
      <c r="T321" s="1510"/>
      <c r="U321" s="1510"/>
      <c r="V321" s="1510"/>
    </row>
    <row r="322" spans="3:22" ht="12.75" x14ac:dyDescent="0.2">
      <c r="C322" s="1510"/>
      <c r="G322" s="1510"/>
      <c r="H322" s="1510"/>
      <c r="I322" s="1510"/>
      <c r="J322" s="1510"/>
      <c r="K322" s="1510"/>
      <c r="L322" s="1510"/>
      <c r="M322" s="1510"/>
      <c r="N322" s="1510"/>
      <c r="O322" s="1510"/>
      <c r="P322" s="1510"/>
      <c r="Q322" s="1510"/>
      <c r="R322" s="1510"/>
      <c r="S322" s="1510"/>
      <c r="T322" s="1510"/>
      <c r="U322" s="1510"/>
      <c r="V322" s="1510"/>
    </row>
    <row r="323" spans="3:22" ht="12.75" x14ac:dyDescent="0.2">
      <c r="C323" s="1510"/>
      <c r="G323" s="1510"/>
      <c r="H323" s="1510"/>
      <c r="I323" s="1510"/>
      <c r="J323" s="1510"/>
      <c r="K323" s="1510"/>
      <c r="L323" s="1510"/>
      <c r="M323" s="1510"/>
      <c r="N323" s="1510"/>
      <c r="O323" s="1510"/>
      <c r="P323" s="1510"/>
      <c r="Q323" s="1510"/>
      <c r="R323" s="1510"/>
      <c r="S323" s="1510"/>
      <c r="T323" s="1510"/>
      <c r="U323" s="1510"/>
      <c r="V323" s="1510"/>
    </row>
    <row r="324" spans="3:22" ht="12.75" x14ac:dyDescent="0.2">
      <c r="C324" s="1510"/>
      <c r="G324" s="1510"/>
      <c r="H324" s="1510"/>
      <c r="I324" s="1510"/>
      <c r="J324" s="1510"/>
      <c r="K324" s="1510"/>
      <c r="L324" s="1510"/>
      <c r="M324" s="1510"/>
      <c r="N324" s="1510"/>
      <c r="O324" s="1510"/>
      <c r="P324" s="1510"/>
      <c r="Q324" s="1510"/>
      <c r="R324" s="1510"/>
      <c r="S324" s="1510"/>
      <c r="T324" s="1510"/>
      <c r="U324" s="1510"/>
      <c r="V324" s="1510"/>
    </row>
    <row r="325" spans="3:22" ht="12.75" x14ac:dyDescent="0.2">
      <c r="C325" s="1510"/>
      <c r="G325" s="1510"/>
      <c r="H325" s="1510"/>
      <c r="I325" s="1510"/>
      <c r="J325" s="1510"/>
      <c r="K325" s="1510"/>
      <c r="L325" s="1510"/>
      <c r="M325" s="1510"/>
      <c r="N325" s="1510"/>
      <c r="O325" s="1510"/>
      <c r="P325" s="1510"/>
      <c r="Q325" s="1510"/>
      <c r="R325" s="1510"/>
      <c r="S325" s="1510"/>
      <c r="T325" s="1510"/>
      <c r="U325" s="1510"/>
      <c r="V325" s="1510"/>
    </row>
    <row r="326" spans="3:22" ht="12.75" x14ac:dyDescent="0.2">
      <c r="C326" s="1510"/>
      <c r="G326" s="1510"/>
      <c r="H326" s="1510"/>
      <c r="I326" s="1510"/>
      <c r="J326" s="1510"/>
      <c r="K326" s="1510"/>
      <c r="L326" s="1510"/>
      <c r="M326" s="1510"/>
      <c r="N326" s="1510"/>
      <c r="O326" s="1510"/>
      <c r="P326" s="1510"/>
      <c r="Q326" s="1510"/>
      <c r="R326" s="1510"/>
      <c r="S326" s="1510"/>
      <c r="T326" s="1510"/>
      <c r="U326" s="1510"/>
      <c r="V326" s="1510"/>
    </row>
    <row r="327" spans="3:22" ht="12.75" x14ac:dyDescent="0.2">
      <c r="C327" s="1510"/>
      <c r="G327" s="1510"/>
      <c r="H327" s="1510"/>
      <c r="I327" s="1510"/>
      <c r="J327" s="1510"/>
      <c r="K327" s="1510"/>
      <c r="L327" s="1510"/>
      <c r="M327" s="1510"/>
      <c r="N327" s="1510"/>
      <c r="O327" s="1510"/>
      <c r="P327" s="1510"/>
      <c r="Q327" s="1510"/>
      <c r="R327" s="1510"/>
      <c r="S327" s="1510"/>
      <c r="T327" s="1510"/>
      <c r="U327" s="1510"/>
      <c r="V327" s="1510"/>
    </row>
    <row r="328" spans="3:22" ht="12.75" x14ac:dyDescent="0.2">
      <c r="C328" s="1510"/>
      <c r="G328" s="1510"/>
      <c r="H328" s="1510"/>
      <c r="I328" s="1510"/>
      <c r="J328" s="1510"/>
      <c r="K328" s="1510"/>
      <c r="L328" s="1510"/>
      <c r="M328" s="1510"/>
      <c r="N328" s="1510"/>
      <c r="O328" s="1510"/>
      <c r="P328" s="1510"/>
      <c r="Q328" s="1510"/>
      <c r="R328" s="1510"/>
      <c r="S328" s="1510"/>
      <c r="T328" s="1510"/>
      <c r="U328" s="1510"/>
      <c r="V328" s="1510"/>
    </row>
    <row r="329" spans="3:22" ht="12.75" x14ac:dyDescent="0.2">
      <c r="C329" s="1510"/>
      <c r="G329" s="1510"/>
      <c r="H329" s="1510"/>
      <c r="I329" s="1510"/>
      <c r="J329" s="1510"/>
      <c r="K329" s="1510"/>
      <c r="L329" s="1510"/>
      <c r="M329" s="1510"/>
      <c r="N329" s="1510"/>
      <c r="O329" s="1510"/>
      <c r="P329" s="1510"/>
      <c r="Q329" s="1510"/>
      <c r="R329" s="1510"/>
      <c r="S329" s="1510"/>
      <c r="T329" s="1510"/>
      <c r="U329" s="1510"/>
      <c r="V329" s="1510"/>
    </row>
    <row r="330" spans="3:22" ht="12.75" x14ac:dyDescent="0.2">
      <c r="C330" s="1510"/>
      <c r="G330" s="1510"/>
      <c r="H330" s="1510"/>
      <c r="I330" s="1510"/>
      <c r="J330" s="1510"/>
      <c r="K330" s="1510"/>
      <c r="L330" s="1510"/>
      <c r="M330" s="1510"/>
      <c r="N330" s="1510"/>
      <c r="O330" s="1510"/>
      <c r="P330" s="1510"/>
      <c r="Q330" s="1510"/>
      <c r="R330" s="1510"/>
      <c r="S330" s="1510"/>
      <c r="T330" s="1510"/>
      <c r="U330" s="1510"/>
      <c r="V330" s="1510"/>
    </row>
    <row r="331" spans="3:22" ht="12.75" x14ac:dyDescent="0.2">
      <c r="C331" s="1510"/>
      <c r="G331" s="1510"/>
      <c r="H331" s="1510"/>
      <c r="I331" s="1510"/>
      <c r="J331" s="1510"/>
      <c r="K331" s="1510"/>
      <c r="L331" s="1510"/>
      <c r="M331" s="1510"/>
      <c r="N331" s="1510"/>
      <c r="O331" s="1510"/>
      <c r="P331" s="1510"/>
      <c r="Q331" s="1510"/>
      <c r="R331" s="1510"/>
      <c r="S331" s="1510"/>
      <c r="T331" s="1510"/>
      <c r="U331" s="1510"/>
      <c r="V331" s="1510"/>
    </row>
    <row r="332" spans="3:22" ht="12.75" x14ac:dyDescent="0.2">
      <c r="C332" s="1510"/>
      <c r="G332" s="1510"/>
      <c r="H332" s="1510"/>
      <c r="I332" s="1510"/>
      <c r="J332" s="1510"/>
      <c r="K332" s="1510"/>
      <c r="L332" s="1510"/>
      <c r="M332" s="1510"/>
      <c r="N332" s="1510"/>
      <c r="O332" s="1510"/>
      <c r="P332" s="1510"/>
      <c r="Q332" s="1510"/>
      <c r="R332" s="1510"/>
      <c r="S332" s="1510"/>
      <c r="T332" s="1510"/>
      <c r="U332" s="1510"/>
      <c r="V332" s="1510"/>
    </row>
    <row r="333" spans="3:22" ht="12.75" x14ac:dyDescent="0.2">
      <c r="C333" s="1510"/>
      <c r="G333" s="1510"/>
      <c r="H333" s="1510"/>
      <c r="I333" s="1510"/>
      <c r="J333" s="1510"/>
      <c r="K333" s="1510"/>
      <c r="L333" s="1510"/>
      <c r="M333" s="1510"/>
      <c r="N333" s="1510"/>
      <c r="O333" s="1510"/>
      <c r="P333" s="1510"/>
      <c r="Q333" s="1510"/>
      <c r="R333" s="1510"/>
      <c r="S333" s="1510"/>
      <c r="T333" s="1510"/>
      <c r="U333" s="1510"/>
      <c r="V333" s="1510"/>
    </row>
    <row r="334" spans="3:22" ht="12.75" x14ac:dyDescent="0.2">
      <c r="C334" s="1510"/>
      <c r="G334" s="1510"/>
      <c r="H334" s="1510"/>
      <c r="I334" s="1510"/>
      <c r="J334" s="1510"/>
      <c r="K334" s="1510"/>
      <c r="L334" s="1510"/>
      <c r="M334" s="1510"/>
      <c r="N334" s="1510"/>
      <c r="O334" s="1510"/>
      <c r="P334" s="1510"/>
      <c r="Q334" s="1510"/>
      <c r="R334" s="1510"/>
      <c r="S334" s="1510"/>
      <c r="T334" s="1510"/>
      <c r="U334" s="1510"/>
      <c r="V334" s="1510"/>
    </row>
    <row r="335" spans="3:22" ht="12.75" x14ac:dyDescent="0.2">
      <c r="C335" s="1510"/>
      <c r="G335" s="1510"/>
      <c r="H335" s="1510"/>
      <c r="I335" s="1510"/>
      <c r="J335" s="1510"/>
      <c r="K335" s="1510"/>
      <c r="L335" s="1510"/>
      <c r="M335" s="1510"/>
      <c r="N335" s="1510"/>
      <c r="O335" s="1510"/>
      <c r="P335" s="1510"/>
      <c r="Q335" s="1510"/>
      <c r="R335" s="1510"/>
      <c r="S335" s="1510"/>
      <c r="T335" s="1510"/>
      <c r="U335" s="1510"/>
      <c r="V335" s="1510"/>
    </row>
    <row r="336" spans="3:22" ht="12.75" x14ac:dyDescent="0.2">
      <c r="C336" s="1510"/>
      <c r="G336" s="1510"/>
      <c r="H336" s="1510"/>
      <c r="I336" s="1510"/>
      <c r="J336" s="1510"/>
      <c r="K336" s="1510"/>
      <c r="L336" s="1510"/>
      <c r="M336" s="1510"/>
      <c r="N336" s="1510"/>
      <c r="O336" s="1510"/>
      <c r="P336" s="1510"/>
      <c r="Q336" s="1510"/>
      <c r="R336" s="1510"/>
      <c r="S336" s="1510"/>
      <c r="T336" s="1510"/>
      <c r="U336" s="1510"/>
      <c r="V336" s="1510"/>
    </row>
    <row r="337" spans="3:22" ht="12.75" x14ac:dyDescent="0.2">
      <c r="C337" s="1510"/>
      <c r="G337" s="1510"/>
      <c r="H337" s="1510"/>
      <c r="I337" s="1510"/>
      <c r="J337" s="1510"/>
      <c r="K337" s="1510"/>
      <c r="L337" s="1510"/>
      <c r="M337" s="1510"/>
      <c r="N337" s="1510"/>
      <c r="O337" s="1510"/>
      <c r="P337" s="1510"/>
      <c r="Q337" s="1510"/>
      <c r="R337" s="1510"/>
      <c r="S337" s="1510"/>
      <c r="T337" s="1510"/>
      <c r="U337" s="1510"/>
      <c r="V337" s="1510"/>
    </row>
    <row r="338" spans="3:22" ht="12.75" x14ac:dyDescent="0.2">
      <c r="C338" s="1510"/>
      <c r="G338" s="1510"/>
      <c r="H338" s="1510"/>
      <c r="I338" s="1510"/>
      <c r="J338" s="1510"/>
      <c r="K338" s="1510"/>
      <c r="L338" s="1510"/>
      <c r="M338" s="1510"/>
      <c r="N338" s="1510"/>
      <c r="O338" s="1510"/>
      <c r="P338" s="1510"/>
      <c r="Q338" s="1510"/>
      <c r="R338" s="1510"/>
      <c r="S338" s="1510"/>
      <c r="T338" s="1510"/>
      <c r="U338" s="1510"/>
      <c r="V338" s="1510"/>
    </row>
    <row r="339" spans="3:22" ht="12.75" x14ac:dyDescent="0.2">
      <c r="C339" s="1510"/>
      <c r="G339" s="1510"/>
      <c r="H339" s="1510"/>
      <c r="I339" s="1510"/>
      <c r="J339" s="1510"/>
      <c r="K339" s="1510"/>
      <c r="L339" s="1510"/>
      <c r="M339" s="1510"/>
      <c r="N339" s="1510"/>
      <c r="O339" s="1510"/>
      <c r="P339" s="1510"/>
      <c r="Q339" s="1510"/>
      <c r="R339" s="1510"/>
      <c r="S339" s="1510"/>
      <c r="T339" s="1510"/>
      <c r="U339" s="1510"/>
      <c r="V339" s="1510"/>
    </row>
    <row r="340" spans="3:22" ht="12.75" x14ac:dyDescent="0.2">
      <c r="C340" s="1510"/>
      <c r="G340" s="1510"/>
      <c r="H340" s="1510"/>
      <c r="I340" s="1510"/>
      <c r="J340" s="1510"/>
      <c r="K340" s="1510"/>
      <c r="L340" s="1510"/>
      <c r="M340" s="1510"/>
      <c r="N340" s="1510"/>
      <c r="O340" s="1510"/>
      <c r="P340" s="1510"/>
      <c r="Q340" s="1510"/>
      <c r="R340" s="1510"/>
      <c r="S340" s="1510"/>
      <c r="T340" s="1510"/>
      <c r="U340" s="1510"/>
      <c r="V340" s="1510"/>
    </row>
    <row r="341" spans="3:22" ht="12.75" x14ac:dyDescent="0.2">
      <c r="C341" s="1510"/>
      <c r="G341" s="1510"/>
      <c r="H341" s="1510"/>
      <c r="I341" s="1510"/>
      <c r="J341" s="1510"/>
      <c r="K341" s="1510"/>
      <c r="L341" s="1510"/>
      <c r="M341" s="1510"/>
      <c r="N341" s="1510"/>
      <c r="O341" s="1510"/>
      <c r="P341" s="1510"/>
      <c r="Q341" s="1510"/>
      <c r="R341" s="1510"/>
      <c r="S341" s="1510"/>
      <c r="T341" s="1510"/>
      <c r="U341" s="1510"/>
      <c r="V341" s="1510"/>
    </row>
    <row r="342" spans="3:22" ht="12.75" x14ac:dyDescent="0.2">
      <c r="C342" s="1510"/>
      <c r="G342" s="1510"/>
      <c r="H342" s="1510"/>
      <c r="I342" s="1510"/>
      <c r="J342" s="1510"/>
      <c r="K342" s="1510"/>
      <c r="L342" s="1510"/>
      <c r="M342" s="1510"/>
      <c r="N342" s="1510"/>
      <c r="O342" s="1510"/>
      <c r="P342" s="1510"/>
      <c r="Q342" s="1510"/>
      <c r="R342" s="1510"/>
      <c r="S342" s="1510"/>
      <c r="T342" s="1510"/>
      <c r="U342" s="1510"/>
      <c r="V342" s="1510"/>
    </row>
    <row r="343" spans="3:22" ht="12.75" x14ac:dyDescent="0.2">
      <c r="C343" s="1510"/>
      <c r="G343" s="1510"/>
      <c r="H343" s="1510"/>
      <c r="I343" s="1510"/>
      <c r="J343" s="1510"/>
      <c r="K343" s="1510"/>
      <c r="L343" s="1510"/>
      <c r="M343" s="1510"/>
      <c r="N343" s="1510"/>
      <c r="O343" s="1510"/>
      <c r="P343" s="1510"/>
      <c r="Q343" s="1510"/>
      <c r="R343" s="1510"/>
      <c r="S343" s="1510"/>
      <c r="T343" s="1510"/>
      <c r="U343" s="1510"/>
      <c r="V343" s="1510"/>
    </row>
    <row r="344" spans="3:22" ht="12.75" x14ac:dyDescent="0.2">
      <c r="C344" s="1510"/>
      <c r="G344" s="1510"/>
      <c r="H344" s="1510"/>
      <c r="I344" s="1510"/>
      <c r="J344" s="1510"/>
      <c r="K344" s="1510"/>
      <c r="L344" s="1510"/>
      <c r="M344" s="1510"/>
      <c r="N344" s="1510"/>
      <c r="O344" s="1510"/>
      <c r="P344" s="1510"/>
      <c r="Q344" s="1510"/>
      <c r="R344" s="1510"/>
      <c r="S344" s="1510"/>
      <c r="T344" s="1510"/>
      <c r="U344" s="1510"/>
      <c r="V344" s="1510"/>
    </row>
    <row r="345" spans="3:22" ht="12.75" x14ac:dyDescent="0.2">
      <c r="C345" s="1510"/>
      <c r="G345" s="1510"/>
      <c r="H345" s="1510"/>
      <c r="I345" s="1510"/>
      <c r="J345" s="1510"/>
      <c r="K345" s="1510"/>
      <c r="L345" s="1510"/>
      <c r="M345" s="1510"/>
      <c r="N345" s="1510"/>
      <c r="O345" s="1510"/>
      <c r="P345" s="1510"/>
      <c r="Q345" s="1510"/>
      <c r="R345" s="1510"/>
      <c r="S345" s="1510"/>
      <c r="T345" s="1510"/>
      <c r="U345" s="1510"/>
      <c r="V345" s="1510"/>
    </row>
    <row r="346" spans="3:22" ht="12.75" x14ac:dyDescent="0.2">
      <c r="C346" s="1510"/>
      <c r="G346" s="1510"/>
      <c r="H346" s="1510"/>
      <c r="I346" s="1510"/>
      <c r="J346" s="1510"/>
      <c r="K346" s="1510"/>
      <c r="L346" s="1510"/>
      <c r="M346" s="1510"/>
      <c r="N346" s="1510"/>
      <c r="O346" s="1510"/>
      <c r="P346" s="1510"/>
      <c r="Q346" s="1510"/>
      <c r="R346" s="1510"/>
      <c r="S346" s="1510"/>
      <c r="T346" s="1510"/>
      <c r="U346" s="1510"/>
      <c r="V346" s="1510"/>
    </row>
    <row r="347" spans="3:22" ht="12.75" x14ac:dyDescent="0.2">
      <c r="C347" s="1510"/>
      <c r="G347" s="1510"/>
      <c r="H347" s="1510"/>
      <c r="I347" s="1510"/>
      <c r="J347" s="1510"/>
      <c r="K347" s="1510"/>
      <c r="L347" s="1510"/>
      <c r="M347" s="1510"/>
      <c r="N347" s="1510"/>
      <c r="O347" s="1510"/>
      <c r="P347" s="1510"/>
      <c r="Q347" s="1510"/>
      <c r="R347" s="1510"/>
      <c r="S347" s="1510"/>
      <c r="T347" s="1510"/>
      <c r="U347" s="1510"/>
      <c r="V347" s="1510"/>
    </row>
    <row r="348" spans="3:22" ht="12.75" x14ac:dyDescent="0.2">
      <c r="C348" s="1510"/>
      <c r="G348" s="1510"/>
      <c r="H348" s="1510"/>
      <c r="I348" s="1510"/>
      <c r="J348" s="1510"/>
      <c r="K348" s="1510"/>
      <c r="L348" s="1510"/>
      <c r="M348" s="1510"/>
      <c r="N348" s="1510"/>
      <c r="O348" s="1510"/>
      <c r="P348" s="1510"/>
      <c r="Q348" s="1510"/>
      <c r="R348" s="1510"/>
      <c r="S348" s="1510"/>
      <c r="T348" s="1510"/>
      <c r="U348" s="1510"/>
      <c r="V348" s="1510"/>
    </row>
    <row r="349" spans="3:22" ht="12.75" x14ac:dyDescent="0.2">
      <c r="C349" s="1510"/>
      <c r="G349" s="1510"/>
      <c r="H349" s="1510"/>
      <c r="I349" s="1510"/>
      <c r="J349" s="1510"/>
      <c r="K349" s="1510"/>
      <c r="L349" s="1510"/>
      <c r="M349" s="1510"/>
      <c r="N349" s="1510"/>
      <c r="O349" s="1510"/>
      <c r="P349" s="1510"/>
      <c r="Q349" s="1510"/>
      <c r="R349" s="1510"/>
      <c r="S349" s="1510"/>
      <c r="T349" s="1510"/>
      <c r="U349" s="1510"/>
      <c r="V349" s="1510"/>
    </row>
    <row r="350" spans="3:22" ht="12.75" x14ac:dyDescent="0.2">
      <c r="C350" s="1510"/>
      <c r="G350" s="1510"/>
      <c r="H350" s="1510"/>
      <c r="I350" s="1510"/>
      <c r="J350" s="1510"/>
      <c r="K350" s="1510"/>
      <c r="L350" s="1510"/>
      <c r="M350" s="1510"/>
      <c r="N350" s="1510"/>
      <c r="O350" s="1510"/>
      <c r="P350" s="1510"/>
      <c r="Q350" s="1510"/>
      <c r="R350" s="1510"/>
      <c r="S350" s="1510"/>
      <c r="T350" s="1510"/>
      <c r="U350" s="1510"/>
      <c r="V350" s="1510"/>
    </row>
    <row r="351" spans="3:22" ht="12.75" x14ac:dyDescent="0.2">
      <c r="C351" s="1510"/>
      <c r="G351" s="1510"/>
      <c r="H351" s="1510"/>
      <c r="I351" s="1510"/>
      <c r="J351" s="1510"/>
      <c r="K351" s="1510"/>
      <c r="L351" s="1510"/>
      <c r="M351" s="1510"/>
      <c r="N351" s="1510"/>
      <c r="O351" s="1510"/>
      <c r="P351" s="1510"/>
      <c r="Q351" s="1510"/>
      <c r="R351" s="1510"/>
      <c r="S351" s="1510"/>
      <c r="T351" s="1510"/>
      <c r="U351" s="1510"/>
      <c r="V351" s="1510"/>
    </row>
    <row r="352" spans="3:22" ht="12.75" x14ac:dyDescent="0.2">
      <c r="C352" s="1510"/>
      <c r="G352" s="1510"/>
      <c r="H352" s="1510"/>
      <c r="I352" s="1510"/>
      <c r="J352" s="1510"/>
      <c r="K352" s="1510"/>
      <c r="L352" s="1510"/>
      <c r="M352" s="1510"/>
      <c r="N352" s="1510"/>
      <c r="O352" s="1510"/>
      <c r="P352" s="1510"/>
      <c r="Q352" s="1510"/>
      <c r="R352" s="1510"/>
      <c r="S352" s="1510"/>
      <c r="T352" s="1510"/>
      <c r="U352" s="1510"/>
      <c r="V352" s="1510"/>
    </row>
    <row r="353" spans="3:22" ht="12.75" x14ac:dyDescent="0.2">
      <c r="C353" s="1510"/>
      <c r="G353" s="1510"/>
      <c r="H353" s="1510"/>
      <c r="I353" s="1510"/>
      <c r="J353" s="1510"/>
      <c r="K353" s="1510"/>
      <c r="L353" s="1510"/>
      <c r="M353" s="1510"/>
      <c r="N353" s="1510"/>
      <c r="O353" s="1510"/>
      <c r="P353" s="1510"/>
      <c r="Q353" s="1510"/>
      <c r="R353" s="1510"/>
      <c r="S353" s="1510"/>
      <c r="T353" s="1510"/>
      <c r="U353" s="1510"/>
      <c r="V353" s="1510"/>
    </row>
    <row r="354" spans="3:22" ht="12.75" x14ac:dyDescent="0.2">
      <c r="C354" s="1510"/>
      <c r="G354" s="1510"/>
      <c r="H354" s="1510"/>
      <c r="I354" s="1510"/>
      <c r="J354" s="1510"/>
      <c r="K354" s="1510"/>
      <c r="L354" s="1510"/>
      <c r="M354" s="1510"/>
      <c r="N354" s="1510"/>
      <c r="O354" s="1510"/>
      <c r="P354" s="1510"/>
      <c r="Q354" s="1510"/>
      <c r="R354" s="1510"/>
      <c r="S354" s="1510"/>
      <c r="T354" s="1510"/>
      <c r="U354" s="1510"/>
      <c r="V354" s="1510"/>
    </row>
    <row r="355" spans="3:22" ht="12.75" x14ac:dyDescent="0.2">
      <c r="C355" s="1510"/>
      <c r="G355" s="1510"/>
      <c r="H355" s="1510"/>
      <c r="I355" s="1510"/>
      <c r="J355" s="1510"/>
      <c r="K355" s="1510"/>
      <c r="L355" s="1510"/>
      <c r="M355" s="1510"/>
      <c r="N355" s="1510"/>
      <c r="O355" s="1510"/>
      <c r="P355" s="1510"/>
      <c r="Q355" s="1510"/>
      <c r="R355" s="1510"/>
      <c r="S355" s="1510"/>
      <c r="T355" s="1510"/>
      <c r="U355" s="1510"/>
      <c r="V355" s="1510"/>
    </row>
    <row r="356" spans="3:22" ht="12.75" x14ac:dyDescent="0.2">
      <c r="C356" s="1510"/>
      <c r="G356" s="1510"/>
      <c r="H356" s="1510"/>
      <c r="I356" s="1510"/>
      <c r="J356" s="1510"/>
      <c r="K356" s="1510"/>
      <c r="L356" s="1510"/>
      <c r="M356" s="1510"/>
      <c r="N356" s="1510"/>
      <c r="O356" s="1510"/>
      <c r="P356" s="1510"/>
      <c r="Q356" s="1510"/>
      <c r="R356" s="1510"/>
      <c r="S356" s="1510"/>
      <c r="T356" s="1510"/>
      <c r="U356" s="1510"/>
      <c r="V356" s="1510"/>
    </row>
    <row r="357" spans="3:22" ht="12.75" x14ac:dyDescent="0.2">
      <c r="C357" s="1510"/>
      <c r="G357" s="1510"/>
      <c r="H357" s="1510"/>
      <c r="I357" s="1510"/>
      <c r="J357" s="1510"/>
      <c r="K357" s="1510"/>
      <c r="L357" s="1510"/>
      <c r="M357" s="1510"/>
      <c r="N357" s="1510"/>
      <c r="O357" s="1510"/>
      <c r="P357" s="1510"/>
      <c r="Q357" s="1510"/>
      <c r="R357" s="1510"/>
      <c r="S357" s="1510"/>
      <c r="T357" s="1510"/>
      <c r="U357" s="1510"/>
      <c r="V357" s="1510"/>
    </row>
    <row r="358" spans="3:22" ht="12.75" x14ac:dyDescent="0.2">
      <c r="C358" s="1510"/>
      <c r="G358" s="1510"/>
      <c r="H358" s="1510"/>
      <c r="I358" s="1510"/>
      <c r="J358" s="1510"/>
      <c r="K358" s="1510"/>
      <c r="L358" s="1510"/>
      <c r="M358" s="1510"/>
      <c r="N358" s="1510"/>
      <c r="O358" s="1510"/>
      <c r="P358" s="1510"/>
      <c r="Q358" s="1510"/>
      <c r="R358" s="1510"/>
      <c r="S358" s="1510"/>
      <c r="T358" s="1510"/>
      <c r="U358" s="1510"/>
      <c r="V358" s="1510"/>
    </row>
    <row r="359" spans="3:22" ht="12.75" x14ac:dyDescent="0.2">
      <c r="C359" s="1510"/>
      <c r="G359" s="1510"/>
      <c r="H359" s="1510"/>
      <c r="I359" s="1510"/>
      <c r="J359" s="1510"/>
      <c r="K359" s="1510"/>
      <c r="L359" s="1510"/>
      <c r="M359" s="1510"/>
      <c r="N359" s="1510"/>
      <c r="O359" s="1510"/>
      <c r="P359" s="1510"/>
      <c r="Q359" s="1510"/>
      <c r="R359" s="1510"/>
      <c r="S359" s="1510"/>
      <c r="T359" s="1510"/>
      <c r="U359" s="1510"/>
      <c r="V359" s="1510"/>
    </row>
    <row r="360" spans="3:22" ht="12.75" x14ac:dyDescent="0.2">
      <c r="C360" s="1510"/>
      <c r="G360" s="1510"/>
      <c r="H360" s="1510"/>
      <c r="I360" s="1510"/>
      <c r="J360" s="1510"/>
      <c r="K360" s="1510"/>
      <c r="L360" s="1510"/>
      <c r="M360" s="1510"/>
      <c r="N360" s="1510"/>
      <c r="O360" s="1510"/>
      <c r="P360" s="1510"/>
      <c r="Q360" s="1510"/>
      <c r="R360" s="1510"/>
      <c r="S360" s="1510"/>
      <c r="T360" s="1510"/>
      <c r="U360" s="1510"/>
      <c r="V360" s="1510"/>
    </row>
    <row r="361" spans="3:22" ht="12.75" x14ac:dyDescent="0.2">
      <c r="C361" s="1510"/>
      <c r="G361" s="1510"/>
      <c r="H361" s="1510"/>
      <c r="I361" s="1510"/>
      <c r="J361" s="1510"/>
      <c r="K361" s="1510"/>
      <c r="L361" s="1510"/>
      <c r="M361" s="1510"/>
      <c r="N361" s="1510"/>
      <c r="O361" s="1510"/>
      <c r="P361" s="1510"/>
      <c r="Q361" s="1510"/>
      <c r="R361" s="1510"/>
      <c r="S361" s="1510"/>
      <c r="T361" s="1510"/>
      <c r="U361" s="1510"/>
      <c r="V361" s="1510"/>
    </row>
    <row r="362" spans="3:22" ht="12.75" x14ac:dyDescent="0.2">
      <c r="C362" s="1510"/>
      <c r="G362" s="1510"/>
      <c r="H362" s="1510"/>
      <c r="I362" s="1510"/>
      <c r="J362" s="1510"/>
      <c r="K362" s="1510"/>
      <c r="L362" s="1510"/>
      <c r="M362" s="1510"/>
      <c r="N362" s="1510"/>
      <c r="O362" s="1510"/>
      <c r="P362" s="1510"/>
      <c r="Q362" s="1510"/>
      <c r="R362" s="1510"/>
      <c r="S362" s="1510"/>
      <c r="T362" s="1510"/>
      <c r="U362" s="1510"/>
      <c r="V362" s="1510"/>
    </row>
    <row r="363" spans="3:22" ht="12.75" x14ac:dyDescent="0.2">
      <c r="C363" s="1510"/>
      <c r="G363" s="1510"/>
      <c r="H363" s="1510"/>
      <c r="I363" s="1510"/>
      <c r="J363" s="1510"/>
      <c r="K363" s="1510"/>
      <c r="L363" s="1510"/>
      <c r="M363" s="1510"/>
      <c r="N363" s="1510"/>
      <c r="O363" s="1510"/>
      <c r="P363" s="1510"/>
      <c r="Q363" s="1510"/>
      <c r="R363" s="1510"/>
      <c r="S363" s="1510"/>
      <c r="T363" s="1510"/>
      <c r="U363" s="1510"/>
      <c r="V363" s="1510"/>
    </row>
    <row r="364" spans="3:22" ht="12.75" x14ac:dyDescent="0.2">
      <c r="C364" s="1510"/>
      <c r="G364" s="1510"/>
      <c r="H364" s="1510"/>
      <c r="I364" s="1510"/>
      <c r="J364" s="1510"/>
      <c r="K364" s="1510"/>
      <c r="L364" s="1510"/>
      <c r="M364" s="1510"/>
      <c r="N364" s="1510"/>
      <c r="O364" s="1510"/>
      <c r="P364" s="1510"/>
      <c r="Q364" s="1510"/>
      <c r="R364" s="1510"/>
      <c r="S364" s="1510"/>
      <c r="T364" s="1510"/>
      <c r="U364" s="1510"/>
      <c r="V364" s="1510"/>
    </row>
    <row r="365" spans="3:22" ht="12.75" x14ac:dyDescent="0.2">
      <c r="C365" s="1510"/>
      <c r="G365" s="1510"/>
      <c r="H365" s="1510"/>
      <c r="I365" s="1510"/>
      <c r="J365" s="1510"/>
      <c r="K365" s="1510"/>
      <c r="L365" s="1510"/>
      <c r="M365" s="1510"/>
      <c r="N365" s="1510"/>
      <c r="O365" s="1510"/>
      <c r="P365" s="1510"/>
      <c r="Q365" s="1510"/>
      <c r="R365" s="1510"/>
      <c r="S365" s="1510"/>
      <c r="T365" s="1510"/>
      <c r="U365" s="1510"/>
      <c r="V365" s="1510"/>
    </row>
    <row r="366" spans="3:22" ht="12.75" x14ac:dyDescent="0.2">
      <c r="C366" s="1510"/>
      <c r="G366" s="1510"/>
      <c r="H366" s="1510"/>
      <c r="I366" s="1510"/>
      <c r="J366" s="1510"/>
      <c r="K366" s="1510"/>
      <c r="L366" s="1510"/>
      <c r="M366" s="1510"/>
      <c r="N366" s="1510"/>
      <c r="O366" s="1510"/>
      <c r="P366" s="1510"/>
      <c r="Q366" s="1510"/>
      <c r="R366" s="1510"/>
      <c r="S366" s="1510"/>
      <c r="T366" s="1510"/>
      <c r="U366" s="1510"/>
      <c r="V366" s="1510"/>
    </row>
    <row r="367" spans="3:22" ht="12.75" x14ac:dyDescent="0.2">
      <c r="C367" s="1510"/>
      <c r="G367" s="1510"/>
      <c r="H367" s="1510"/>
      <c r="I367" s="1510"/>
      <c r="J367" s="1510"/>
      <c r="K367" s="1510"/>
      <c r="L367" s="1510"/>
      <c r="M367" s="1510"/>
      <c r="N367" s="1510"/>
      <c r="O367" s="1510"/>
      <c r="P367" s="1510"/>
      <c r="Q367" s="1510"/>
      <c r="R367" s="1510"/>
      <c r="S367" s="1510"/>
      <c r="T367" s="1510"/>
      <c r="U367" s="1510"/>
      <c r="V367" s="1510"/>
    </row>
    <row r="368" spans="3:22" ht="12.75" x14ac:dyDescent="0.2">
      <c r="C368" s="1510"/>
      <c r="G368" s="1510"/>
      <c r="H368" s="1510"/>
      <c r="I368" s="1510"/>
      <c r="J368" s="1510"/>
      <c r="K368" s="1510"/>
      <c r="L368" s="1510"/>
      <c r="M368" s="1510"/>
      <c r="N368" s="1510"/>
      <c r="O368" s="1510"/>
      <c r="P368" s="1510"/>
      <c r="Q368" s="1510"/>
      <c r="R368" s="1510"/>
      <c r="S368" s="1510"/>
      <c r="T368" s="1510"/>
      <c r="U368" s="1510"/>
      <c r="V368" s="1510"/>
    </row>
    <row r="369" spans="3:22" ht="12.75" x14ac:dyDescent="0.2">
      <c r="C369" s="1510"/>
      <c r="G369" s="1510"/>
      <c r="H369" s="1510"/>
      <c r="I369" s="1510"/>
      <c r="J369" s="1510"/>
      <c r="K369" s="1510"/>
      <c r="L369" s="1510"/>
      <c r="M369" s="1510"/>
      <c r="N369" s="1510"/>
      <c r="O369" s="1510"/>
      <c r="P369" s="1510"/>
      <c r="Q369" s="1510"/>
      <c r="R369" s="1510"/>
      <c r="S369" s="1510"/>
      <c r="T369" s="1510"/>
      <c r="U369" s="1510"/>
      <c r="V369" s="1510"/>
    </row>
    <row r="370" spans="3:22" ht="12.75" x14ac:dyDescent="0.2">
      <c r="C370" s="1510"/>
      <c r="G370" s="1510"/>
      <c r="H370" s="1510"/>
      <c r="I370" s="1510"/>
      <c r="J370" s="1510"/>
      <c r="K370" s="1510"/>
      <c r="L370" s="1510"/>
      <c r="M370" s="1510"/>
      <c r="N370" s="1510"/>
      <c r="O370" s="1510"/>
      <c r="P370" s="1510"/>
      <c r="Q370" s="1510"/>
      <c r="R370" s="1510"/>
      <c r="S370" s="1510"/>
      <c r="T370" s="1510"/>
      <c r="U370" s="1510"/>
      <c r="V370" s="1510"/>
    </row>
    <row r="371" spans="3:22" ht="12.75" x14ac:dyDescent="0.2">
      <c r="C371" s="1510"/>
      <c r="G371" s="1510"/>
      <c r="H371" s="1510"/>
      <c r="I371" s="1510"/>
      <c r="J371" s="1510"/>
      <c r="K371" s="1510"/>
      <c r="L371" s="1510"/>
      <c r="M371" s="1510"/>
      <c r="N371" s="1510"/>
      <c r="O371" s="1510"/>
      <c r="P371" s="1510"/>
      <c r="Q371" s="1510"/>
      <c r="R371" s="1510"/>
      <c r="S371" s="1510"/>
      <c r="T371" s="1510"/>
      <c r="U371" s="1510"/>
      <c r="V371" s="1510"/>
    </row>
    <row r="372" spans="3:22" ht="12.75" x14ac:dyDescent="0.2">
      <c r="C372" s="1510"/>
      <c r="G372" s="1510"/>
      <c r="H372" s="1510"/>
      <c r="I372" s="1510"/>
      <c r="J372" s="1510"/>
      <c r="K372" s="1510"/>
      <c r="L372" s="1510"/>
      <c r="M372" s="1510"/>
      <c r="N372" s="1510"/>
      <c r="O372" s="1510"/>
      <c r="P372" s="1510"/>
      <c r="Q372" s="1510"/>
      <c r="R372" s="1510"/>
      <c r="S372" s="1510"/>
      <c r="T372" s="1510"/>
      <c r="U372" s="1510"/>
      <c r="V372" s="1510"/>
    </row>
    <row r="373" spans="3:22" ht="12.75" x14ac:dyDescent="0.2">
      <c r="C373" s="1510"/>
      <c r="G373" s="1510"/>
      <c r="H373" s="1510"/>
      <c r="I373" s="1510"/>
      <c r="J373" s="1510"/>
      <c r="K373" s="1510"/>
      <c r="L373" s="1510"/>
      <c r="M373" s="1510"/>
      <c r="N373" s="1510"/>
      <c r="O373" s="1510"/>
      <c r="P373" s="1510"/>
      <c r="Q373" s="1510"/>
      <c r="R373" s="1510"/>
      <c r="S373" s="1510"/>
      <c r="T373" s="1510"/>
      <c r="U373" s="1510"/>
      <c r="V373" s="1510"/>
    </row>
    <row r="374" spans="3:22" ht="12.75" x14ac:dyDescent="0.2">
      <c r="C374" s="1510"/>
      <c r="G374" s="1510"/>
      <c r="H374" s="1510"/>
      <c r="I374" s="1510"/>
      <c r="J374" s="1510"/>
      <c r="K374" s="1510"/>
      <c r="L374" s="1510"/>
      <c r="M374" s="1510"/>
      <c r="N374" s="1510"/>
      <c r="O374" s="1510"/>
      <c r="P374" s="1510"/>
      <c r="Q374" s="1510"/>
      <c r="R374" s="1510"/>
      <c r="S374" s="1510"/>
      <c r="T374" s="1510"/>
      <c r="U374" s="1510"/>
      <c r="V374" s="1510"/>
    </row>
    <row r="375" spans="3:22" ht="12.75" x14ac:dyDescent="0.2">
      <c r="C375" s="1510"/>
      <c r="G375" s="1510"/>
      <c r="H375" s="1510"/>
      <c r="I375" s="1510"/>
      <c r="J375" s="1510"/>
      <c r="K375" s="1510"/>
      <c r="L375" s="1510"/>
      <c r="M375" s="1510"/>
      <c r="N375" s="1510"/>
      <c r="O375" s="1510"/>
      <c r="P375" s="1510"/>
      <c r="Q375" s="1510"/>
      <c r="R375" s="1510"/>
      <c r="S375" s="1510"/>
      <c r="T375" s="1510"/>
      <c r="U375" s="1510"/>
      <c r="V375" s="1510"/>
    </row>
    <row r="376" spans="3:22" ht="12.75" x14ac:dyDescent="0.2">
      <c r="C376" s="1510"/>
      <c r="G376" s="1510"/>
      <c r="H376" s="1510"/>
      <c r="I376" s="1510"/>
      <c r="J376" s="1510"/>
      <c r="K376" s="1510"/>
      <c r="L376" s="1510"/>
      <c r="M376" s="1510"/>
      <c r="N376" s="1510"/>
      <c r="O376" s="1510"/>
      <c r="P376" s="1510"/>
      <c r="Q376" s="1510"/>
      <c r="R376" s="1510"/>
      <c r="S376" s="1510"/>
      <c r="T376" s="1510"/>
      <c r="U376" s="1510"/>
      <c r="V376" s="1510"/>
    </row>
    <row r="377" spans="3:22" ht="12.75" x14ac:dyDescent="0.2">
      <c r="C377" s="1510"/>
      <c r="G377" s="1510"/>
      <c r="H377" s="1510"/>
      <c r="I377" s="1510"/>
      <c r="J377" s="1510"/>
      <c r="K377" s="1510"/>
      <c r="L377" s="1510"/>
      <c r="M377" s="1510"/>
      <c r="N377" s="1510"/>
      <c r="O377" s="1510"/>
      <c r="P377" s="1510"/>
      <c r="Q377" s="1510"/>
      <c r="R377" s="1510"/>
      <c r="S377" s="1510"/>
      <c r="T377" s="1510"/>
      <c r="U377" s="1510"/>
      <c r="V377" s="1510"/>
    </row>
    <row r="378" spans="3:22" ht="12.75" x14ac:dyDescent="0.2">
      <c r="C378" s="1510"/>
      <c r="G378" s="1510"/>
      <c r="H378" s="1510"/>
      <c r="I378" s="1510"/>
      <c r="J378" s="1510"/>
      <c r="K378" s="1510"/>
      <c r="L378" s="1510"/>
      <c r="M378" s="1510"/>
      <c r="N378" s="1510"/>
      <c r="O378" s="1510"/>
      <c r="P378" s="1510"/>
      <c r="Q378" s="1510"/>
      <c r="R378" s="1510"/>
      <c r="S378" s="1510"/>
      <c r="T378" s="1510"/>
      <c r="U378" s="1510"/>
      <c r="V378" s="1510"/>
    </row>
    <row r="379" spans="3:22" ht="12.75" x14ac:dyDescent="0.2">
      <c r="C379" s="1510"/>
      <c r="G379" s="1510"/>
      <c r="H379" s="1510"/>
      <c r="I379" s="1510"/>
      <c r="J379" s="1510"/>
      <c r="K379" s="1510"/>
      <c r="L379" s="1510"/>
      <c r="M379" s="1510"/>
      <c r="N379" s="1510"/>
      <c r="O379" s="1510"/>
      <c r="P379" s="1510"/>
      <c r="Q379" s="1510"/>
      <c r="R379" s="1510"/>
      <c r="S379" s="1510"/>
      <c r="T379" s="1510"/>
      <c r="U379" s="1510"/>
      <c r="V379" s="1510"/>
    </row>
    <row r="380" spans="3:22" ht="12.75" x14ac:dyDescent="0.2">
      <c r="C380" s="1510"/>
      <c r="G380" s="1510"/>
      <c r="H380" s="1510"/>
      <c r="I380" s="1510"/>
      <c r="J380" s="1510"/>
      <c r="K380" s="1510"/>
      <c r="L380" s="1510"/>
      <c r="M380" s="1510"/>
      <c r="N380" s="1510"/>
      <c r="O380" s="1510"/>
      <c r="P380" s="1510"/>
      <c r="Q380" s="1510"/>
      <c r="R380" s="1510"/>
      <c r="S380" s="1510"/>
      <c r="T380" s="1510"/>
      <c r="U380" s="1510"/>
      <c r="V380" s="1510"/>
    </row>
    <row r="381" spans="3:22" ht="12.75" x14ac:dyDescent="0.2">
      <c r="C381" s="1510"/>
      <c r="G381" s="1510"/>
      <c r="H381" s="1510"/>
      <c r="I381" s="1510"/>
      <c r="J381" s="1510"/>
      <c r="K381" s="1510"/>
      <c r="L381" s="1510"/>
      <c r="M381" s="1510"/>
      <c r="N381" s="1510"/>
      <c r="O381" s="1510"/>
      <c r="P381" s="1510"/>
      <c r="Q381" s="1510"/>
      <c r="R381" s="1510"/>
      <c r="S381" s="1510"/>
      <c r="T381" s="1510"/>
      <c r="U381" s="1510"/>
      <c r="V381" s="1510"/>
    </row>
    <row r="382" spans="3:22" ht="12.75" x14ac:dyDescent="0.2">
      <c r="C382" s="1510"/>
      <c r="G382" s="1510"/>
      <c r="H382" s="1510"/>
      <c r="I382" s="1510"/>
      <c r="J382" s="1510"/>
      <c r="K382" s="1510"/>
      <c r="L382" s="1510"/>
      <c r="M382" s="1510"/>
      <c r="N382" s="1510"/>
      <c r="O382" s="1510"/>
      <c r="P382" s="1510"/>
      <c r="Q382" s="1510"/>
      <c r="R382" s="1510"/>
      <c r="S382" s="1510"/>
      <c r="T382" s="1510"/>
      <c r="U382" s="1510"/>
      <c r="V382" s="1510"/>
    </row>
    <row r="383" spans="3:22" ht="12.75" x14ac:dyDescent="0.2">
      <c r="C383" s="1510"/>
      <c r="G383" s="1510"/>
      <c r="H383" s="1510"/>
      <c r="I383" s="1510"/>
      <c r="J383" s="1510"/>
      <c r="K383" s="1510"/>
      <c r="L383" s="1510"/>
      <c r="M383" s="1510"/>
      <c r="N383" s="1510"/>
      <c r="O383" s="1510"/>
      <c r="P383" s="1510"/>
      <c r="Q383" s="1510"/>
      <c r="R383" s="1510"/>
      <c r="S383" s="1510"/>
      <c r="T383" s="1510"/>
      <c r="U383" s="1510"/>
      <c r="V383" s="1510"/>
    </row>
    <row r="384" spans="3:22" ht="12.75" x14ac:dyDescent="0.2">
      <c r="C384" s="1510"/>
      <c r="G384" s="1510"/>
      <c r="H384" s="1510"/>
      <c r="I384" s="1510"/>
      <c r="J384" s="1510"/>
      <c r="K384" s="1510"/>
      <c r="L384" s="1510"/>
      <c r="M384" s="1510"/>
      <c r="N384" s="1510"/>
      <c r="O384" s="1510"/>
      <c r="P384" s="1510"/>
      <c r="Q384" s="1510"/>
      <c r="R384" s="1510"/>
      <c r="S384" s="1510"/>
      <c r="T384" s="1510"/>
      <c r="U384" s="1510"/>
      <c r="V384" s="1510"/>
    </row>
    <row r="385" spans="1:22" ht="12.75" x14ac:dyDescent="0.2">
      <c r="C385" s="1510"/>
      <c r="G385" s="1510"/>
      <c r="H385" s="1510"/>
      <c r="I385" s="1510"/>
      <c r="J385" s="1510"/>
      <c r="K385" s="1510"/>
      <c r="L385" s="1510"/>
      <c r="M385" s="1510"/>
      <c r="N385" s="1510"/>
      <c r="O385" s="1510"/>
      <c r="P385" s="1510"/>
      <c r="Q385" s="1510"/>
      <c r="R385" s="1510"/>
      <c r="S385" s="1510"/>
      <c r="T385" s="1510"/>
      <c r="U385" s="1510"/>
      <c r="V385" s="1510"/>
    </row>
    <row r="386" spans="1:22" ht="12.75" x14ac:dyDescent="0.2">
      <c r="C386" s="1510"/>
      <c r="G386" s="1510"/>
      <c r="H386" s="1510"/>
      <c r="I386" s="1510"/>
      <c r="J386" s="1510"/>
      <c r="K386" s="1510"/>
      <c r="L386" s="1510"/>
      <c r="M386" s="1510"/>
      <c r="N386" s="1510"/>
      <c r="O386" s="1510"/>
      <c r="P386" s="1510"/>
      <c r="Q386" s="1510"/>
      <c r="R386" s="1510"/>
      <c r="S386" s="1510"/>
      <c r="T386" s="1510"/>
      <c r="U386" s="1510"/>
      <c r="V386" s="1510"/>
    </row>
    <row r="387" spans="1:22" ht="12.75" x14ac:dyDescent="0.2">
      <c r="C387" s="1510"/>
      <c r="G387" s="1510"/>
      <c r="H387" s="1510"/>
      <c r="I387" s="1510"/>
      <c r="J387" s="1510"/>
      <c r="K387" s="1510"/>
      <c r="L387" s="1510"/>
      <c r="M387" s="1510"/>
      <c r="N387" s="1510"/>
      <c r="O387" s="1510"/>
      <c r="P387" s="1510"/>
      <c r="Q387" s="1510"/>
      <c r="R387" s="1510"/>
      <c r="S387" s="1510"/>
      <c r="T387" s="1510"/>
      <c r="U387" s="1510"/>
      <c r="V387" s="1510"/>
    </row>
    <row r="388" spans="1:22" ht="12.75" x14ac:dyDescent="0.2">
      <c r="C388" s="1510"/>
      <c r="G388" s="1510"/>
      <c r="H388" s="1510"/>
      <c r="I388" s="1510"/>
      <c r="J388" s="1510"/>
      <c r="K388" s="1510"/>
      <c r="L388" s="1510"/>
      <c r="M388" s="1510"/>
      <c r="N388" s="1510"/>
      <c r="O388" s="1510"/>
      <c r="P388" s="1510"/>
      <c r="Q388" s="1510"/>
      <c r="R388" s="1510"/>
      <c r="S388" s="1510"/>
      <c r="T388" s="1510"/>
      <c r="U388" s="1510"/>
      <c r="V388" s="1510"/>
    </row>
    <row r="389" spans="1:22" ht="12.75" x14ac:dyDescent="0.2">
      <c r="C389" s="1510"/>
      <c r="G389" s="1510"/>
      <c r="H389" s="1510"/>
      <c r="I389" s="1510"/>
      <c r="J389" s="1510"/>
      <c r="K389" s="1510"/>
      <c r="L389" s="1510"/>
      <c r="M389" s="1510"/>
      <c r="N389" s="1510"/>
      <c r="O389" s="1510"/>
      <c r="P389" s="1510"/>
      <c r="Q389" s="1510"/>
      <c r="R389" s="1510"/>
      <c r="S389" s="1510"/>
      <c r="T389" s="1510"/>
      <c r="U389" s="1510"/>
      <c r="V389" s="1510"/>
    </row>
    <row r="390" spans="1:22" ht="12.75" x14ac:dyDescent="0.2">
      <c r="C390" s="1510"/>
      <c r="G390" s="1510"/>
      <c r="H390" s="1510"/>
      <c r="I390" s="1510"/>
      <c r="J390" s="1510"/>
      <c r="K390" s="1510"/>
      <c r="L390" s="1510"/>
      <c r="M390" s="1510"/>
      <c r="N390" s="1510"/>
      <c r="O390" s="1510"/>
      <c r="P390" s="1510"/>
      <c r="Q390" s="1510"/>
      <c r="R390" s="1510"/>
      <c r="S390" s="1510"/>
      <c r="T390" s="1510"/>
      <c r="U390" s="1510"/>
      <c r="V390" s="1510"/>
    </row>
    <row r="391" spans="1:22" ht="12.75" x14ac:dyDescent="0.2">
      <c r="C391" s="1510"/>
      <c r="G391" s="1510"/>
      <c r="H391" s="1510"/>
      <c r="I391" s="1510"/>
      <c r="J391" s="1510"/>
      <c r="K391" s="1510"/>
      <c r="L391" s="1510"/>
      <c r="M391" s="1510"/>
      <c r="N391" s="1510"/>
      <c r="O391" s="1510"/>
      <c r="P391" s="1510"/>
      <c r="Q391" s="1510"/>
      <c r="R391" s="1510"/>
      <c r="S391" s="1510"/>
      <c r="T391" s="1510"/>
      <c r="U391" s="1510"/>
      <c r="V391" s="1510"/>
    </row>
    <row r="392" spans="1:22" ht="12.75" x14ac:dyDescent="0.2">
      <c r="C392" s="1510"/>
      <c r="G392" s="1510"/>
      <c r="H392" s="1510"/>
      <c r="I392" s="1510"/>
      <c r="J392" s="1510"/>
      <c r="K392" s="1510"/>
      <c r="L392" s="1510"/>
      <c r="M392" s="1510"/>
      <c r="N392" s="1510"/>
      <c r="O392" s="1510"/>
      <c r="P392" s="1510"/>
      <c r="Q392" s="1510"/>
      <c r="R392" s="1510"/>
      <c r="S392" s="1510"/>
      <c r="T392" s="1510"/>
      <c r="U392" s="1510"/>
      <c r="V392" s="1510"/>
    </row>
    <row r="393" spans="1:22" ht="12.75" x14ac:dyDescent="0.2">
      <c r="C393" s="1510"/>
      <c r="G393" s="1510"/>
      <c r="H393" s="1510"/>
      <c r="I393" s="1510"/>
      <c r="J393" s="1510"/>
      <c r="K393" s="1510"/>
      <c r="L393" s="1510"/>
      <c r="M393" s="1510"/>
      <c r="N393" s="1510"/>
      <c r="O393" s="1510"/>
      <c r="P393" s="1510"/>
      <c r="Q393" s="1510"/>
      <c r="R393" s="1510"/>
      <c r="S393" s="1510"/>
      <c r="T393" s="1510"/>
      <c r="U393" s="1510"/>
      <c r="V393" s="1510"/>
    </row>
    <row r="394" spans="1:22" ht="12.75" x14ac:dyDescent="0.2">
      <c r="C394" s="1510"/>
      <c r="G394" s="1510"/>
      <c r="H394" s="1510"/>
      <c r="I394" s="1510"/>
      <c r="J394" s="1510"/>
      <c r="K394" s="1510"/>
      <c r="L394" s="1510"/>
      <c r="M394" s="1510"/>
      <c r="N394" s="1510"/>
      <c r="O394" s="1510"/>
      <c r="P394" s="1510"/>
      <c r="Q394" s="1510"/>
      <c r="R394" s="1510"/>
      <c r="S394" s="1510"/>
      <c r="T394" s="1510"/>
      <c r="U394" s="1510"/>
      <c r="V394" s="1510"/>
    </row>
    <row r="395" spans="1:22" ht="12.75" x14ac:dyDescent="0.2">
      <c r="C395" s="1510"/>
      <c r="G395" s="1510"/>
      <c r="H395" s="1510"/>
      <c r="I395" s="1510"/>
      <c r="J395" s="1510"/>
      <c r="K395" s="1510"/>
      <c r="L395" s="1510"/>
      <c r="M395" s="1510"/>
      <c r="N395" s="1510"/>
      <c r="O395" s="1510"/>
      <c r="P395" s="1510"/>
      <c r="Q395" s="1510"/>
      <c r="R395" s="1510"/>
      <c r="S395" s="1510"/>
      <c r="T395" s="1510"/>
      <c r="U395" s="1510"/>
      <c r="V395" s="1510"/>
    </row>
    <row r="396" spans="1:22" ht="12.75" x14ac:dyDescent="0.2">
      <c r="C396" s="1510"/>
      <c r="G396" s="1510"/>
      <c r="H396" s="1510"/>
      <c r="I396" s="1510"/>
      <c r="J396" s="1510"/>
      <c r="K396" s="1510"/>
      <c r="L396" s="1510"/>
      <c r="M396" s="1510"/>
      <c r="N396" s="1510"/>
      <c r="O396" s="1510"/>
      <c r="P396" s="1510"/>
      <c r="Q396" s="1510"/>
      <c r="R396" s="1510"/>
      <c r="S396" s="1510"/>
      <c r="T396" s="1510"/>
      <c r="U396" s="1510"/>
      <c r="V396" s="1510"/>
    </row>
    <row r="397" spans="1:22" ht="12.75" x14ac:dyDescent="0.2">
      <c r="C397" s="1510"/>
      <c r="G397" s="1510"/>
      <c r="H397" s="1510"/>
      <c r="I397" s="1510"/>
      <c r="J397" s="1510"/>
      <c r="K397" s="1510"/>
      <c r="L397" s="1510"/>
      <c r="M397" s="1510"/>
      <c r="N397" s="1510"/>
      <c r="O397" s="1510"/>
      <c r="P397" s="1510"/>
      <c r="Q397" s="1510"/>
      <c r="R397" s="1510"/>
      <c r="S397" s="1510"/>
      <c r="T397" s="1510"/>
      <c r="U397" s="1510"/>
      <c r="V397" s="1510"/>
    </row>
    <row r="398" spans="1:22" ht="12.75" x14ac:dyDescent="0.2">
      <c r="A398" s="1516"/>
      <c r="C398" s="1510"/>
      <c r="G398" s="1510"/>
      <c r="H398" s="1510"/>
      <c r="I398" s="1510"/>
      <c r="J398" s="1510"/>
      <c r="K398" s="1510"/>
      <c r="L398" s="1510"/>
      <c r="M398" s="1510"/>
      <c r="N398" s="1510"/>
      <c r="O398" s="1510"/>
      <c r="P398" s="1510"/>
      <c r="Q398" s="1510"/>
      <c r="R398" s="1510"/>
      <c r="S398" s="1510"/>
      <c r="T398" s="1510"/>
      <c r="U398" s="1510"/>
      <c r="V398" s="1510"/>
    </row>
    <row r="399" spans="1:22" ht="12.75" x14ac:dyDescent="0.2">
      <c r="A399" s="1516"/>
      <c r="C399" s="1510"/>
      <c r="G399" s="1510"/>
      <c r="H399" s="1510"/>
      <c r="I399" s="1510"/>
      <c r="J399" s="1510"/>
      <c r="K399" s="1510"/>
      <c r="L399" s="1510"/>
      <c r="M399" s="1510"/>
      <c r="N399" s="1510"/>
      <c r="O399" s="1510"/>
      <c r="P399" s="1510"/>
      <c r="Q399" s="1510"/>
      <c r="R399" s="1510"/>
      <c r="S399" s="1510"/>
      <c r="T399" s="1510"/>
      <c r="U399" s="1510"/>
      <c r="V399" s="1510"/>
    </row>
    <row r="400" spans="1:22" ht="12.75" x14ac:dyDescent="0.2">
      <c r="A400" s="1516"/>
      <c r="C400" s="1510"/>
      <c r="G400" s="1510"/>
      <c r="H400" s="1510"/>
      <c r="I400" s="1510"/>
      <c r="J400" s="1510"/>
      <c r="K400" s="1510"/>
      <c r="L400" s="1510"/>
      <c r="M400" s="1510"/>
      <c r="N400" s="1510"/>
      <c r="O400" s="1510"/>
      <c r="P400" s="1510"/>
      <c r="Q400" s="1510"/>
      <c r="R400" s="1510"/>
      <c r="S400" s="1510"/>
      <c r="T400" s="1510"/>
      <c r="U400" s="1510"/>
      <c r="V400" s="1510"/>
    </row>
    <row r="401" spans="1:22" ht="12.75" x14ac:dyDescent="0.2">
      <c r="C401" s="1510"/>
      <c r="G401" s="1510"/>
      <c r="H401" s="1510"/>
      <c r="I401" s="1510"/>
      <c r="J401" s="1510"/>
      <c r="K401" s="1510"/>
      <c r="L401" s="1510"/>
      <c r="M401" s="1510"/>
      <c r="N401" s="1510"/>
      <c r="O401" s="1510"/>
      <c r="P401" s="1510"/>
      <c r="Q401" s="1510"/>
      <c r="R401" s="1510"/>
      <c r="S401" s="1510"/>
      <c r="T401" s="1510"/>
      <c r="U401" s="1510"/>
      <c r="V401" s="1510"/>
    </row>
    <row r="402" spans="1:22" ht="12.75" x14ac:dyDescent="0.2">
      <c r="C402" s="1510"/>
      <c r="G402" s="1510"/>
      <c r="H402" s="1510"/>
      <c r="I402" s="1510"/>
      <c r="J402" s="1510"/>
      <c r="K402" s="1510"/>
      <c r="L402" s="1510"/>
      <c r="M402" s="1510"/>
      <c r="N402" s="1510"/>
      <c r="O402" s="1510"/>
      <c r="P402" s="1510"/>
      <c r="Q402" s="1510"/>
      <c r="R402" s="1510"/>
      <c r="S402" s="1510"/>
      <c r="T402" s="1510"/>
      <c r="U402" s="1510"/>
      <c r="V402" s="1510"/>
    </row>
    <row r="403" spans="1:22" ht="12.75" x14ac:dyDescent="0.2">
      <c r="A403" s="1553"/>
      <c r="C403" s="1510"/>
      <c r="G403" s="1510"/>
      <c r="H403" s="1510"/>
      <c r="I403" s="1510"/>
      <c r="J403" s="1510"/>
      <c r="K403" s="1510"/>
      <c r="L403" s="1510"/>
      <c r="M403" s="1510"/>
      <c r="N403" s="1510"/>
      <c r="O403" s="1510"/>
      <c r="P403" s="1510"/>
      <c r="Q403" s="1510"/>
      <c r="R403" s="1510"/>
      <c r="S403" s="1510"/>
      <c r="T403" s="1510"/>
      <c r="U403" s="1510"/>
      <c r="V403" s="1510"/>
    </row>
    <row r="404" spans="1:22" ht="12.75" x14ac:dyDescent="0.2">
      <c r="A404" s="1604"/>
      <c r="C404" s="1510"/>
      <c r="G404" s="1510"/>
      <c r="H404" s="1510"/>
      <c r="I404" s="1510"/>
      <c r="J404" s="1510"/>
      <c r="K404" s="1510"/>
      <c r="L404" s="1510"/>
      <c r="M404" s="1510"/>
      <c r="N404" s="1510"/>
      <c r="O404" s="1510"/>
      <c r="P404" s="1510"/>
      <c r="Q404" s="1510"/>
      <c r="R404" s="1510"/>
      <c r="S404" s="1510"/>
      <c r="T404" s="1510"/>
      <c r="U404" s="1510"/>
      <c r="V404" s="1510"/>
    </row>
    <row r="405" spans="1:22" ht="12.75" x14ac:dyDescent="0.2">
      <c r="A405" s="1516"/>
      <c r="C405" s="1510"/>
      <c r="G405" s="1510"/>
      <c r="H405" s="1510"/>
      <c r="I405" s="1510"/>
      <c r="J405" s="1510"/>
      <c r="K405" s="1510"/>
      <c r="L405" s="1510"/>
      <c r="M405" s="1510"/>
      <c r="N405" s="1510"/>
      <c r="O405" s="1510"/>
      <c r="P405" s="1510"/>
      <c r="Q405" s="1510"/>
      <c r="R405" s="1510"/>
      <c r="S405" s="1510"/>
      <c r="T405" s="1510"/>
      <c r="U405" s="1510"/>
      <c r="V405" s="1510"/>
    </row>
    <row r="406" spans="1:22" ht="12.75" x14ac:dyDescent="0.2">
      <c r="C406" s="1510"/>
      <c r="G406" s="1510"/>
      <c r="H406" s="1510"/>
      <c r="I406" s="1510"/>
      <c r="J406" s="1510"/>
      <c r="K406" s="1510"/>
      <c r="L406" s="1510"/>
      <c r="M406" s="1510"/>
      <c r="N406" s="1510"/>
      <c r="O406" s="1510"/>
      <c r="P406" s="1510"/>
      <c r="Q406" s="1510"/>
      <c r="R406" s="1510"/>
      <c r="S406" s="1510"/>
      <c r="T406" s="1510"/>
      <c r="U406" s="1510"/>
      <c r="V406" s="1510"/>
    </row>
    <row r="407" spans="1:22" ht="12.75" x14ac:dyDescent="0.2">
      <c r="C407" s="1510"/>
      <c r="G407" s="1510"/>
      <c r="H407" s="1510"/>
      <c r="I407" s="1510"/>
      <c r="J407" s="1510"/>
      <c r="K407" s="1510"/>
      <c r="L407" s="1510"/>
      <c r="M407" s="1510"/>
      <c r="N407" s="1510"/>
      <c r="O407" s="1510"/>
      <c r="P407" s="1510"/>
      <c r="Q407" s="1510"/>
      <c r="R407" s="1510"/>
      <c r="S407" s="1510"/>
      <c r="T407" s="1510"/>
      <c r="U407" s="1510"/>
      <c r="V407" s="1510"/>
    </row>
    <row r="408" spans="1:22" ht="12.75" x14ac:dyDescent="0.2">
      <c r="C408" s="1510"/>
      <c r="G408" s="1510"/>
      <c r="H408" s="1510"/>
      <c r="I408" s="1510"/>
      <c r="J408" s="1510"/>
      <c r="K408" s="1510"/>
      <c r="L408" s="1510"/>
      <c r="M408" s="1510"/>
      <c r="N408" s="1510"/>
      <c r="O408" s="1510"/>
      <c r="P408" s="1510"/>
      <c r="Q408" s="1510"/>
      <c r="R408" s="1510"/>
      <c r="S408" s="1510"/>
      <c r="T408" s="1510"/>
      <c r="U408" s="1510"/>
      <c r="V408" s="1510"/>
    </row>
    <row r="409" spans="1:22" ht="12.75" x14ac:dyDescent="0.2">
      <c r="C409" s="1510"/>
      <c r="G409" s="1510"/>
      <c r="H409" s="1510"/>
      <c r="I409" s="1510"/>
      <c r="J409" s="1510"/>
      <c r="K409" s="1510"/>
      <c r="L409" s="1510"/>
      <c r="M409" s="1510"/>
      <c r="N409" s="1510"/>
      <c r="O409" s="1510"/>
      <c r="P409" s="1510"/>
      <c r="Q409" s="1510"/>
      <c r="R409" s="1510"/>
      <c r="S409" s="1510"/>
      <c r="T409" s="1510"/>
      <c r="U409" s="1510"/>
      <c r="V409" s="1510"/>
    </row>
    <row r="410" spans="1:22" ht="12.75" x14ac:dyDescent="0.2">
      <c r="C410" s="1510"/>
      <c r="G410" s="1510"/>
      <c r="H410" s="1510"/>
      <c r="I410" s="1510"/>
      <c r="J410" s="1510"/>
      <c r="K410" s="1510"/>
      <c r="L410" s="1510"/>
      <c r="M410" s="1510"/>
      <c r="N410" s="1510"/>
      <c r="O410" s="1510"/>
      <c r="P410" s="1510"/>
      <c r="Q410" s="1510"/>
      <c r="R410" s="1510"/>
      <c r="S410" s="1510"/>
      <c r="T410" s="1510"/>
      <c r="U410" s="1510"/>
      <c r="V410" s="1510"/>
    </row>
    <row r="411" spans="1:22" ht="12.75" x14ac:dyDescent="0.2">
      <c r="C411" s="1510"/>
      <c r="G411" s="1510"/>
      <c r="H411" s="1510"/>
      <c r="I411" s="1510"/>
      <c r="J411" s="1510"/>
      <c r="K411" s="1510"/>
      <c r="L411" s="1510"/>
      <c r="M411" s="1510"/>
      <c r="N411" s="1510"/>
      <c r="O411" s="1510"/>
      <c r="P411" s="1510"/>
      <c r="Q411" s="1510"/>
      <c r="R411" s="1510"/>
      <c r="S411" s="1510"/>
      <c r="T411" s="1510"/>
      <c r="U411" s="1510"/>
      <c r="V411" s="1510"/>
    </row>
    <row r="412" spans="1:22" ht="12.75" x14ac:dyDescent="0.2">
      <c r="C412" s="1510"/>
      <c r="G412" s="1510"/>
      <c r="H412" s="1510"/>
      <c r="I412" s="1510"/>
      <c r="J412" s="1510"/>
      <c r="K412" s="1510"/>
      <c r="L412" s="1510"/>
      <c r="M412" s="1510"/>
      <c r="N412" s="1510"/>
      <c r="O412" s="1510"/>
      <c r="P412" s="1510"/>
      <c r="Q412" s="1510"/>
      <c r="R412" s="1510"/>
      <c r="S412" s="1510"/>
      <c r="T412" s="1510"/>
      <c r="U412" s="1510"/>
      <c r="V412" s="1510"/>
    </row>
    <row r="413" spans="1:22" ht="12.75" x14ac:dyDescent="0.2">
      <c r="C413" s="1510"/>
      <c r="G413" s="1510"/>
      <c r="H413" s="1510"/>
      <c r="I413" s="1510"/>
      <c r="J413" s="1510"/>
      <c r="K413" s="1510"/>
      <c r="L413" s="1510"/>
      <c r="M413" s="1510"/>
      <c r="N413" s="1510"/>
      <c r="O413" s="1510"/>
      <c r="P413" s="1510"/>
      <c r="Q413" s="1510"/>
      <c r="R413" s="1510"/>
      <c r="S413" s="1510"/>
      <c r="T413" s="1510"/>
      <c r="U413" s="1510"/>
      <c r="V413" s="1510"/>
    </row>
    <row r="414" spans="1:22" ht="12.75" x14ac:dyDescent="0.2">
      <c r="C414" s="1510"/>
      <c r="G414" s="1510"/>
      <c r="H414" s="1510"/>
      <c r="I414" s="1510"/>
      <c r="J414" s="1510"/>
      <c r="K414" s="1510"/>
      <c r="L414" s="1510"/>
      <c r="M414" s="1510"/>
      <c r="N414" s="1510"/>
      <c r="O414" s="1510"/>
      <c r="P414" s="1510"/>
      <c r="Q414" s="1510"/>
      <c r="R414" s="1510"/>
      <c r="S414" s="1510"/>
      <c r="T414" s="1510"/>
      <c r="U414" s="1510"/>
      <c r="V414" s="1510"/>
    </row>
    <row r="415" spans="1:22" ht="12.75" x14ac:dyDescent="0.2">
      <c r="C415" s="1510"/>
      <c r="G415" s="1510"/>
      <c r="H415" s="1510"/>
      <c r="I415" s="1510"/>
      <c r="J415" s="1510"/>
      <c r="K415" s="1510"/>
      <c r="L415" s="1510"/>
      <c r="M415" s="1510"/>
      <c r="N415" s="1510"/>
      <c r="O415" s="1510"/>
      <c r="P415" s="1510"/>
      <c r="Q415" s="1510"/>
      <c r="R415" s="1510"/>
      <c r="S415" s="1510"/>
      <c r="T415" s="1510"/>
      <c r="U415" s="1510"/>
      <c r="V415" s="1510"/>
    </row>
    <row r="416" spans="1:22" ht="12.75" x14ac:dyDescent="0.2">
      <c r="C416" s="1510"/>
      <c r="G416" s="1510"/>
      <c r="H416" s="1510"/>
      <c r="I416" s="1510"/>
      <c r="J416" s="1510"/>
      <c r="K416" s="1510"/>
      <c r="L416" s="1510"/>
      <c r="M416" s="1510"/>
      <c r="N416" s="1510"/>
      <c r="O416" s="1510"/>
      <c r="P416" s="1510"/>
      <c r="Q416" s="1510"/>
      <c r="R416" s="1510"/>
      <c r="S416" s="1510"/>
      <c r="T416" s="1510"/>
      <c r="U416" s="1510"/>
      <c r="V416" s="1510"/>
    </row>
    <row r="417" spans="3:22" ht="12.75" x14ac:dyDescent="0.2">
      <c r="C417" s="1510"/>
      <c r="G417" s="1510"/>
      <c r="H417" s="1510"/>
      <c r="I417" s="1510"/>
      <c r="J417" s="1510"/>
      <c r="K417" s="1510"/>
      <c r="L417" s="1510"/>
      <c r="M417" s="1510"/>
      <c r="N417" s="1510"/>
      <c r="O417" s="1510"/>
      <c r="P417" s="1510"/>
      <c r="Q417" s="1510"/>
      <c r="R417" s="1510"/>
      <c r="S417" s="1510"/>
      <c r="T417" s="1510"/>
      <c r="U417" s="1510"/>
      <c r="V417" s="1510"/>
    </row>
    <row r="418" spans="3:22" ht="12.75" x14ac:dyDescent="0.2">
      <c r="C418" s="1510"/>
      <c r="G418" s="1510"/>
      <c r="H418" s="1510"/>
      <c r="I418" s="1510"/>
      <c r="J418" s="1510"/>
      <c r="K418" s="1510"/>
      <c r="L418" s="1510"/>
      <c r="M418" s="1510"/>
      <c r="N418" s="1510"/>
      <c r="O418" s="1510"/>
      <c r="P418" s="1510"/>
      <c r="Q418" s="1510"/>
      <c r="R418" s="1510"/>
      <c r="S418" s="1510"/>
      <c r="T418" s="1510"/>
      <c r="U418" s="1510"/>
      <c r="V418" s="1510"/>
    </row>
    <row r="419" spans="3:22" ht="12.75" x14ac:dyDescent="0.2">
      <c r="C419" s="1510"/>
      <c r="G419" s="1510"/>
      <c r="H419" s="1510"/>
      <c r="I419" s="1510"/>
      <c r="J419" s="1510"/>
      <c r="K419" s="1510"/>
      <c r="L419" s="1510"/>
      <c r="M419" s="1510"/>
      <c r="N419" s="1510"/>
      <c r="O419" s="1510"/>
      <c r="P419" s="1510"/>
      <c r="Q419" s="1510"/>
      <c r="R419" s="1510"/>
      <c r="S419" s="1510"/>
      <c r="T419" s="1510"/>
      <c r="U419" s="1510"/>
      <c r="V419" s="1510"/>
    </row>
    <row r="420" spans="3:22" ht="12.75" x14ac:dyDescent="0.2">
      <c r="C420" s="1510"/>
      <c r="G420" s="1510"/>
      <c r="H420" s="1510"/>
      <c r="I420" s="1510"/>
      <c r="J420" s="1510"/>
      <c r="K420" s="1510"/>
      <c r="L420" s="1510"/>
      <c r="M420" s="1510"/>
      <c r="N420" s="1510"/>
      <c r="O420" s="1510"/>
      <c r="P420" s="1510"/>
      <c r="Q420" s="1510"/>
      <c r="R420" s="1510"/>
      <c r="S420" s="1510"/>
      <c r="T420" s="1510"/>
      <c r="U420" s="1510"/>
      <c r="V420" s="1510"/>
    </row>
    <row r="421" spans="3:22" ht="12.75" x14ac:dyDescent="0.2">
      <c r="C421" s="1510"/>
      <c r="G421" s="1510"/>
      <c r="H421" s="1510"/>
      <c r="I421" s="1510"/>
      <c r="J421" s="1510"/>
      <c r="K421" s="1510"/>
      <c r="L421" s="1510"/>
      <c r="M421" s="1510"/>
      <c r="N421" s="1510"/>
      <c r="O421" s="1510"/>
      <c r="P421" s="1510"/>
      <c r="Q421" s="1510"/>
      <c r="R421" s="1510"/>
      <c r="S421" s="1510"/>
      <c r="T421" s="1510"/>
      <c r="U421" s="1510"/>
      <c r="V421" s="1510"/>
    </row>
    <row r="422" spans="3:22" ht="12.75" x14ac:dyDescent="0.2">
      <c r="C422" s="1510"/>
      <c r="G422" s="1510"/>
      <c r="H422" s="1510"/>
      <c r="I422" s="1510"/>
      <c r="J422" s="1510"/>
      <c r="K422" s="1510"/>
      <c r="L422" s="1510"/>
      <c r="M422" s="1510"/>
      <c r="N422" s="1510"/>
      <c r="O422" s="1510"/>
      <c r="P422" s="1510"/>
      <c r="Q422" s="1510"/>
      <c r="R422" s="1510"/>
      <c r="S422" s="1510"/>
      <c r="T422" s="1510"/>
      <c r="U422" s="1510"/>
      <c r="V422" s="1510"/>
    </row>
    <row r="423" spans="3:22" ht="12.75" x14ac:dyDescent="0.2">
      <c r="C423" s="1510"/>
      <c r="G423" s="1510"/>
      <c r="H423" s="1510"/>
      <c r="I423" s="1510"/>
      <c r="J423" s="1510"/>
      <c r="K423" s="1510"/>
      <c r="L423" s="1510"/>
      <c r="M423" s="1510"/>
      <c r="N423" s="1510"/>
      <c r="O423" s="1510"/>
      <c r="P423" s="1510"/>
      <c r="Q423" s="1510"/>
      <c r="R423" s="1510"/>
      <c r="S423" s="1510"/>
      <c r="T423" s="1510"/>
      <c r="U423" s="1510"/>
      <c r="V423" s="1510"/>
    </row>
    <row r="424" spans="3:22" ht="12.75" x14ac:dyDescent="0.2">
      <c r="C424" s="1510"/>
      <c r="G424" s="1510"/>
      <c r="H424" s="1510"/>
      <c r="I424" s="1510"/>
      <c r="J424" s="1510"/>
      <c r="K424" s="1510"/>
      <c r="L424" s="1510"/>
      <c r="M424" s="1510"/>
      <c r="N424" s="1510"/>
      <c r="O424" s="1510"/>
      <c r="P424" s="1510"/>
      <c r="Q424" s="1510"/>
      <c r="R424" s="1510"/>
      <c r="S424" s="1510"/>
      <c r="T424" s="1510"/>
      <c r="U424" s="1510"/>
      <c r="V424" s="1510"/>
    </row>
    <row r="425" spans="3:22" ht="12.75" x14ac:dyDescent="0.2">
      <c r="C425" s="1510"/>
      <c r="G425" s="1510"/>
      <c r="H425" s="1510"/>
      <c r="I425" s="1510"/>
      <c r="J425" s="1510"/>
      <c r="K425" s="1510"/>
      <c r="L425" s="1510"/>
      <c r="M425" s="1510"/>
      <c r="N425" s="1510"/>
      <c r="O425" s="1510"/>
      <c r="P425" s="1510"/>
      <c r="Q425" s="1510"/>
      <c r="R425" s="1510"/>
      <c r="S425" s="1510"/>
      <c r="T425" s="1510"/>
      <c r="U425" s="1510"/>
      <c r="V425" s="1510"/>
    </row>
    <row r="426" spans="3:22" ht="12.75" x14ac:dyDescent="0.2">
      <c r="C426" s="1510"/>
      <c r="G426" s="1510"/>
      <c r="H426" s="1510"/>
      <c r="I426" s="1510"/>
      <c r="J426" s="1510"/>
      <c r="K426" s="1510"/>
      <c r="L426" s="1510"/>
      <c r="M426" s="1510"/>
      <c r="N426" s="1510"/>
      <c r="O426" s="1510"/>
      <c r="P426" s="1510"/>
      <c r="Q426" s="1510"/>
      <c r="R426" s="1510"/>
      <c r="S426" s="1510"/>
      <c r="T426" s="1510"/>
      <c r="U426" s="1510"/>
      <c r="V426" s="1510"/>
    </row>
    <row r="427" spans="3:22" ht="12.75" x14ac:dyDescent="0.2">
      <c r="C427" s="1510"/>
      <c r="G427" s="1510"/>
      <c r="H427" s="1510"/>
      <c r="I427" s="1510"/>
      <c r="J427" s="1510"/>
      <c r="K427" s="1510"/>
      <c r="L427" s="1510"/>
      <c r="M427" s="1510"/>
      <c r="N427" s="1510"/>
      <c r="O427" s="1510"/>
      <c r="P427" s="1510"/>
      <c r="Q427" s="1510"/>
      <c r="R427" s="1510"/>
      <c r="S427" s="1510"/>
      <c r="T427" s="1510"/>
      <c r="U427" s="1510"/>
      <c r="V427" s="1510"/>
    </row>
    <row r="428" spans="3:22" ht="12.75" x14ac:dyDescent="0.2">
      <c r="C428" s="1510"/>
      <c r="G428" s="1510"/>
      <c r="H428" s="1510"/>
      <c r="I428" s="1510"/>
      <c r="J428" s="1510"/>
      <c r="K428" s="1510"/>
      <c r="L428" s="1510"/>
      <c r="M428" s="1510"/>
      <c r="N428" s="1510"/>
      <c r="O428" s="1510"/>
      <c r="P428" s="1510"/>
      <c r="Q428" s="1510"/>
      <c r="R428" s="1510"/>
      <c r="S428" s="1510"/>
      <c r="T428" s="1510"/>
      <c r="U428" s="1510"/>
      <c r="V428" s="1510"/>
    </row>
    <row r="429" spans="3:22" ht="12.75" x14ac:dyDescent="0.2">
      <c r="C429" s="1510"/>
      <c r="G429" s="1510"/>
      <c r="H429" s="1510"/>
      <c r="I429" s="1510"/>
      <c r="J429" s="1510"/>
      <c r="K429" s="1510"/>
      <c r="L429" s="1510"/>
      <c r="M429" s="1510"/>
      <c r="N429" s="1510"/>
      <c r="O429" s="1510"/>
      <c r="P429" s="1510"/>
      <c r="Q429" s="1510"/>
      <c r="R429" s="1510"/>
      <c r="S429" s="1510"/>
      <c r="T429" s="1510"/>
      <c r="U429" s="1510"/>
      <c r="V429" s="1510"/>
    </row>
    <row r="430" spans="3:22" ht="12.75" x14ac:dyDescent="0.2">
      <c r="C430" s="1510"/>
      <c r="G430" s="1510"/>
      <c r="H430" s="1510"/>
      <c r="I430" s="1510"/>
      <c r="J430" s="1510"/>
      <c r="K430" s="1510"/>
      <c r="L430" s="1510"/>
      <c r="M430" s="1510"/>
      <c r="N430" s="1510"/>
      <c r="O430" s="1510"/>
      <c r="P430" s="1510"/>
      <c r="Q430" s="1510"/>
      <c r="R430" s="1510"/>
      <c r="S430" s="1510"/>
      <c r="T430" s="1510"/>
      <c r="U430" s="1510"/>
      <c r="V430" s="1510"/>
    </row>
    <row r="431" spans="3:22" ht="12.75" x14ac:dyDescent="0.2">
      <c r="C431" s="1510"/>
      <c r="G431" s="1510"/>
      <c r="H431" s="1510"/>
      <c r="I431" s="1510"/>
      <c r="J431" s="1510"/>
      <c r="K431" s="1510"/>
      <c r="L431" s="1510"/>
      <c r="M431" s="1510"/>
      <c r="N431" s="1510"/>
      <c r="O431" s="1510"/>
      <c r="P431" s="1510"/>
      <c r="Q431" s="1510"/>
      <c r="R431" s="1510"/>
      <c r="S431" s="1510"/>
      <c r="T431" s="1510"/>
      <c r="U431" s="1510"/>
      <c r="V431" s="1510"/>
    </row>
    <row r="432" spans="3:22" ht="12.75" x14ac:dyDescent="0.2">
      <c r="C432" s="1510"/>
      <c r="G432" s="1510"/>
      <c r="H432" s="1510"/>
      <c r="I432" s="1510"/>
      <c r="J432" s="1510"/>
      <c r="K432" s="1510"/>
      <c r="L432" s="1510"/>
      <c r="M432" s="1510"/>
      <c r="N432" s="1510"/>
      <c r="O432" s="1510"/>
      <c r="P432" s="1510"/>
      <c r="Q432" s="1510"/>
      <c r="R432" s="1510"/>
      <c r="S432" s="1510"/>
      <c r="T432" s="1510"/>
      <c r="U432" s="1510"/>
      <c r="V432" s="1510"/>
    </row>
    <row r="433" spans="3:22" ht="12.75" x14ac:dyDescent="0.2">
      <c r="C433" s="1510"/>
      <c r="G433" s="1510"/>
      <c r="H433" s="1510"/>
      <c r="I433" s="1510"/>
      <c r="J433" s="1510"/>
      <c r="K433" s="1510"/>
      <c r="L433" s="1510"/>
      <c r="M433" s="1510"/>
      <c r="N433" s="1510"/>
      <c r="O433" s="1510"/>
      <c r="P433" s="1510"/>
      <c r="Q433" s="1510"/>
      <c r="R433" s="1510"/>
      <c r="S433" s="1510"/>
      <c r="T433" s="1510"/>
      <c r="U433" s="1510"/>
      <c r="V433" s="1510"/>
    </row>
    <row r="434" spans="3:22" ht="12.75" x14ac:dyDescent="0.2">
      <c r="C434" s="1510"/>
      <c r="G434" s="1510"/>
      <c r="H434" s="1510"/>
      <c r="I434" s="1510"/>
      <c r="J434" s="1510"/>
      <c r="K434" s="1510"/>
      <c r="L434" s="1510"/>
      <c r="M434" s="1510"/>
      <c r="N434" s="1510"/>
      <c r="O434" s="1510"/>
      <c r="P434" s="1510"/>
      <c r="Q434" s="1510"/>
      <c r="R434" s="1510"/>
      <c r="S434" s="1510"/>
      <c r="T434" s="1510"/>
      <c r="U434" s="1510"/>
      <c r="V434" s="1510"/>
    </row>
    <row r="435" spans="3:22" ht="12.75" x14ac:dyDescent="0.2">
      <c r="C435" s="1510"/>
      <c r="G435" s="1510"/>
      <c r="H435" s="1510"/>
      <c r="I435" s="1510"/>
      <c r="J435" s="1510"/>
      <c r="K435" s="1510"/>
      <c r="L435" s="1510"/>
      <c r="M435" s="1510"/>
      <c r="N435" s="1510"/>
      <c r="O435" s="1510"/>
      <c r="P435" s="1510"/>
      <c r="Q435" s="1510"/>
      <c r="R435" s="1510"/>
      <c r="S435" s="1510"/>
      <c r="T435" s="1510"/>
      <c r="U435" s="1510"/>
      <c r="V435" s="1510"/>
    </row>
    <row r="436" spans="3:22" ht="12.75" x14ac:dyDescent="0.2">
      <c r="C436" s="1510"/>
      <c r="G436" s="1510"/>
      <c r="H436" s="1510"/>
      <c r="I436" s="1510"/>
      <c r="J436" s="1510"/>
      <c r="K436" s="1510"/>
      <c r="L436" s="1510"/>
      <c r="M436" s="1510"/>
      <c r="N436" s="1510"/>
      <c r="O436" s="1510"/>
      <c r="P436" s="1510"/>
      <c r="Q436" s="1510"/>
      <c r="R436" s="1510"/>
      <c r="S436" s="1510"/>
      <c r="T436" s="1510"/>
      <c r="U436" s="1510"/>
      <c r="V436" s="1510"/>
    </row>
    <row r="437" spans="3:22" ht="12.75" x14ac:dyDescent="0.2">
      <c r="C437" s="1510"/>
      <c r="G437" s="1510"/>
      <c r="H437" s="1510"/>
      <c r="I437" s="1510"/>
      <c r="J437" s="1510"/>
      <c r="K437" s="1510"/>
      <c r="L437" s="1510"/>
      <c r="M437" s="1510"/>
      <c r="N437" s="1510"/>
      <c r="O437" s="1510"/>
      <c r="P437" s="1510"/>
      <c r="Q437" s="1510"/>
      <c r="R437" s="1510"/>
      <c r="S437" s="1510"/>
      <c r="T437" s="1510"/>
      <c r="U437" s="1510"/>
      <c r="V437" s="1510"/>
    </row>
    <row r="438" spans="3:22" ht="12.75" x14ac:dyDescent="0.2">
      <c r="C438" s="1510"/>
      <c r="G438" s="1510"/>
      <c r="H438" s="1510"/>
      <c r="I438" s="1510"/>
      <c r="J438" s="1510"/>
      <c r="K438" s="1510"/>
      <c r="L438" s="1510"/>
      <c r="M438" s="1510"/>
      <c r="N438" s="1510"/>
      <c r="O438" s="1510"/>
      <c r="P438" s="1510"/>
      <c r="Q438" s="1510"/>
      <c r="R438" s="1510"/>
      <c r="S438" s="1510"/>
      <c r="T438" s="1510"/>
      <c r="U438" s="1510"/>
      <c r="V438" s="1510"/>
    </row>
    <row r="439" spans="3:22" ht="12.75" x14ac:dyDescent="0.2">
      <c r="C439" s="1510"/>
      <c r="G439" s="1510"/>
      <c r="H439" s="1510"/>
      <c r="I439" s="1510"/>
      <c r="J439" s="1510"/>
      <c r="K439" s="1510"/>
      <c r="L439" s="1510"/>
      <c r="M439" s="1510"/>
      <c r="N439" s="1510"/>
      <c r="O439" s="1510"/>
      <c r="P439" s="1510"/>
      <c r="Q439" s="1510"/>
      <c r="R439" s="1510"/>
      <c r="S439" s="1510"/>
      <c r="T439" s="1510"/>
      <c r="U439" s="1510"/>
      <c r="V439" s="1510"/>
    </row>
    <row r="440" spans="3:22" ht="12.75" x14ac:dyDescent="0.2">
      <c r="C440" s="1510"/>
      <c r="G440" s="1510"/>
      <c r="H440" s="1510"/>
      <c r="I440" s="1510"/>
      <c r="J440" s="1510"/>
      <c r="K440" s="1510"/>
      <c r="L440" s="1510"/>
      <c r="M440" s="1510"/>
      <c r="N440" s="1510"/>
      <c r="O440" s="1510"/>
      <c r="P440" s="1510"/>
      <c r="Q440" s="1510"/>
      <c r="R440" s="1510"/>
      <c r="S440" s="1510"/>
      <c r="T440" s="1510"/>
      <c r="U440" s="1510"/>
      <c r="V440" s="1510"/>
    </row>
    <row r="441" spans="3:22" ht="12.75" x14ac:dyDescent="0.2">
      <c r="C441" s="1510"/>
      <c r="G441" s="1510"/>
      <c r="H441" s="1510"/>
      <c r="I441" s="1510"/>
      <c r="J441" s="1510"/>
      <c r="K441" s="1510"/>
      <c r="L441" s="1510"/>
      <c r="M441" s="1510"/>
      <c r="N441" s="1510"/>
      <c r="O441" s="1510"/>
      <c r="P441" s="1510"/>
      <c r="Q441" s="1510"/>
      <c r="R441" s="1510"/>
      <c r="S441" s="1510"/>
      <c r="T441" s="1510"/>
      <c r="U441" s="1510"/>
      <c r="V441" s="1510"/>
    </row>
    <row r="442" spans="3:22" ht="12.75" x14ac:dyDescent="0.2">
      <c r="C442" s="1510"/>
      <c r="G442" s="1510"/>
      <c r="H442" s="1510"/>
      <c r="I442" s="1510"/>
      <c r="J442" s="1510"/>
      <c r="K442" s="1510"/>
      <c r="L442" s="1510"/>
      <c r="M442" s="1510"/>
      <c r="N442" s="1510"/>
      <c r="O442" s="1510"/>
      <c r="P442" s="1510"/>
      <c r="Q442" s="1510"/>
      <c r="R442" s="1510"/>
      <c r="S442" s="1510"/>
      <c r="T442" s="1510"/>
      <c r="U442" s="1510"/>
      <c r="V442" s="1510"/>
    </row>
    <row r="443" spans="3:22" ht="12.75" x14ac:dyDescent="0.2">
      <c r="C443" s="1510"/>
      <c r="G443" s="1510"/>
      <c r="H443" s="1510"/>
      <c r="I443" s="1510"/>
      <c r="J443" s="1510"/>
      <c r="K443" s="1510"/>
      <c r="L443" s="1510"/>
      <c r="M443" s="1510"/>
      <c r="N443" s="1510"/>
      <c r="O443" s="1510"/>
      <c r="P443" s="1510"/>
      <c r="Q443" s="1510"/>
      <c r="R443" s="1510"/>
      <c r="S443" s="1510"/>
      <c r="T443" s="1510"/>
      <c r="U443" s="1510"/>
      <c r="V443" s="1510"/>
    </row>
    <row r="444" spans="3:22" ht="12.75" x14ac:dyDescent="0.2">
      <c r="C444" s="1510"/>
      <c r="G444" s="1510"/>
      <c r="H444" s="1510"/>
      <c r="I444" s="1510"/>
      <c r="J444" s="1510"/>
      <c r="K444" s="1510"/>
      <c r="L444" s="1510"/>
      <c r="M444" s="1510"/>
      <c r="N444" s="1510"/>
      <c r="O444" s="1510"/>
      <c r="P444" s="1510"/>
      <c r="Q444" s="1510"/>
      <c r="R444" s="1510"/>
      <c r="S444" s="1510"/>
      <c r="T444" s="1510"/>
      <c r="U444" s="1510"/>
      <c r="V444" s="1510"/>
    </row>
    <row r="445" spans="3:22" ht="12.75" x14ac:dyDescent="0.2">
      <c r="C445" s="1510"/>
      <c r="G445" s="1510"/>
      <c r="H445" s="1510"/>
      <c r="I445" s="1510"/>
      <c r="J445" s="1510"/>
      <c r="K445" s="1510"/>
      <c r="L445" s="1510"/>
      <c r="M445" s="1510"/>
      <c r="N445" s="1510"/>
      <c r="O445" s="1510"/>
      <c r="P445" s="1510"/>
      <c r="Q445" s="1510"/>
      <c r="R445" s="1510"/>
      <c r="S445" s="1510"/>
      <c r="T445" s="1510"/>
      <c r="U445" s="1510"/>
      <c r="V445" s="1510"/>
    </row>
    <row r="446" spans="3:22" ht="12.75" x14ac:dyDescent="0.2">
      <c r="C446" s="1510"/>
      <c r="G446" s="1510"/>
      <c r="H446" s="1510"/>
      <c r="I446" s="1510"/>
      <c r="J446" s="1510"/>
      <c r="K446" s="1510"/>
      <c r="L446" s="1510"/>
      <c r="M446" s="1510"/>
      <c r="N446" s="1510"/>
      <c r="O446" s="1510"/>
      <c r="P446" s="1510"/>
      <c r="Q446" s="1510"/>
      <c r="R446" s="1510"/>
      <c r="S446" s="1510"/>
      <c r="T446" s="1510"/>
      <c r="U446" s="1510"/>
      <c r="V446" s="1510"/>
    </row>
    <row r="447" spans="3:22" ht="12.75" x14ac:dyDescent="0.2">
      <c r="C447" s="1510"/>
      <c r="G447" s="1510"/>
      <c r="H447" s="1510"/>
      <c r="I447" s="1510"/>
      <c r="J447" s="1510"/>
      <c r="K447" s="1510"/>
      <c r="L447" s="1510"/>
      <c r="M447" s="1510"/>
      <c r="N447" s="1510"/>
      <c r="O447" s="1510"/>
      <c r="P447" s="1510"/>
      <c r="Q447" s="1510"/>
      <c r="R447" s="1510"/>
      <c r="S447" s="1510"/>
      <c r="T447" s="1510"/>
      <c r="U447" s="1510"/>
      <c r="V447" s="1510"/>
    </row>
    <row r="448" spans="3:22" ht="12.75" x14ac:dyDescent="0.2">
      <c r="C448" s="1510"/>
      <c r="G448" s="1510"/>
      <c r="H448" s="1510"/>
      <c r="I448" s="1510"/>
      <c r="J448" s="1510"/>
      <c r="K448" s="1510"/>
      <c r="L448" s="1510"/>
      <c r="M448" s="1510"/>
      <c r="N448" s="1510"/>
      <c r="O448" s="1510"/>
      <c r="P448" s="1510"/>
      <c r="Q448" s="1510"/>
      <c r="R448" s="1510"/>
      <c r="S448" s="1510"/>
      <c r="T448" s="1510"/>
      <c r="U448" s="1510"/>
      <c r="V448" s="1510"/>
    </row>
    <row r="449" spans="3:22" ht="12.75" x14ac:dyDescent="0.2">
      <c r="C449" s="1510"/>
      <c r="G449" s="1510"/>
      <c r="H449" s="1510"/>
      <c r="I449" s="1510"/>
      <c r="J449" s="1510"/>
      <c r="K449" s="1510"/>
      <c r="L449" s="1510"/>
      <c r="M449" s="1510"/>
      <c r="N449" s="1510"/>
      <c r="O449" s="1510"/>
      <c r="P449" s="1510"/>
      <c r="Q449" s="1510"/>
      <c r="R449" s="1510"/>
      <c r="S449" s="1510"/>
      <c r="T449" s="1510"/>
      <c r="U449" s="1510"/>
      <c r="V449" s="1510"/>
    </row>
    <row r="450" spans="3:22" ht="12.75" x14ac:dyDescent="0.2">
      <c r="C450" s="1510"/>
      <c r="G450" s="1510"/>
      <c r="H450" s="1510"/>
      <c r="I450" s="1510"/>
      <c r="J450" s="1510"/>
      <c r="K450" s="1510"/>
      <c r="L450" s="1510"/>
      <c r="M450" s="1510"/>
      <c r="N450" s="1510"/>
      <c r="O450" s="1510"/>
      <c r="P450" s="1510"/>
      <c r="Q450" s="1510"/>
      <c r="R450" s="1510"/>
      <c r="S450" s="1510"/>
      <c r="T450" s="1510"/>
      <c r="U450" s="1510"/>
      <c r="V450" s="1510"/>
    </row>
    <row r="451" spans="3:22" ht="12.75" x14ac:dyDescent="0.2">
      <c r="C451" s="1510"/>
      <c r="G451" s="1510"/>
      <c r="H451" s="1510"/>
      <c r="I451" s="1510"/>
      <c r="J451" s="1510"/>
      <c r="K451" s="1510"/>
      <c r="L451" s="1510"/>
      <c r="M451" s="1510"/>
      <c r="N451" s="1510"/>
      <c r="O451" s="1510"/>
      <c r="P451" s="1510"/>
      <c r="Q451" s="1510"/>
      <c r="R451" s="1510"/>
      <c r="S451" s="1510"/>
      <c r="T451" s="1510"/>
      <c r="U451" s="1510"/>
      <c r="V451" s="1510"/>
    </row>
    <row r="452" spans="3:22" ht="12.75" x14ac:dyDescent="0.2">
      <c r="C452" s="1510"/>
      <c r="G452" s="1510"/>
      <c r="H452" s="1510"/>
      <c r="I452" s="1510"/>
      <c r="J452" s="1510"/>
      <c r="K452" s="1510"/>
      <c r="L452" s="1510"/>
      <c r="M452" s="1510"/>
      <c r="N452" s="1510"/>
      <c r="O452" s="1510"/>
      <c r="P452" s="1510"/>
      <c r="Q452" s="1510"/>
      <c r="R452" s="1510"/>
      <c r="S452" s="1510"/>
      <c r="T452" s="1510"/>
      <c r="U452" s="1510"/>
      <c r="V452" s="1510"/>
    </row>
    <row r="453" spans="3:22" ht="12.75" x14ac:dyDescent="0.2">
      <c r="C453" s="1510"/>
      <c r="G453" s="1510"/>
      <c r="H453" s="1510"/>
      <c r="I453" s="1510"/>
      <c r="J453" s="1510"/>
      <c r="K453" s="1510"/>
      <c r="L453" s="1510"/>
      <c r="M453" s="1510"/>
      <c r="N453" s="1510"/>
      <c r="O453" s="1510"/>
      <c r="P453" s="1510"/>
      <c r="Q453" s="1510"/>
      <c r="R453" s="1510"/>
      <c r="S453" s="1510"/>
      <c r="T453" s="1510"/>
      <c r="U453" s="1510"/>
      <c r="V453" s="1510"/>
    </row>
    <row r="454" spans="3:22" ht="12.75" x14ac:dyDescent="0.2">
      <c r="C454" s="1510"/>
      <c r="G454" s="1510"/>
      <c r="H454" s="1510"/>
      <c r="I454" s="1510"/>
      <c r="J454" s="1510"/>
      <c r="K454" s="1510"/>
      <c r="L454" s="1510"/>
      <c r="M454" s="1510"/>
      <c r="N454" s="1510"/>
      <c r="O454" s="1510"/>
      <c r="P454" s="1510"/>
      <c r="Q454" s="1510"/>
      <c r="R454" s="1510"/>
      <c r="S454" s="1510"/>
      <c r="T454" s="1510"/>
      <c r="U454" s="1510"/>
      <c r="V454" s="1510"/>
    </row>
    <row r="455" spans="3:22" ht="12.75" x14ac:dyDescent="0.2">
      <c r="C455" s="1510"/>
      <c r="G455" s="1510"/>
      <c r="H455" s="1510"/>
      <c r="I455" s="1510"/>
      <c r="J455" s="1510"/>
      <c r="K455" s="1510"/>
      <c r="L455" s="1510"/>
      <c r="M455" s="1510"/>
      <c r="N455" s="1510"/>
      <c r="O455" s="1510"/>
      <c r="P455" s="1510"/>
      <c r="Q455" s="1510"/>
      <c r="R455" s="1510"/>
      <c r="S455" s="1510"/>
      <c r="T455" s="1510"/>
      <c r="U455" s="1510"/>
      <c r="V455" s="1510"/>
    </row>
    <row r="456" spans="3:22" ht="12.75" x14ac:dyDescent="0.2">
      <c r="C456" s="1510"/>
      <c r="G456" s="1510"/>
      <c r="H456" s="1510"/>
      <c r="I456" s="1510"/>
      <c r="J456" s="1510"/>
      <c r="K456" s="1510"/>
      <c r="L456" s="1510"/>
      <c r="M456" s="1510"/>
      <c r="N456" s="1510"/>
      <c r="O456" s="1510"/>
      <c r="P456" s="1510"/>
      <c r="Q456" s="1510"/>
      <c r="R456" s="1510"/>
      <c r="S456" s="1510"/>
      <c r="T456" s="1510"/>
      <c r="U456" s="1510"/>
      <c r="V456" s="1510"/>
    </row>
    <row r="457" spans="3:22" ht="12.75" x14ac:dyDescent="0.2">
      <c r="C457" s="1510"/>
      <c r="G457" s="1510"/>
      <c r="H457" s="1510"/>
      <c r="I457" s="1510"/>
      <c r="J457" s="1510"/>
      <c r="K457" s="1510"/>
      <c r="L457" s="1510"/>
      <c r="M457" s="1510"/>
      <c r="N457" s="1510"/>
      <c r="O457" s="1510"/>
      <c r="P457" s="1510"/>
      <c r="Q457" s="1510"/>
      <c r="R457" s="1510"/>
      <c r="S457" s="1510"/>
      <c r="T457" s="1510"/>
      <c r="U457" s="1510"/>
      <c r="V457" s="1510"/>
    </row>
    <row r="458" spans="3:22" ht="12.75" x14ac:dyDescent="0.2">
      <c r="C458" s="1510"/>
      <c r="G458" s="1510"/>
      <c r="H458" s="1510"/>
      <c r="I458" s="1510"/>
      <c r="J458" s="1510"/>
      <c r="K458" s="1510"/>
      <c r="L458" s="1510"/>
      <c r="M458" s="1510"/>
      <c r="N458" s="1510"/>
      <c r="O458" s="1510"/>
      <c r="P458" s="1510"/>
      <c r="Q458" s="1510"/>
      <c r="R458" s="1510"/>
      <c r="S458" s="1510"/>
      <c r="T458" s="1510"/>
      <c r="U458" s="1510"/>
      <c r="V458" s="1510"/>
    </row>
    <row r="459" spans="3:22" ht="12.75" x14ac:dyDescent="0.2">
      <c r="C459" s="1510"/>
      <c r="G459" s="1510"/>
      <c r="H459" s="1510"/>
      <c r="I459" s="1510"/>
      <c r="J459" s="1510"/>
      <c r="K459" s="1510"/>
      <c r="L459" s="1510"/>
      <c r="M459" s="1510"/>
      <c r="N459" s="1510"/>
      <c r="O459" s="1510"/>
      <c r="P459" s="1510"/>
      <c r="Q459" s="1510"/>
      <c r="R459" s="1510"/>
      <c r="S459" s="1510"/>
      <c r="T459" s="1510"/>
      <c r="U459" s="1510"/>
      <c r="V459" s="1510"/>
    </row>
    <row r="460" spans="3:22" ht="12.75" x14ac:dyDescent="0.2">
      <c r="C460" s="1510"/>
      <c r="G460" s="1510"/>
      <c r="H460" s="1510"/>
      <c r="I460" s="1510"/>
      <c r="J460" s="1510"/>
      <c r="K460" s="1510"/>
      <c r="L460" s="1510"/>
      <c r="M460" s="1510"/>
      <c r="N460" s="1510"/>
      <c r="O460" s="1510"/>
      <c r="P460" s="1510"/>
      <c r="Q460" s="1510"/>
      <c r="R460" s="1510"/>
      <c r="S460" s="1510"/>
      <c r="T460" s="1510"/>
      <c r="U460" s="1510"/>
      <c r="V460" s="1510"/>
    </row>
    <row r="461" spans="3:22" ht="12.75" x14ac:dyDescent="0.2">
      <c r="C461" s="1510"/>
      <c r="G461" s="1510"/>
      <c r="H461" s="1510"/>
      <c r="I461" s="1510"/>
      <c r="J461" s="1510"/>
      <c r="K461" s="1510"/>
      <c r="L461" s="1510"/>
      <c r="M461" s="1510"/>
      <c r="N461" s="1510"/>
      <c r="O461" s="1510"/>
      <c r="P461" s="1510"/>
      <c r="Q461" s="1510"/>
      <c r="R461" s="1510"/>
      <c r="S461" s="1510"/>
      <c r="T461" s="1510"/>
      <c r="U461" s="1510"/>
      <c r="V461" s="1510"/>
    </row>
    <row r="462" spans="3:22" ht="12.75" x14ac:dyDescent="0.2">
      <c r="C462" s="1510"/>
      <c r="G462" s="1510"/>
      <c r="H462" s="1510"/>
      <c r="I462" s="1510"/>
      <c r="J462" s="1510"/>
      <c r="K462" s="1510"/>
      <c r="L462" s="1510"/>
      <c r="M462" s="1510"/>
      <c r="N462" s="1510"/>
      <c r="O462" s="1510"/>
      <c r="P462" s="1510"/>
      <c r="Q462" s="1510"/>
      <c r="R462" s="1510"/>
      <c r="S462" s="1510"/>
      <c r="T462" s="1510"/>
      <c r="U462" s="1510"/>
      <c r="V462" s="1510"/>
    </row>
    <row r="463" spans="3:22" ht="12.75" x14ac:dyDescent="0.2">
      <c r="C463" s="1510"/>
      <c r="G463" s="1510"/>
      <c r="H463" s="1510"/>
      <c r="I463" s="1510"/>
      <c r="J463" s="1510"/>
      <c r="K463" s="1510"/>
      <c r="L463" s="1510"/>
      <c r="M463" s="1510"/>
      <c r="N463" s="1510"/>
      <c r="O463" s="1510"/>
      <c r="P463" s="1510"/>
      <c r="Q463" s="1510"/>
      <c r="R463" s="1510"/>
      <c r="S463" s="1510"/>
      <c r="T463" s="1510"/>
      <c r="U463" s="1510"/>
      <c r="V463" s="1510"/>
    </row>
    <row r="464" spans="3:22" ht="12.75" x14ac:dyDescent="0.2">
      <c r="C464" s="1510"/>
      <c r="G464" s="1510"/>
      <c r="H464" s="1510"/>
      <c r="I464" s="1510"/>
      <c r="J464" s="1510"/>
      <c r="K464" s="1510"/>
      <c r="L464" s="1510"/>
      <c r="M464" s="1510"/>
      <c r="N464" s="1510"/>
      <c r="O464" s="1510"/>
      <c r="P464" s="1510"/>
      <c r="Q464" s="1510"/>
      <c r="R464" s="1510"/>
      <c r="S464" s="1510"/>
      <c r="T464" s="1510"/>
      <c r="U464" s="1510"/>
      <c r="V464" s="1510"/>
    </row>
    <row r="465" spans="3:22" ht="12.75" x14ac:dyDescent="0.2">
      <c r="C465" s="1510"/>
      <c r="G465" s="1510"/>
      <c r="H465" s="1510"/>
      <c r="I465" s="1510"/>
      <c r="J465" s="1510"/>
      <c r="K465" s="1510"/>
      <c r="L465" s="1510"/>
      <c r="M465" s="1510"/>
      <c r="N465" s="1510"/>
      <c r="O465" s="1510"/>
      <c r="P465" s="1510"/>
      <c r="Q465" s="1510"/>
      <c r="R465" s="1510"/>
      <c r="S465" s="1510"/>
      <c r="T465" s="1510"/>
      <c r="U465" s="1510"/>
      <c r="V465" s="1510"/>
    </row>
    <row r="466" spans="3:22" ht="12.75" x14ac:dyDescent="0.2">
      <c r="C466" s="1510"/>
      <c r="G466" s="1510"/>
      <c r="H466" s="1510"/>
      <c r="I466" s="1510"/>
      <c r="J466" s="1510"/>
      <c r="K466" s="1510"/>
      <c r="L466" s="1510"/>
      <c r="M466" s="1510"/>
      <c r="N466" s="1510"/>
      <c r="O466" s="1510"/>
      <c r="P466" s="1510"/>
      <c r="Q466" s="1510"/>
      <c r="R466" s="1510"/>
      <c r="S466" s="1510"/>
      <c r="T466" s="1510"/>
      <c r="U466" s="1510"/>
      <c r="V466" s="1510"/>
    </row>
    <row r="467" spans="3:22" ht="12.75" x14ac:dyDescent="0.2">
      <c r="C467" s="1510"/>
      <c r="G467" s="1510"/>
      <c r="H467" s="1510"/>
      <c r="I467" s="1510"/>
      <c r="J467" s="1510"/>
      <c r="K467" s="1510"/>
      <c r="L467" s="1510"/>
      <c r="M467" s="1510"/>
      <c r="N467" s="1510"/>
      <c r="O467" s="1510"/>
      <c r="P467" s="1510"/>
      <c r="Q467" s="1510"/>
      <c r="R467" s="1510"/>
      <c r="S467" s="1510"/>
      <c r="T467" s="1510"/>
      <c r="U467" s="1510"/>
      <c r="V467" s="1510"/>
    </row>
    <row r="468" spans="3:22" ht="12.75" x14ac:dyDescent="0.2">
      <c r="C468" s="1510"/>
      <c r="G468" s="1510"/>
      <c r="H468" s="1510"/>
      <c r="I468" s="1510"/>
      <c r="J468" s="1510"/>
      <c r="K468" s="1510"/>
      <c r="L468" s="1510"/>
      <c r="M468" s="1510"/>
      <c r="N468" s="1510"/>
      <c r="O468" s="1510"/>
      <c r="P468" s="1510"/>
      <c r="Q468" s="1510"/>
      <c r="R468" s="1510"/>
      <c r="S468" s="1510"/>
      <c r="T468" s="1510"/>
      <c r="U468" s="1510"/>
      <c r="V468" s="1510"/>
    </row>
    <row r="469" spans="3:22" ht="12.75" x14ac:dyDescent="0.2">
      <c r="C469" s="1510"/>
      <c r="G469" s="1510"/>
      <c r="H469" s="1510"/>
      <c r="I469" s="1510"/>
      <c r="J469" s="1510"/>
      <c r="K469" s="1510"/>
      <c r="L469" s="1510"/>
      <c r="M469" s="1510"/>
      <c r="N469" s="1510"/>
      <c r="O469" s="1510"/>
      <c r="P469" s="1510"/>
      <c r="Q469" s="1510"/>
      <c r="R469" s="1510"/>
      <c r="S469" s="1510"/>
      <c r="T469" s="1510"/>
      <c r="U469" s="1510"/>
      <c r="V469" s="1510"/>
    </row>
    <row r="470" spans="3:22" ht="12.75" x14ac:dyDescent="0.2">
      <c r="C470" s="1510"/>
      <c r="G470" s="1510"/>
      <c r="H470" s="1510"/>
      <c r="I470" s="1510"/>
      <c r="J470" s="1510"/>
      <c r="K470" s="1510"/>
      <c r="L470" s="1510"/>
      <c r="M470" s="1510"/>
      <c r="N470" s="1510"/>
      <c r="O470" s="1510"/>
      <c r="P470" s="1510"/>
      <c r="Q470" s="1510"/>
      <c r="R470" s="1510"/>
      <c r="S470" s="1510"/>
      <c r="T470" s="1510"/>
      <c r="U470" s="1510"/>
      <c r="V470" s="1510"/>
    </row>
    <row r="471" spans="3:22" ht="12.75" x14ac:dyDescent="0.2">
      <c r="C471" s="1510"/>
      <c r="G471" s="1510"/>
      <c r="H471" s="1510"/>
      <c r="I471" s="1510"/>
      <c r="J471" s="1510"/>
      <c r="K471" s="1510"/>
      <c r="L471" s="1510"/>
      <c r="M471" s="1510"/>
      <c r="N471" s="1510"/>
      <c r="O471" s="1510"/>
      <c r="P471" s="1510"/>
      <c r="Q471" s="1510"/>
      <c r="R471" s="1510"/>
      <c r="S471" s="1510"/>
      <c r="T471" s="1510"/>
      <c r="U471" s="1510"/>
      <c r="V471" s="1510"/>
    </row>
    <row r="472" spans="3:22" ht="12.75" x14ac:dyDescent="0.2">
      <c r="C472" s="1510"/>
      <c r="G472" s="1510"/>
      <c r="H472" s="1510"/>
      <c r="I472" s="1510"/>
      <c r="J472" s="1510"/>
      <c r="K472" s="1510"/>
      <c r="L472" s="1510"/>
      <c r="M472" s="1510"/>
      <c r="N472" s="1510"/>
      <c r="O472" s="1510"/>
      <c r="P472" s="1510"/>
      <c r="Q472" s="1510"/>
      <c r="R472" s="1510"/>
      <c r="S472" s="1510"/>
      <c r="T472" s="1510"/>
      <c r="U472" s="1510"/>
      <c r="V472" s="1510"/>
    </row>
    <row r="473" spans="3:22" ht="12.75" x14ac:dyDescent="0.2">
      <c r="C473" s="1510"/>
      <c r="G473" s="1510"/>
      <c r="H473" s="1510"/>
      <c r="I473" s="1510"/>
      <c r="J473" s="1510"/>
      <c r="K473" s="1510"/>
      <c r="L473" s="1510"/>
      <c r="M473" s="1510"/>
      <c r="N473" s="1510"/>
      <c r="O473" s="1510"/>
      <c r="P473" s="1510"/>
      <c r="Q473" s="1510"/>
      <c r="R473" s="1510"/>
      <c r="S473" s="1510"/>
      <c r="T473" s="1510"/>
      <c r="U473" s="1510"/>
      <c r="V473" s="1510"/>
    </row>
    <row r="474" spans="3:22" ht="12.75" x14ac:dyDescent="0.2">
      <c r="C474" s="1510"/>
      <c r="G474" s="1510"/>
      <c r="H474" s="1510"/>
      <c r="I474" s="1510"/>
      <c r="J474" s="1510"/>
      <c r="K474" s="1510"/>
      <c r="L474" s="1510"/>
      <c r="M474" s="1510"/>
      <c r="N474" s="1510"/>
      <c r="O474" s="1510"/>
      <c r="P474" s="1510"/>
      <c r="Q474" s="1510"/>
      <c r="R474" s="1510"/>
      <c r="S474" s="1510"/>
      <c r="T474" s="1510"/>
      <c r="U474" s="1510"/>
      <c r="V474" s="1510"/>
    </row>
    <row r="475" spans="3:22" ht="12.75" x14ac:dyDescent="0.2">
      <c r="C475" s="1510"/>
      <c r="G475" s="1510"/>
      <c r="H475" s="1510"/>
      <c r="I475" s="1510"/>
      <c r="J475" s="1510"/>
      <c r="K475" s="1510"/>
      <c r="L475" s="1510"/>
      <c r="M475" s="1510"/>
      <c r="N475" s="1510"/>
      <c r="O475" s="1510"/>
      <c r="P475" s="1510"/>
      <c r="Q475" s="1510"/>
      <c r="R475" s="1510"/>
      <c r="S475" s="1510"/>
      <c r="T475" s="1510"/>
      <c r="U475" s="1510"/>
      <c r="V475" s="1510"/>
    </row>
    <row r="476" spans="3:22" ht="12.75" x14ac:dyDescent="0.2">
      <c r="C476" s="1510"/>
      <c r="G476" s="1510"/>
      <c r="H476" s="1510"/>
      <c r="I476" s="1510"/>
      <c r="J476" s="1510"/>
      <c r="K476" s="1510"/>
      <c r="L476" s="1510"/>
      <c r="M476" s="1510"/>
      <c r="N476" s="1510"/>
      <c r="O476" s="1510"/>
      <c r="P476" s="1510"/>
      <c r="Q476" s="1510"/>
      <c r="R476" s="1510"/>
      <c r="S476" s="1510"/>
      <c r="T476" s="1510"/>
      <c r="U476" s="1510"/>
      <c r="V476" s="1510"/>
    </row>
    <row r="477" spans="3:22" ht="12.75" x14ac:dyDescent="0.2">
      <c r="C477" s="1510"/>
      <c r="G477" s="1510"/>
      <c r="H477" s="1510"/>
      <c r="I477" s="1510"/>
      <c r="J477" s="1510"/>
      <c r="K477" s="1510"/>
      <c r="L477" s="1510"/>
      <c r="M477" s="1510"/>
      <c r="N477" s="1510"/>
      <c r="O477" s="1510"/>
      <c r="P477" s="1510"/>
      <c r="Q477" s="1510"/>
      <c r="R477" s="1510"/>
      <c r="S477" s="1510"/>
      <c r="T477" s="1510"/>
      <c r="U477" s="1510"/>
      <c r="V477" s="1510"/>
    </row>
    <row r="478" spans="3:22" ht="12.75" x14ac:dyDescent="0.2">
      <c r="C478" s="1510"/>
      <c r="G478" s="1510"/>
      <c r="H478" s="1510"/>
      <c r="I478" s="1510"/>
      <c r="J478" s="1510"/>
      <c r="K478" s="1510"/>
      <c r="L478" s="1510"/>
      <c r="M478" s="1510"/>
      <c r="N478" s="1510"/>
      <c r="O478" s="1510"/>
      <c r="P478" s="1510"/>
      <c r="Q478" s="1510"/>
      <c r="R478" s="1510"/>
      <c r="S478" s="1510"/>
      <c r="T478" s="1510"/>
      <c r="U478" s="1510"/>
      <c r="V478" s="1510"/>
    </row>
    <row r="479" spans="3:22" ht="12.75" x14ac:dyDescent="0.2">
      <c r="C479" s="1510"/>
      <c r="G479" s="1510"/>
      <c r="H479" s="1510"/>
      <c r="I479" s="1510"/>
      <c r="J479" s="1510"/>
      <c r="K479" s="1510"/>
      <c r="L479" s="1510"/>
      <c r="M479" s="1510"/>
      <c r="N479" s="1510"/>
      <c r="O479" s="1510"/>
      <c r="P479" s="1510"/>
      <c r="Q479" s="1510"/>
      <c r="R479" s="1510"/>
      <c r="S479" s="1510"/>
      <c r="T479" s="1510"/>
      <c r="U479" s="1510"/>
      <c r="V479" s="1510"/>
    </row>
    <row r="480" spans="3:22" ht="12.75" x14ac:dyDescent="0.2">
      <c r="C480" s="1510"/>
      <c r="G480" s="1510"/>
      <c r="H480" s="1510"/>
      <c r="I480" s="1510"/>
      <c r="J480" s="1510"/>
      <c r="K480" s="1510"/>
      <c r="L480" s="1510"/>
      <c r="M480" s="1510"/>
      <c r="N480" s="1510"/>
      <c r="O480" s="1510"/>
      <c r="P480" s="1510"/>
      <c r="Q480" s="1510"/>
      <c r="R480" s="1510"/>
      <c r="S480" s="1510"/>
      <c r="T480" s="1510"/>
      <c r="U480" s="1510"/>
      <c r="V480" s="1510"/>
    </row>
    <row r="481" spans="3:22" ht="12.75" x14ac:dyDescent="0.2">
      <c r="C481" s="1510"/>
      <c r="G481" s="1510"/>
      <c r="H481" s="1510"/>
      <c r="I481" s="1510"/>
      <c r="J481" s="1510"/>
      <c r="K481" s="1510"/>
      <c r="L481" s="1510"/>
      <c r="M481" s="1510"/>
      <c r="N481" s="1510"/>
      <c r="O481" s="1510"/>
      <c r="P481" s="1510"/>
      <c r="Q481" s="1510"/>
      <c r="R481" s="1510"/>
      <c r="S481" s="1510"/>
      <c r="T481" s="1510"/>
      <c r="U481" s="1510"/>
      <c r="V481" s="1510"/>
    </row>
    <row r="482" spans="3:22" ht="12.75" x14ac:dyDescent="0.2">
      <c r="C482" s="1510"/>
      <c r="G482" s="1510"/>
      <c r="H482" s="1510"/>
      <c r="I482" s="1510"/>
      <c r="J482" s="1510"/>
      <c r="K482" s="1510"/>
      <c r="L482" s="1510"/>
      <c r="M482" s="1510"/>
      <c r="N482" s="1510"/>
      <c r="O482" s="1510"/>
      <c r="P482" s="1510"/>
      <c r="Q482" s="1510"/>
      <c r="R482" s="1510"/>
      <c r="S482" s="1510"/>
      <c r="T482" s="1510"/>
      <c r="U482" s="1510"/>
      <c r="V482" s="1510"/>
    </row>
    <row r="483" spans="3:22" ht="12.75" x14ac:dyDescent="0.2">
      <c r="C483" s="1510"/>
      <c r="G483" s="1510"/>
      <c r="H483" s="1510"/>
      <c r="I483" s="1510"/>
      <c r="J483" s="1510"/>
      <c r="K483" s="1510"/>
      <c r="L483" s="1510"/>
      <c r="M483" s="1510"/>
      <c r="N483" s="1510"/>
      <c r="O483" s="1510"/>
      <c r="P483" s="1510"/>
      <c r="Q483" s="1510"/>
      <c r="R483" s="1510"/>
      <c r="S483" s="1510"/>
      <c r="T483" s="1510"/>
      <c r="U483" s="1510"/>
      <c r="V483" s="1510"/>
    </row>
    <row r="484" spans="3:22" ht="12.75" x14ac:dyDescent="0.2">
      <c r="C484" s="1510"/>
      <c r="G484" s="1510"/>
      <c r="H484" s="1510"/>
      <c r="I484" s="1510"/>
      <c r="J484" s="1510"/>
      <c r="K484" s="1510"/>
      <c r="L484" s="1510"/>
      <c r="M484" s="1510"/>
      <c r="N484" s="1510"/>
      <c r="O484" s="1510"/>
      <c r="P484" s="1510"/>
      <c r="Q484" s="1510"/>
      <c r="R484" s="1510"/>
      <c r="S484" s="1510"/>
      <c r="T484" s="1510"/>
      <c r="U484" s="1510"/>
      <c r="V484" s="1510"/>
    </row>
    <row r="485" spans="3:22" ht="12.75" x14ac:dyDescent="0.2">
      <c r="C485" s="1510"/>
      <c r="G485" s="1510"/>
      <c r="H485" s="1510"/>
      <c r="I485" s="1510"/>
      <c r="J485" s="1510"/>
      <c r="K485" s="1510"/>
      <c r="L485" s="1510"/>
      <c r="M485" s="1510"/>
      <c r="N485" s="1510"/>
      <c r="O485" s="1510"/>
      <c r="P485" s="1510"/>
      <c r="Q485" s="1510"/>
      <c r="R485" s="1510"/>
      <c r="S485" s="1510"/>
      <c r="T485" s="1510"/>
      <c r="U485" s="1510"/>
      <c r="V485" s="1510"/>
    </row>
    <row r="486" spans="3:22" ht="12.75" x14ac:dyDescent="0.2">
      <c r="C486" s="1510"/>
      <c r="G486" s="1510"/>
      <c r="H486" s="1510"/>
      <c r="I486" s="1510"/>
      <c r="J486" s="1510"/>
      <c r="K486" s="1510"/>
      <c r="L486" s="1510"/>
      <c r="M486" s="1510"/>
      <c r="N486" s="1510"/>
      <c r="O486" s="1510"/>
      <c r="P486" s="1510"/>
      <c r="Q486" s="1510"/>
      <c r="R486" s="1510"/>
      <c r="S486" s="1510"/>
      <c r="T486" s="1510"/>
      <c r="U486" s="1510"/>
      <c r="V486" s="1510"/>
    </row>
    <row r="487" spans="3:22" ht="12.75" x14ac:dyDescent="0.2">
      <c r="C487" s="1510"/>
      <c r="G487" s="1510"/>
      <c r="H487" s="1510"/>
      <c r="I487" s="1510"/>
      <c r="J487" s="1510"/>
      <c r="K487" s="1510"/>
      <c r="L487" s="1510"/>
      <c r="M487" s="1510"/>
      <c r="N487" s="1510"/>
      <c r="O487" s="1510"/>
      <c r="P487" s="1510"/>
      <c r="Q487" s="1510"/>
      <c r="R487" s="1510"/>
      <c r="S487" s="1510"/>
      <c r="T487" s="1510"/>
      <c r="U487" s="1510"/>
      <c r="V487" s="1510"/>
    </row>
    <row r="488" spans="3:22" ht="12.75" x14ac:dyDescent="0.2">
      <c r="C488" s="1510"/>
      <c r="G488" s="1510"/>
      <c r="H488" s="1510"/>
      <c r="I488" s="1510"/>
      <c r="J488" s="1510"/>
      <c r="K488" s="1510"/>
      <c r="L488" s="1510"/>
      <c r="M488" s="1510"/>
      <c r="N488" s="1510"/>
      <c r="O488" s="1510"/>
      <c r="P488" s="1510"/>
      <c r="Q488" s="1510"/>
      <c r="R488" s="1510"/>
      <c r="S488" s="1510"/>
      <c r="T488" s="1510"/>
      <c r="U488" s="1510"/>
      <c r="V488" s="1510"/>
    </row>
    <row r="489" spans="3:22" ht="12.75" x14ac:dyDescent="0.2">
      <c r="C489" s="1510"/>
      <c r="G489" s="1510"/>
      <c r="H489" s="1510"/>
      <c r="I489" s="1510"/>
      <c r="J489" s="1510"/>
      <c r="K489" s="1510"/>
      <c r="L489" s="1510"/>
      <c r="M489" s="1510"/>
      <c r="N489" s="1510"/>
      <c r="O489" s="1510"/>
      <c r="P489" s="1510"/>
      <c r="Q489" s="1510"/>
      <c r="R489" s="1510"/>
      <c r="S489" s="1510"/>
      <c r="T489" s="1510"/>
      <c r="U489" s="1510"/>
      <c r="V489" s="1510"/>
    </row>
    <row r="490" spans="3:22" ht="12.75" x14ac:dyDescent="0.2">
      <c r="C490" s="1510"/>
      <c r="G490" s="1510"/>
      <c r="H490" s="1510"/>
      <c r="I490" s="1510"/>
      <c r="J490" s="1510"/>
      <c r="K490" s="1510"/>
      <c r="L490" s="1510"/>
      <c r="M490" s="1510"/>
      <c r="N490" s="1510"/>
      <c r="O490" s="1510"/>
      <c r="P490" s="1510"/>
      <c r="Q490" s="1510"/>
      <c r="R490" s="1510"/>
      <c r="S490" s="1510"/>
      <c r="T490" s="1510"/>
      <c r="U490" s="1510"/>
      <c r="V490" s="1510"/>
    </row>
    <row r="491" spans="3:22" ht="12.75" x14ac:dyDescent="0.2">
      <c r="C491" s="1510"/>
      <c r="G491" s="1510"/>
      <c r="H491" s="1510"/>
      <c r="I491" s="1510"/>
      <c r="J491" s="1510"/>
      <c r="K491" s="1510"/>
      <c r="L491" s="1510"/>
      <c r="M491" s="1510"/>
      <c r="N491" s="1510"/>
      <c r="O491" s="1510"/>
      <c r="P491" s="1510"/>
      <c r="Q491" s="1510"/>
      <c r="R491" s="1510"/>
      <c r="S491" s="1510"/>
      <c r="T491" s="1510"/>
      <c r="U491" s="1510"/>
      <c r="V491" s="1510"/>
    </row>
    <row r="492" spans="3:22" ht="12.75" x14ac:dyDescent="0.2">
      <c r="C492" s="1510"/>
      <c r="G492" s="1510"/>
      <c r="H492" s="1510"/>
      <c r="I492" s="1510"/>
      <c r="J492" s="1510"/>
      <c r="K492" s="1510"/>
      <c r="L492" s="1510"/>
      <c r="M492" s="1510"/>
      <c r="N492" s="1510"/>
      <c r="O492" s="1510"/>
      <c r="P492" s="1510"/>
      <c r="Q492" s="1510"/>
      <c r="R492" s="1510"/>
      <c r="S492" s="1510"/>
      <c r="T492" s="1510"/>
      <c r="U492" s="1510"/>
      <c r="V492" s="1510"/>
    </row>
    <row r="493" spans="3:22" ht="12.75" x14ac:dyDescent="0.2">
      <c r="C493" s="1510"/>
      <c r="G493" s="1510"/>
      <c r="H493" s="1510"/>
      <c r="I493" s="1510"/>
      <c r="J493" s="1510"/>
      <c r="K493" s="1510"/>
      <c r="L493" s="1510"/>
      <c r="M493" s="1510"/>
      <c r="N493" s="1510"/>
      <c r="O493" s="1510"/>
      <c r="P493" s="1510"/>
      <c r="Q493" s="1510"/>
      <c r="R493" s="1510"/>
      <c r="S493" s="1510"/>
      <c r="T493" s="1510"/>
      <c r="U493" s="1510"/>
      <c r="V493" s="1510"/>
    </row>
    <row r="494" spans="3:22" ht="12.75" x14ac:dyDescent="0.2">
      <c r="C494" s="1510"/>
      <c r="G494" s="1510"/>
      <c r="H494" s="1510"/>
      <c r="I494" s="1510"/>
      <c r="J494" s="1510"/>
      <c r="K494" s="1510"/>
      <c r="L494" s="1510"/>
      <c r="M494" s="1510"/>
      <c r="N494" s="1510"/>
      <c r="O494" s="1510"/>
      <c r="P494" s="1510"/>
      <c r="Q494" s="1510"/>
      <c r="R494" s="1510"/>
      <c r="S494" s="1510"/>
      <c r="T494" s="1510"/>
      <c r="U494" s="1510"/>
      <c r="V494" s="1510"/>
    </row>
    <row r="495" spans="3:22" ht="12.75" x14ac:dyDescent="0.2">
      <c r="C495" s="1510"/>
      <c r="G495" s="1510"/>
      <c r="H495" s="1510"/>
      <c r="I495" s="1510"/>
      <c r="J495" s="1510"/>
      <c r="K495" s="1510"/>
      <c r="L495" s="1510"/>
      <c r="M495" s="1510"/>
      <c r="N495" s="1510"/>
      <c r="O495" s="1510"/>
      <c r="P495" s="1510"/>
      <c r="Q495" s="1510"/>
      <c r="R495" s="1510"/>
      <c r="S495" s="1510"/>
      <c r="T495" s="1510"/>
      <c r="U495" s="1510"/>
      <c r="V495" s="1510"/>
    </row>
    <row r="496" spans="3:22" ht="12.75" x14ac:dyDescent="0.2">
      <c r="C496" s="1510"/>
      <c r="G496" s="1510"/>
      <c r="H496" s="1510"/>
      <c r="I496" s="1510"/>
      <c r="J496" s="1510"/>
      <c r="K496" s="1510"/>
      <c r="L496" s="1510"/>
      <c r="M496" s="1510"/>
      <c r="N496" s="1510"/>
      <c r="O496" s="1510"/>
      <c r="P496" s="1510"/>
      <c r="Q496" s="1510"/>
      <c r="R496" s="1510"/>
      <c r="S496" s="1510"/>
      <c r="T496" s="1510"/>
      <c r="U496" s="1510"/>
      <c r="V496" s="1510"/>
    </row>
    <row r="497" spans="3:22" ht="12.75" x14ac:dyDescent="0.2">
      <c r="C497" s="1510"/>
      <c r="G497" s="1510"/>
      <c r="H497" s="1510"/>
      <c r="I497" s="1510"/>
      <c r="J497" s="1510"/>
      <c r="K497" s="1510"/>
      <c r="L497" s="1510"/>
      <c r="M497" s="1510"/>
      <c r="N497" s="1510"/>
      <c r="O497" s="1510"/>
      <c r="P497" s="1510"/>
      <c r="Q497" s="1510"/>
      <c r="R497" s="1510"/>
      <c r="S497" s="1510"/>
      <c r="T497" s="1510"/>
      <c r="U497" s="1510"/>
      <c r="V497" s="1510"/>
    </row>
    <row r="498" spans="3:22" ht="12.75" x14ac:dyDescent="0.2">
      <c r="C498" s="1510"/>
      <c r="G498" s="1510"/>
      <c r="H498" s="1510"/>
      <c r="I498" s="1510"/>
      <c r="J498" s="1510"/>
      <c r="K498" s="1510"/>
      <c r="L498" s="1510"/>
      <c r="M498" s="1510"/>
      <c r="N498" s="1510"/>
      <c r="O498" s="1510"/>
      <c r="P498" s="1510"/>
      <c r="Q498" s="1510"/>
      <c r="R498" s="1510"/>
      <c r="S498" s="1510"/>
      <c r="T498" s="1510"/>
      <c r="U498" s="1510"/>
      <c r="V498" s="1510"/>
    </row>
    <row r="499" spans="3:22" ht="12.75" x14ac:dyDescent="0.2">
      <c r="C499" s="1510"/>
      <c r="G499" s="1510"/>
      <c r="H499" s="1510"/>
      <c r="I499" s="1510"/>
      <c r="J499" s="1510"/>
      <c r="K499" s="1510"/>
      <c r="L499" s="1510"/>
      <c r="M499" s="1510"/>
      <c r="N499" s="1510"/>
      <c r="O499" s="1510"/>
      <c r="P499" s="1510"/>
      <c r="Q499" s="1510"/>
      <c r="R499" s="1510"/>
      <c r="S499" s="1510"/>
      <c r="T499" s="1510"/>
      <c r="U499" s="1510"/>
      <c r="V499" s="1510"/>
    </row>
    <row r="500" spans="3:22" ht="12.75" x14ac:dyDescent="0.2">
      <c r="C500" s="1510"/>
      <c r="G500" s="1510"/>
      <c r="H500" s="1510"/>
      <c r="I500" s="1510"/>
      <c r="J500" s="1510"/>
      <c r="K500" s="1510"/>
      <c r="L500" s="1510"/>
      <c r="M500" s="1510"/>
      <c r="N500" s="1510"/>
      <c r="O500" s="1510"/>
      <c r="P500" s="1510"/>
      <c r="Q500" s="1510"/>
      <c r="R500" s="1510"/>
      <c r="S500" s="1510"/>
      <c r="T500" s="1510"/>
      <c r="U500" s="1510"/>
      <c r="V500" s="1510"/>
    </row>
    <row r="501" spans="3:22" ht="12.75" x14ac:dyDescent="0.2">
      <c r="C501" s="1510"/>
      <c r="G501" s="1510"/>
      <c r="H501" s="1510"/>
      <c r="I501" s="1510"/>
      <c r="J501" s="1510"/>
      <c r="K501" s="1510"/>
      <c r="L501" s="1510"/>
      <c r="M501" s="1510"/>
      <c r="N501" s="1510"/>
      <c r="O501" s="1510"/>
      <c r="P501" s="1510"/>
      <c r="Q501" s="1510"/>
      <c r="R501" s="1510"/>
      <c r="S501" s="1510"/>
      <c r="T501" s="1510"/>
      <c r="U501" s="1510"/>
      <c r="V501" s="1510"/>
    </row>
    <row r="502" spans="3:22" ht="12.75" x14ac:dyDescent="0.2">
      <c r="C502" s="1510"/>
      <c r="G502" s="1510"/>
      <c r="H502" s="1510"/>
      <c r="I502" s="1510"/>
      <c r="J502" s="1510"/>
      <c r="K502" s="1510"/>
      <c r="L502" s="1510"/>
      <c r="M502" s="1510"/>
      <c r="N502" s="1510"/>
      <c r="O502" s="1510"/>
      <c r="P502" s="1510"/>
      <c r="Q502" s="1510"/>
      <c r="R502" s="1510"/>
      <c r="S502" s="1510"/>
      <c r="T502" s="1510"/>
      <c r="U502" s="1510"/>
      <c r="V502" s="1510"/>
    </row>
    <row r="503" spans="3:22" ht="12.75" x14ac:dyDescent="0.2">
      <c r="C503" s="1510"/>
      <c r="G503" s="1510"/>
      <c r="H503" s="1510"/>
      <c r="I503" s="1510"/>
      <c r="J503" s="1510"/>
      <c r="K503" s="1510"/>
      <c r="L503" s="1510"/>
      <c r="M503" s="1510"/>
      <c r="N503" s="1510"/>
      <c r="O503" s="1510"/>
      <c r="P503" s="1510"/>
      <c r="Q503" s="1510"/>
      <c r="R503" s="1510"/>
      <c r="S503" s="1510"/>
      <c r="T503" s="1510"/>
      <c r="U503" s="1510"/>
      <c r="V503" s="1510"/>
    </row>
    <row r="504" spans="3:22" ht="12.75" x14ac:dyDescent="0.2">
      <c r="C504" s="1510"/>
      <c r="G504" s="1510"/>
      <c r="H504" s="1510"/>
      <c r="I504" s="1510"/>
      <c r="J504" s="1510"/>
      <c r="K504" s="1510"/>
      <c r="L504" s="1510"/>
      <c r="M504" s="1510"/>
      <c r="N504" s="1510"/>
      <c r="O504" s="1510"/>
      <c r="P504" s="1510"/>
      <c r="Q504" s="1510"/>
      <c r="R504" s="1510"/>
      <c r="S504" s="1510"/>
      <c r="T504" s="1510"/>
      <c r="U504" s="1510"/>
      <c r="V504" s="1510"/>
    </row>
    <row r="505" spans="3:22" ht="12.75" x14ac:dyDescent="0.2">
      <c r="C505" s="1510"/>
      <c r="G505" s="1510"/>
      <c r="H505" s="1510"/>
      <c r="I505" s="1510"/>
      <c r="J505" s="1510"/>
      <c r="K505" s="1510"/>
      <c r="L505" s="1510"/>
      <c r="M505" s="1510"/>
      <c r="N505" s="1510"/>
      <c r="O505" s="1510"/>
      <c r="P505" s="1510"/>
      <c r="Q505" s="1510"/>
      <c r="R505" s="1510"/>
      <c r="S505" s="1510"/>
      <c r="T505" s="1510"/>
      <c r="U505" s="1510"/>
      <c r="V505" s="1510"/>
    </row>
    <row r="506" spans="3:22" ht="12.75" x14ac:dyDescent="0.2">
      <c r="C506" s="1510"/>
      <c r="G506" s="1510"/>
      <c r="H506" s="1510"/>
      <c r="I506" s="1510"/>
      <c r="J506" s="1510"/>
      <c r="K506" s="1510"/>
      <c r="L506" s="1510"/>
      <c r="M506" s="1510"/>
      <c r="N506" s="1510"/>
      <c r="O506" s="1510"/>
      <c r="P506" s="1510"/>
      <c r="Q506" s="1510"/>
      <c r="R506" s="1510"/>
      <c r="S506" s="1510"/>
      <c r="T506" s="1510"/>
      <c r="U506" s="1510"/>
      <c r="V506" s="1510"/>
    </row>
    <row r="507" spans="3:22" ht="12.75" x14ac:dyDescent="0.2">
      <c r="C507" s="1510"/>
      <c r="G507" s="1510"/>
      <c r="H507" s="1510"/>
      <c r="I507" s="1510"/>
      <c r="J507" s="1510"/>
      <c r="K507" s="1510"/>
      <c r="L507" s="1510"/>
      <c r="M507" s="1510"/>
      <c r="N507" s="1510"/>
      <c r="O507" s="1510"/>
      <c r="P507" s="1510"/>
      <c r="Q507" s="1510"/>
      <c r="R507" s="1510"/>
      <c r="S507" s="1510"/>
      <c r="T507" s="1510"/>
      <c r="U507" s="1510"/>
      <c r="V507" s="1510"/>
    </row>
    <row r="508" spans="3:22" ht="12.75" x14ac:dyDescent="0.2">
      <c r="C508" s="1510"/>
      <c r="G508" s="1510"/>
      <c r="H508" s="1510"/>
      <c r="I508" s="1510"/>
      <c r="J508" s="1510"/>
      <c r="K508" s="1510"/>
      <c r="L508" s="1510"/>
      <c r="M508" s="1510"/>
      <c r="N508" s="1510"/>
      <c r="O508" s="1510"/>
      <c r="P508" s="1510"/>
      <c r="Q508" s="1510"/>
      <c r="R508" s="1510"/>
      <c r="S508" s="1510"/>
      <c r="T508" s="1510"/>
      <c r="U508" s="1510"/>
      <c r="V508" s="1510"/>
    </row>
    <row r="509" spans="3:22" ht="12.75" x14ac:dyDescent="0.2">
      <c r="C509" s="1510"/>
      <c r="G509" s="1510"/>
      <c r="H509" s="1510"/>
      <c r="I509" s="1510"/>
      <c r="J509" s="1510"/>
      <c r="K509" s="1510"/>
      <c r="L509" s="1510"/>
      <c r="M509" s="1510"/>
      <c r="N509" s="1510"/>
      <c r="O509" s="1510"/>
      <c r="P509" s="1510"/>
      <c r="Q509" s="1510"/>
      <c r="R509" s="1510"/>
      <c r="S509" s="1510"/>
      <c r="T509" s="1510"/>
      <c r="U509" s="1510"/>
      <c r="V509" s="1510"/>
    </row>
    <row r="510" spans="3:22" ht="12.75" x14ac:dyDescent="0.2">
      <c r="C510" s="1510"/>
      <c r="G510" s="1510"/>
      <c r="H510" s="1510"/>
      <c r="I510" s="1510"/>
      <c r="J510" s="1510"/>
      <c r="K510" s="1510"/>
      <c r="L510" s="1510"/>
      <c r="M510" s="1510"/>
      <c r="N510" s="1510"/>
      <c r="O510" s="1510"/>
      <c r="P510" s="1510"/>
      <c r="Q510" s="1510"/>
      <c r="R510" s="1510"/>
      <c r="S510" s="1510"/>
      <c r="T510" s="1510"/>
      <c r="U510" s="1510"/>
      <c r="V510" s="1510"/>
    </row>
    <row r="511" spans="3:22" ht="12.75" x14ac:dyDescent="0.2">
      <c r="C511" s="1510"/>
      <c r="G511" s="1510"/>
      <c r="H511" s="1510"/>
      <c r="I511" s="1510"/>
      <c r="J511" s="1510"/>
      <c r="K511" s="1510"/>
      <c r="L511" s="1510"/>
      <c r="M511" s="1510"/>
      <c r="N511" s="1510"/>
      <c r="O511" s="1510"/>
      <c r="P511" s="1510"/>
      <c r="Q511" s="1510"/>
      <c r="R511" s="1510"/>
      <c r="S511" s="1510"/>
      <c r="T511" s="1510"/>
      <c r="U511" s="1510"/>
      <c r="V511" s="1510"/>
    </row>
    <row r="512" spans="3:22" ht="12.75" x14ac:dyDescent="0.2">
      <c r="C512" s="1510"/>
      <c r="G512" s="1510"/>
      <c r="H512" s="1510"/>
      <c r="I512" s="1510"/>
      <c r="J512" s="1510"/>
      <c r="K512" s="1510"/>
      <c r="L512" s="1510"/>
      <c r="M512" s="1510"/>
      <c r="N512" s="1510"/>
      <c r="O512" s="1510"/>
      <c r="P512" s="1510"/>
      <c r="Q512" s="1510"/>
      <c r="R512" s="1510"/>
      <c r="S512" s="1510"/>
      <c r="T512" s="1510"/>
      <c r="U512" s="1510"/>
      <c r="V512" s="1510"/>
    </row>
    <row r="513" spans="3:22" ht="12.75" x14ac:dyDescent="0.2">
      <c r="C513" s="1510"/>
      <c r="G513" s="1510"/>
      <c r="H513" s="1510"/>
      <c r="I513" s="1510"/>
      <c r="J513" s="1510"/>
      <c r="K513" s="1510"/>
      <c r="L513" s="1510"/>
      <c r="M513" s="1510"/>
      <c r="N513" s="1510"/>
      <c r="O513" s="1510"/>
      <c r="P513" s="1510"/>
      <c r="Q513" s="1510"/>
      <c r="R513" s="1510"/>
      <c r="S513" s="1510"/>
      <c r="T513" s="1510"/>
      <c r="U513" s="1510"/>
      <c r="V513" s="1510"/>
    </row>
    <row r="514" spans="3:22" ht="12.75" x14ac:dyDescent="0.2">
      <c r="C514" s="1510"/>
      <c r="G514" s="1510"/>
      <c r="H514" s="1510"/>
      <c r="I514" s="1510"/>
      <c r="J514" s="1510"/>
      <c r="K514" s="1510"/>
      <c r="L514" s="1510"/>
      <c r="M514" s="1510"/>
      <c r="N514" s="1510"/>
      <c r="O514" s="1510"/>
      <c r="P514" s="1510"/>
      <c r="Q514" s="1510"/>
      <c r="R514" s="1510"/>
      <c r="S514" s="1510"/>
      <c r="T514" s="1510"/>
      <c r="U514" s="1510"/>
      <c r="V514" s="1510"/>
    </row>
    <row r="515" spans="3:22" ht="12.75" x14ac:dyDescent="0.2">
      <c r="C515" s="1510"/>
      <c r="G515" s="1510"/>
      <c r="H515" s="1510"/>
      <c r="I515" s="1510"/>
      <c r="J515" s="1510"/>
      <c r="K515" s="1510"/>
      <c r="L515" s="1510"/>
      <c r="M515" s="1510"/>
      <c r="N515" s="1510"/>
      <c r="O515" s="1510"/>
      <c r="P515" s="1510"/>
      <c r="Q515" s="1510"/>
      <c r="R515" s="1510"/>
      <c r="S515" s="1510"/>
      <c r="T515" s="1510"/>
      <c r="U515" s="1510"/>
      <c r="V515" s="1510"/>
    </row>
    <row r="516" spans="3:22" ht="12.75" x14ac:dyDescent="0.2">
      <c r="C516" s="1510"/>
      <c r="G516" s="1510"/>
      <c r="H516" s="1510"/>
      <c r="I516" s="1510"/>
      <c r="J516" s="1510"/>
      <c r="K516" s="1510"/>
      <c r="L516" s="1510"/>
      <c r="M516" s="1510"/>
      <c r="N516" s="1510"/>
      <c r="O516" s="1510"/>
      <c r="P516" s="1510"/>
      <c r="Q516" s="1510"/>
      <c r="R516" s="1510"/>
      <c r="S516" s="1510"/>
      <c r="T516" s="1510"/>
      <c r="U516" s="1510"/>
      <c r="V516" s="1510"/>
    </row>
  </sheetData>
  <sheetProtection password="DFBD" sheet="1" objects="1" scenarios="1"/>
  <printOptions gridLines="1"/>
  <pageMargins left="0.70866141732283472" right="0.70866141732283472" top="0.74803149606299213" bottom="0.74803149606299213" header="0.31496062992125984" footer="0.31496062992125984"/>
  <pageSetup paperSize="9" scale="47" orientation="portrait" r:id="rId1"/>
  <headerFooter>
    <oddHeader>&amp;L&amp;F&amp;R&amp;A</oddHeader>
    <oddFooter>&amp;Lbe.keizer@wxs.nl&amp;Cpagina &amp;P&amp;R&amp;D</oddFooter>
  </headerFooter>
  <rowBreaks count="2" manualBreakCount="2">
    <brk id="97" max="16383" man="1"/>
    <brk id="193"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E103"/>
  <sheetViews>
    <sheetView showGridLines="0" zoomScale="85" zoomScaleNormal="85" zoomScaleSheetLayoutView="85" workbookViewId="0">
      <selection activeCell="B2" sqref="B2"/>
    </sheetView>
  </sheetViews>
  <sheetFormatPr defaultRowHeight="12.75" x14ac:dyDescent="0.2"/>
  <cols>
    <col min="1" max="1" width="3.7109375" style="168" customWidth="1"/>
    <col min="2" max="3" width="2.7109375" style="168" customWidth="1"/>
    <col min="4" max="4" width="30.7109375" style="168" customWidth="1"/>
    <col min="5" max="5" width="15.5703125" style="168" customWidth="1"/>
    <col min="6" max="6" width="2.7109375" style="168" customWidth="1"/>
    <col min="7" max="8" width="14.85546875" style="168" customWidth="1"/>
    <col min="9" max="15" width="14.85546875" style="449" customWidth="1"/>
    <col min="16" max="17" width="2.7109375" style="168" customWidth="1"/>
    <col min="18" max="18" width="9.140625" style="168"/>
    <col min="19" max="19" width="10" style="168" bestFit="1" customWidth="1"/>
    <col min="20" max="16384" width="9.140625" style="168"/>
  </cols>
  <sheetData>
    <row r="2" spans="2:17" x14ac:dyDescent="0.2">
      <c r="B2" s="18"/>
      <c r="C2" s="19"/>
      <c r="D2" s="19"/>
      <c r="E2" s="19"/>
      <c r="F2" s="19"/>
      <c r="G2" s="165"/>
      <c r="H2" s="165"/>
      <c r="I2" s="165"/>
      <c r="J2" s="165"/>
      <c r="K2" s="165"/>
      <c r="L2" s="165"/>
      <c r="M2" s="165"/>
      <c r="N2" s="165"/>
      <c r="O2" s="165"/>
      <c r="P2" s="19"/>
      <c r="Q2" s="20"/>
    </row>
    <row r="3" spans="2:17" x14ac:dyDescent="0.2">
      <c r="B3" s="21"/>
      <c r="C3" s="22"/>
      <c r="D3" s="22"/>
      <c r="E3" s="22"/>
      <c r="F3" s="22"/>
      <c r="G3" s="163"/>
      <c r="H3" s="163"/>
      <c r="I3" s="163"/>
      <c r="J3" s="163"/>
      <c r="K3" s="163"/>
      <c r="L3" s="163"/>
      <c r="M3" s="163"/>
      <c r="N3" s="163"/>
      <c r="O3" s="163"/>
      <c r="P3" s="22"/>
      <c r="Q3" s="25"/>
    </row>
    <row r="4" spans="2:17" s="171" customFormat="1" ht="18.75" x14ac:dyDescent="0.3">
      <c r="B4" s="178"/>
      <c r="C4" s="738" t="s">
        <v>457</v>
      </c>
      <c r="D4" s="180"/>
      <c r="E4" s="180"/>
      <c r="F4" s="180"/>
      <c r="G4" s="439"/>
      <c r="H4" s="439"/>
      <c r="I4" s="439"/>
      <c r="J4" s="439"/>
      <c r="K4" s="439"/>
      <c r="L4" s="439"/>
      <c r="M4" s="439"/>
      <c r="N4" s="439"/>
      <c r="O4" s="439"/>
      <c r="P4" s="180"/>
      <c r="Q4" s="182"/>
    </row>
    <row r="5" spans="2:17" s="172" customFormat="1" ht="18.75" x14ac:dyDescent="0.3">
      <c r="B5" s="26"/>
      <c r="C5" s="450" t="str">
        <f>'geg LO'!C5</f>
        <v>SWV VO Passend Onderwijs</v>
      </c>
      <c r="D5" s="27"/>
      <c r="E5" s="27"/>
      <c r="F5" s="27"/>
      <c r="G5" s="440"/>
      <c r="H5" s="440"/>
      <c r="I5" s="440"/>
      <c r="J5" s="440"/>
      <c r="K5" s="440"/>
      <c r="L5" s="440"/>
      <c r="M5" s="440"/>
      <c r="N5" s="440"/>
      <c r="O5" s="440"/>
      <c r="P5" s="27"/>
      <c r="Q5" s="28"/>
    </row>
    <row r="6" spans="2:17" x14ac:dyDescent="0.2">
      <c r="B6" s="21"/>
      <c r="C6" s="22"/>
      <c r="D6" s="22"/>
      <c r="E6" s="22"/>
      <c r="F6" s="22"/>
      <c r="G6" s="163"/>
      <c r="H6" s="163"/>
      <c r="I6" s="163"/>
      <c r="J6" s="163"/>
      <c r="K6" s="163"/>
      <c r="L6" s="163"/>
      <c r="M6" s="163"/>
      <c r="N6" s="163"/>
      <c r="O6" s="163"/>
      <c r="P6" s="22"/>
      <c r="Q6" s="25"/>
    </row>
    <row r="7" spans="2:17" ht="15" x14ac:dyDescent="0.25">
      <c r="B7" s="21"/>
      <c r="C7" s="1178" t="s">
        <v>723</v>
      </c>
      <c r="D7" s="22"/>
      <c r="E7" s="22"/>
      <c r="F7" s="22"/>
      <c r="G7" s="163"/>
      <c r="H7" s="163"/>
      <c r="I7" s="163"/>
      <c r="J7" s="163"/>
      <c r="K7" s="163"/>
      <c r="L7" s="163"/>
      <c r="M7" s="163"/>
      <c r="N7" s="163"/>
      <c r="O7" s="163"/>
      <c r="P7" s="22"/>
      <c r="Q7" s="25"/>
    </row>
    <row r="8" spans="2:17" x14ac:dyDescent="0.2">
      <c r="B8" s="21"/>
      <c r="C8" s="22"/>
      <c r="D8" s="22"/>
      <c r="E8" s="663" t="s">
        <v>165</v>
      </c>
      <c r="F8" s="664"/>
      <c r="G8" s="670" t="str">
        <f>+tab!C2</f>
        <v>2012/13</v>
      </c>
      <c r="H8" s="670" t="str">
        <f>+tab!D2</f>
        <v>2013/14</v>
      </c>
      <c r="I8" s="670" t="str">
        <f>+tab!E2</f>
        <v>2014/15</v>
      </c>
      <c r="J8" s="670" t="str">
        <f>+tab!F2</f>
        <v>2015/16</v>
      </c>
      <c r="K8" s="670" t="str">
        <f>+tab!G2</f>
        <v>2016/17</v>
      </c>
      <c r="L8" s="670" t="str">
        <f>+tab!H2</f>
        <v>2017/18</v>
      </c>
      <c r="M8" s="670" t="str">
        <f>+tab!I2</f>
        <v>2018/19</v>
      </c>
      <c r="N8" s="670" t="str">
        <f>+tab!J2</f>
        <v>2019/20</v>
      </c>
      <c r="O8" s="670" t="str">
        <f>+tab!K2</f>
        <v>2020/21</v>
      </c>
      <c r="P8" s="22"/>
      <c r="Q8" s="25"/>
    </row>
    <row r="9" spans="2:17" x14ac:dyDescent="0.2">
      <c r="B9" s="21"/>
      <c r="C9" s="22"/>
      <c r="D9" s="22"/>
      <c r="E9" s="663" t="s">
        <v>188</v>
      </c>
      <c r="F9" s="664"/>
      <c r="G9" s="650">
        <f>+tab!C4</f>
        <v>2012</v>
      </c>
      <c r="H9" s="650">
        <f>+tab!D4</f>
        <v>2013</v>
      </c>
      <c r="I9" s="650">
        <f>+tab!E4</f>
        <v>2014</v>
      </c>
      <c r="J9" s="650">
        <f>+tab!F4</f>
        <v>2015</v>
      </c>
      <c r="K9" s="650">
        <f>+tab!G4</f>
        <v>2016</v>
      </c>
      <c r="L9" s="650">
        <f>+tab!H4</f>
        <v>2017</v>
      </c>
      <c r="M9" s="650">
        <f>+tab!I4</f>
        <v>2018</v>
      </c>
      <c r="N9" s="650">
        <f>+tab!J4</f>
        <v>2019</v>
      </c>
      <c r="O9" s="650">
        <f>+tab!K4</f>
        <v>2020</v>
      </c>
      <c r="P9" s="22"/>
      <c r="Q9" s="25"/>
    </row>
    <row r="10" spans="2:17" x14ac:dyDescent="0.2">
      <c r="B10" s="21"/>
      <c r="C10" s="22"/>
      <c r="D10" s="22"/>
      <c r="E10" s="22"/>
      <c r="F10" s="22"/>
      <c r="G10" s="163"/>
      <c r="H10" s="163"/>
      <c r="I10" s="163"/>
      <c r="J10" s="163"/>
      <c r="K10" s="163"/>
      <c r="L10" s="163"/>
      <c r="M10" s="163"/>
      <c r="N10" s="163"/>
      <c r="O10" s="163"/>
      <c r="P10" s="22"/>
      <c r="Q10" s="25"/>
    </row>
    <row r="11" spans="2:17" x14ac:dyDescent="0.2">
      <c r="B11" s="21"/>
      <c r="C11" s="36"/>
      <c r="D11" s="38"/>
      <c r="E11" s="38"/>
      <c r="F11" s="36"/>
      <c r="G11" s="454"/>
      <c r="H11" s="454"/>
      <c r="I11" s="454"/>
      <c r="J11" s="454"/>
      <c r="K11" s="454"/>
      <c r="L11" s="454"/>
      <c r="M11" s="454"/>
      <c r="N11" s="454"/>
      <c r="O11" s="454"/>
      <c r="P11" s="36"/>
      <c r="Q11" s="25"/>
    </row>
    <row r="12" spans="2:17" x14ac:dyDescent="0.2">
      <c r="B12" s="21"/>
      <c r="C12" s="36"/>
      <c r="D12" s="202" t="s">
        <v>418</v>
      </c>
      <c r="E12" s="38"/>
      <c r="F12" s="36"/>
      <c r="G12" s="724" t="str">
        <f>+tab!C2</f>
        <v>2012/13</v>
      </c>
      <c r="H12" s="724" t="str">
        <f>+tab!D2</f>
        <v>2013/14</v>
      </c>
      <c r="I12" s="724" t="str">
        <f>+tab!E2</f>
        <v>2014/15</v>
      </c>
      <c r="J12" s="724" t="str">
        <f>+tab!F2</f>
        <v>2015/16</v>
      </c>
      <c r="K12" s="724" t="str">
        <f>+tab!G2</f>
        <v>2016/17</v>
      </c>
      <c r="L12" s="724" t="str">
        <f>+tab!H2</f>
        <v>2017/18</v>
      </c>
      <c r="M12" s="724" t="str">
        <f>+tab!I2</f>
        <v>2018/19</v>
      </c>
      <c r="N12" s="724" t="str">
        <f>+tab!J2</f>
        <v>2019/20</v>
      </c>
      <c r="O12" s="724" t="str">
        <f>+tab!K2</f>
        <v>2020/21</v>
      </c>
      <c r="P12" s="36"/>
      <c r="Q12" s="25"/>
    </row>
    <row r="13" spans="2:17" x14ac:dyDescent="0.2">
      <c r="B13" s="21"/>
      <c r="C13" s="36"/>
      <c r="D13" s="202" t="s">
        <v>20</v>
      </c>
      <c r="E13" s="38"/>
      <c r="F13" s="36"/>
      <c r="G13" s="602">
        <v>0</v>
      </c>
      <c r="H13" s="602">
        <v>0</v>
      </c>
      <c r="I13" s="602">
        <v>0</v>
      </c>
      <c r="J13" s="602">
        <f>+'1 febr'!U50</f>
        <v>0</v>
      </c>
      <c r="K13" s="602">
        <f>+'1 febr'!U94</f>
        <v>0</v>
      </c>
      <c r="L13" s="602">
        <f>+'1 febr'!U146</f>
        <v>0</v>
      </c>
      <c r="M13" s="602">
        <f>+'1 febr'!U190</f>
        <v>0</v>
      </c>
      <c r="N13" s="602">
        <f>+'1 febr'!U243</f>
        <v>0</v>
      </c>
      <c r="O13" s="602">
        <f>+'1 febr'!U287</f>
        <v>0</v>
      </c>
      <c r="P13" s="36"/>
      <c r="Q13" s="25"/>
    </row>
    <row r="14" spans="2:17" x14ac:dyDescent="0.2">
      <c r="B14" s="21"/>
      <c r="C14" s="36"/>
      <c r="D14" s="202" t="s">
        <v>455</v>
      </c>
      <c r="E14" s="38"/>
      <c r="F14" s="36"/>
      <c r="G14" s="769" t="e">
        <f>ROUND(G13/'geg ZO'!J37,2)</f>
        <v>#DIV/0!</v>
      </c>
      <c r="H14" s="769" t="e">
        <f>ROUND(H13/'geg ZO'!K37,2)</f>
        <v>#DIV/0!</v>
      </c>
      <c r="I14" s="769" t="e">
        <f>ROUND(I13/'geg ZO'!L37,2)</f>
        <v>#DIV/0!</v>
      </c>
      <c r="J14" s="769" t="e">
        <f>ROUND(J13/'geg ZO'!M37,2)</f>
        <v>#DIV/0!</v>
      </c>
      <c r="K14" s="769" t="e">
        <f>ROUND(K13/'geg ZO'!N37,2)</f>
        <v>#DIV/0!</v>
      </c>
      <c r="L14" s="769" t="e">
        <f>ROUND(L13/'geg ZO'!O37,2)</f>
        <v>#DIV/0!</v>
      </c>
      <c r="M14" s="769" t="e">
        <f>ROUND(M13/'geg ZO'!P37,2)</f>
        <v>#DIV/0!</v>
      </c>
      <c r="N14" s="769" t="e">
        <f>ROUND(N13/'geg ZO'!Q37,2)</f>
        <v>#DIV/0!</v>
      </c>
      <c r="O14" s="769" t="e">
        <f>ROUND(O13/'geg ZO'!R37,2)</f>
        <v>#DIV/0!</v>
      </c>
      <c r="P14" s="36"/>
      <c r="Q14" s="25"/>
    </row>
    <row r="15" spans="2:17" x14ac:dyDescent="0.2">
      <c r="B15" s="21"/>
      <c r="C15" s="36"/>
      <c r="D15" s="194"/>
      <c r="E15" s="38"/>
      <c r="F15" s="36"/>
      <c r="G15" s="454"/>
      <c r="H15" s="454"/>
      <c r="I15" s="454"/>
      <c r="J15" s="454"/>
      <c r="K15" s="454"/>
      <c r="L15" s="454"/>
      <c r="M15" s="454"/>
      <c r="N15" s="454"/>
      <c r="O15" s="454"/>
      <c r="P15" s="36"/>
      <c r="Q15" s="25"/>
    </row>
    <row r="16" spans="2:17" x14ac:dyDescent="0.2">
      <c r="B16" s="21"/>
      <c r="C16" s="36"/>
      <c r="D16" s="111" t="s">
        <v>307</v>
      </c>
      <c r="E16" s="38"/>
      <c r="F16" s="36"/>
      <c r="G16" s="596">
        <v>0</v>
      </c>
      <c r="H16" s="596">
        <v>0</v>
      </c>
      <c r="I16" s="596">
        <f>+pers!J67+pers!J68</f>
        <v>0</v>
      </c>
      <c r="J16" s="596">
        <f>+pers!K64+pers!K71-'overdr VSO'!L15</f>
        <v>0</v>
      </c>
      <c r="K16" s="596">
        <f>+pers!L64+pers!L71-'overdr VSO'!M15</f>
        <v>0</v>
      </c>
      <c r="L16" s="596">
        <f>+pers!M64+pers!M71-'overdr VSO'!N15</f>
        <v>0</v>
      </c>
      <c r="M16" s="596">
        <f>+pers!N64+pers!N71-'overdr VSO'!O15</f>
        <v>0</v>
      </c>
      <c r="N16" s="596">
        <f>+pers!O64+pers!O71-'overdr VSO'!P15</f>
        <v>0</v>
      </c>
      <c r="O16" s="596">
        <f>+pers!P64+pers!P71-'overdr VSO'!Q15</f>
        <v>0</v>
      </c>
      <c r="P16" s="36"/>
      <c r="Q16" s="25"/>
    </row>
    <row r="17" spans="2:17" x14ac:dyDescent="0.2">
      <c r="B17" s="21"/>
      <c r="C17" s="36"/>
      <c r="D17" s="111" t="s">
        <v>308</v>
      </c>
      <c r="E17" s="38"/>
      <c r="F17" s="36"/>
      <c r="G17" s="596">
        <v>0</v>
      </c>
      <c r="H17" s="596">
        <v>0</v>
      </c>
      <c r="I17" s="596">
        <v>0</v>
      </c>
      <c r="J17" s="596">
        <f>+J13</f>
        <v>0</v>
      </c>
      <c r="K17" s="596">
        <f t="shared" ref="K17:O17" si="0">+K13</f>
        <v>0</v>
      </c>
      <c r="L17" s="596">
        <f t="shared" si="0"/>
        <v>0</v>
      </c>
      <c r="M17" s="596">
        <f t="shared" si="0"/>
        <v>0</v>
      </c>
      <c r="N17" s="596">
        <f t="shared" si="0"/>
        <v>0</v>
      </c>
      <c r="O17" s="596">
        <f t="shared" si="0"/>
        <v>0</v>
      </c>
      <c r="P17" s="36"/>
      <c r="Q17" s="25"/>
    </row>
    <row r="18" spans="2:17" x14ac:dyDescent="0.2">
      <c r="B18" s="21"/>
      <c r="C18" s="36"/>
      <c r="D18" s="115" t="s">
        <v>720</v>
      </c>
      <c r="E18" s="38"/>
      <c r="F18" s="36"/>
      <c r="G18" s="602">
        <v>0</v>
      </c>
      <c r="H18" s="602">
        <v>0</v>
      </c>
      <c r="I18" s="602">
        <f>IF(I16&gt;I17,0,I17-I16)</f>
        <v>0</v>
      </c>
      <c r="J18" s="602">
        <f>IF(J16&gt;J17,0,IF(J16&lt;0,J17,J17-J16))</f>
        <v>0</v>
      </c>
      <c r="K18" s="602">
        <f t="shared" ref="K18:O18" si="1">IF(K16&gt;K17,0,IF(K16&lt;0,K17,K17-K16))</f>
        <v>0</v>
      </c>
      <c r="L18" s="602">
        <f t="shared" si="1"/>
        <v>0</v>
      </c>
      <c r="M18" s="602">
        <f t="shared" si="1"/>
        <v>0</v>
      </c>
      <c r="N18" s="602">
        <f t="shared" si="1"/>
        <v>0</v>
      </c>
      <c r="O18" s="602">
        <f t="shared" si="1"/>
        <v>0</v>
      </c>
      <c r="P18" s="36"/>
      <c r="Q18" s="25"/>
    </row>
    <row r="19" spans="2:17" x14ac:dyDescent="0.2">
      <c r="B19" s="21"/>
      <c r="C19" s="36"/>
      <c r="D19" s="202" t="s">
        <v>637</v>
      </c>
      <c r="E19" s="38"/>
      <c r="F19" s="36"/>
      <c r="G19" s="769" t="e">
        <f>ROUND(G18/'geg ZO'!J37,2)</f>
        <v>#DIV/0!</v>
      </c>
      <c r="H19" s="769" t="e">
        <f>ROUND(H18/'geg ZO'!K37,2)</f>
        <v>#DIV/0!</v>
      </c>
      <c r="I19" s="769" t="e">
        <f>ROUND(I18/'geg ZO'!L37,2)</f>
        <v>#DIV/0!</v>
      </c>
      <c r="J19" s="769" t="e">
        <f>ROUND(J18/'geg ZO'!M37,2)</f>
        <v>#DIV/0!</v>
      </c>
      <c r="K19" s="769" t="e">
        <f>ROUND(K18/'geg ZO'!N37,2)</f>
        <v>#DIV/0!</v>
      </c>
      <c r="L19" s="769" t="e">
        <f>ROUND(L18/'geg ZO'!O37,2)</f>
        <v>#DIV/0!</v>
      </c>
      <c r="M19" s="769" t="e">
        <f>ROUND(M18/'geg ZO'!P37,2)</f>
        <v>#DIV/0!</v>
      </c>
      <c r="N19" s="769" t="e">
        <f>ROUND(N18/'geg ZO'!Q37,2)</f>
        <v>#DIV/0!</v>
      </c>
      <c r="O19" s="769" t="e">
        <f>ROUND(O18/'geg ZO'!R37,2)</f>
        <v>#DIV/0!</v>
      </c>
      <c r="P19" s="36"/>
      <c r="Q19" s="25"/>
    </row>
    <row r="20" spans="2:17" x14ac:dyDescent="0.2">
      <c r="B20" s="21"/>
      <c r="C20" s="36"/>
      <c r="D20" s="584"/>
      <c r="E20" s="584"/>
      <c r="F20" s="585"/>
      <c r="G20" s="704"/>
      <c r="H20" s="704"/>
      <c r="I20" s="704"/>
      <c r="J20" s="704"/>
      <c r="K20" s="704"/>
      <c r="L20" s="704"/>
      <c r="M20" s="704"/>
      <c r="N20" s="704"/>
      <c r="O20" s="704"/>
      <c r="P20" s="36"/>
      <c r="Q20" s="25"/>
    </row>
    <row r="21" spans="2:17" x14ac:dyDescent="0.2">
      <c r="B21" s="21"/>
      <c r="C21" s="36"/>
      <c r="D21" s="43"/>
      <c r="E21" s="43"/>
      <c r="F21" s="33"/>
      <c r="G21" s="620"/>
      <c r="H21" s="620"/>
      <c r="I21" s="620"/>
      <c r="J21" s="620"/>
      <c r="K21" s="620"/>
      <c r="L21" s="620"/>
      <c r="M21" s="620"/>
      <c r="N21" s="620"/>
      <c r="O21" s="620"/>
      <c r="P21" s="36"/>
      <c r="Q21" s="25"/>
    </row>
    <row r="22" spans="2:17" x14ac:dyDescent="0.2">
      <c r="B22" s="21"/>
      <c r="C22" s="36"/>
      <c r="D22" s="43" t="s">
        <v>418</v>
      </c>
      <c r="E22" s="38"/>
      <c r="F22" s="36"/>
      <c r="G22" s="725">
        <f>+tab!C4</f>
        <v>2012</v>
      </c>
      <c r="H22" s="725">
        <f>+tab!D4</f>
        <v>2013</v>
      </c>
      <c r="I22" s="725">
        <f>+tab!E4</f>
        <v>2014</v>
      </c>
      <c r="J22" s="725">
        <f>+tab!F4</f>
        <v>2015</v>
      </c>
      <c r="K22" s="725">
        <f>+tab!G4</f>
        <v>2016</v>
      </c>
      <c r="L22" s="725">
        <f>+tab!H4</f>
        <v>2017</v>
      </c>
      <c r="M22" s="725">
        <f>+tab!I4</f>
        <v>2018</v>
      </c>
      <c r="N22" s="725">
        <f>+tab!J4</f>
        <v>2019</v>
      </c>
      <c r="O22" s="725">
        <f>+tab!K4</f>
        <v>2020</v>
      </c>
      <c r="P22" s="36"/>
      <c r="Q22" s="25"/>
    </row>
    <row r="23" spans="2:17" x14ac:dyDescent="0.2">
      <c r="B23" s="21"/>
      <c r="C23" s="36"/>
      <c r="D23" s="38" t="s">
        <v>21</v>
      </c>
      <c r="E23" s="38"/>
      <c r="F23" s="36"/>
      <c r="G23" s="602">
        <v>0</v>
      </c>
      <c r="H23" s="602">
        <v>0</v>
      </c>
      <c r="I23" s="602">
        <v>0</v>
      </c>
      <c r="J23" s="602">
        <f>+'1 febr'!Y50</f>
        <v>0</v>
      </c>
      <c r="K23" s="602">
        <f>+'1 febr'!Y94</f>
        <v>0</v>
      </c>
      <c r="L23" s="602">
        <f>+'1 febr'!Y146</f>
        <v>0</v>
      </c>
      <c r="M23" s="602">
        <f>+'1 febr'!Y190</f>
        <v>0</v>
      </c>
      <c r="N23" s="602">
        <f>+'1 febr'!Y243</f>
        <v>0</v>
      </c>
      <c r="O23" s="602">
        <f>+'1 febr'!Y287</f>
        <v>0</v>
      </c>
      <c r="P23" s="36"/>
      <c r="Q23" s="25"/>
    </row>
    <row r="24" spans="2:17" x14ac:dyDescent="0.2">
      <c r="B24" s="21"/>
      <c r="C24" s="36"/>
      <c r="D24" s="202" t="s">
        <v>455</v>
      </c>
      <c r="E24" s="38"/>
      <c r="F24" s="36"/>
      <c r="G24" s="769" t="e">
        <f>ROUND(G23/'geg ZO'!J37,2)</f>
        <v>#DIV/0!</v>
      </c>
      <c r="H24" s="769" t="e">
        <f>ROUND(H23/'geg ZO'!K37,2)</f>
        <v>#DIV/0!</v>
      </c>
      <c r="I24" s="769" t="e">
        <f>ROUND(I23/'geg ZO'!L37,2)</f>
        <v>#DIV/0!</v>
      </c>
      <c r="J24" s="769" t="e">
        <f>ROUND(J23/'geg ZO'!M37,2)</f>
        <v>#DIV/0!</v>
      </c>
      <c r="K24" s="769" t="e">
        <f>ROUND(K23/'geg ZO'!N37,2)</f>
        <v>#DIV/0!</v>
      </c>
      <c r="L24" s="769" t="e">
        <f>ROUND(L23/'geg ZO'!O37,2)</f>
        <v>#DIV/0!</v>
      </c>
      <c r="M24" s="769" t="e">
        <f>ROUND(M23/'geg ZO'!P37,2)</f>
        <v>#DIV/0!</v>
      </c>
      <c r="N24" s="769" t="e">
        <f>ROUND(N23/'geg ZO'!Q37,2)</f>
        <v>#DIV/0!</v>
      </c>
      <c r="O24" s="769" t="e">
        <f>ROUND(O23/'geg ZO'!R37,2)</f>
        <v>#DIV/0!</v>
      </c>
      <c r="P24" s="36"/>
      <c r="Q24" s="25"/>
    </row>
    <row r="25" spans="2:17" x14ac:dyDescent="0.2">
      <c r="B25" s="21"/>
      <c r="C25" s="36"/>
      <c r="D25" s="38"/>
      <c r="E25" s="38"/>
      <c r="F25" s="36"/>
      <c r="G25" s="454"/>
      <c r="H25" s="454"/>
      <c r="I25" s="454"/>
      <c r="J25" s="454"/>
      <c r="K25" s="454"/>
      <c r="L25" s="454"/>
      <c r="M25" s="454"/>
      <c r="N25" s="454"/>
      <c r="O25" s="454"/>
      <c r="P25" s="36"/>
      <c r="Q25" s="25"/>
    </row>
    <row r="26" spans="2:17" x14ac:dyDescent="0.2">
      <c r="B26" s="21"/>
      <c r="C26" s="36"/>
      <c r="D26" s="111" t="s">
        <v>309</v>
      </c>
      <c r="E26" s="38"/>
      <c r="F26" s="36"/>
      <c r="G26" s="596">
        <v>0</v>
      </c>
      <c r="H26" s="596">
        <v>0</v>
      </c>
      <c r="I26" s="596">
        <f>+'overdr VSO'!K22-'overdr VSO'!K21</f>
        <v>0</v>
      </c>
      <c r="J26" s="596">
        <f>+'overdr VSO'!L22-'overdr VSO'!L21</f>
        <v>0</v>
      </c>
      <c r="K26" s="596">
        <f>+'overdr VSO'!M22-'overdr VSO'!M21</f>
        <v>0</v>
      </c>
      <c r="L26" s="596">
        <f>+'overdr VSO'!N22-'overdr VSO'!N21</f>
        <v>0</v>
      </c>
      <c r="M26" s="596">
        <f>+'overdr VSO'!O22-'overdr VSO'!O21</f>
        <v>0</v>
      </c>
      <c r="N26" s="596">
        <f>+'overdr VSO'!P22-'overdr VSO'!P21</f>
        <v>0</v>
      </c>
      <c r="O26" s="596">
        <f>+'overdr VSO'!Q22-'overdr VSO'!Q21</f>
        <v>0</v>
      </c>
      <c r="P26" s="36"/>
      <c r="Q26" s="25"/>
    </row>
    <row r="27" spans="2:17" x14ac:dyDescent="0.2">
      <c r="B27" s="21"/>
      <c r="C27" s="36"/>
      <c r="D27" s="111" t="s">
        <v>310</v>
      </c>
      <c r="E27" s="38"/>
      <c r="F27" s="36"/>
      <c r="G27" s="596">
        <v>0</v>
      </c>
      <c r="H27" s="596">
        <v>0</v>
      </c>
      <c r="I27" s="596">
        <v>0</v>
      </c>
      <c r="J27" s="596">
        <f>+J23</f>
        <v>0</v>
      </c>
      <c r="K27" s="596">
        <f t="shared" ref="K27:O27" si="2">+K23</f>
        <v>0</v>
      </c>
      <c r="L27" s="596">
        <f t="shared" si="2"/>
        <v>0</v>
      </c>
      <c r="M27" s="596">
        <f t="shared" si="2"/>
        <v>0</v>
      </c>
      <c r="N27" s="596">
        <f t="shared" si="2"/>
        <v>0</v>
      </c>
      <c r="O27" s="596">
        <f t="shared" si="2"/>
        <v>0</v>
      </c>
      <c r="P27" s="36"/>
      <c r="Q27" s="25"/>
    </row>
    <row r="28" spans="2:17" x14ac:dyDescent="0.2">
      <c r="B28" s="21"/>
      <c r="C28" s="36"/>
      <c r="D28" s="115" t="s">
        <v>721</v>
      </c>
      <c r="E28" s="38"/>
      <c r="F28" s="36"/>
      <c r="G28" s="602">
        <v>0</v>
      </c>
      <c r="H28" s="602">
        <v>0</v>
      </c>
      <c r="I28" s="602">
        <f>IF(I26&gt;I27,0,I27-I26)</f>
        <v>0</v>
      </c>
      <c r="J28" s="602">
        <f>IF(J26&gt;J27,0,IF(J26&lt;0,J27,J27-J26))</f>
        <v>0</v>
      </c>
      <c r="K28" s="602">
        <f t="shared" ref="K28:O28" si="3">IF(K26&gt;K27,0,IF(K26&lt;0,K27,K27-K26))</f>
        <v>0</v>
      </c>
      <c r="L28" s="602">
        <f t="shared" si="3"/>
        <v>0</v>
      </c>
      <c r="M28" s="602">
        <f t="shared" si="3"/>
        <v>0</v>
      </c>
      <c r="N28" s="602">
        <f t="shared" si="3"/>
        <v>0</v>
      </c>
      <c r="O28" s="602">
        <f t="shared" si="3"/>
        <v>0</v>
      </c>
      <c r="P28" s="36"/>
      <c r="Q28" s="25"/>
    </row>
    <row r="29" spans="2:17" x14ac:dyDescent="0.2">
      <c r="B29" s="21"/>
      <c r="C29" s="36"/>
      <c r="D29" s="202" t="s">
        <v>637</v>
      </c>
      <c r="E29" s="38"/>
      <c r="F29" s="36"/>
      <c r="G29" s="769" t="e">
        <f>ROUND(G28/'geg ZO'!J37,2)</f>
        <v>#DIV/0!</v>
      </c>
      <c r="H29" s="769" t="e">
        <f>ROUND(H28/'geg ZO'!K37,2)</f>
        <v>#DIV/0!</v>
      </c>
      <c r="I29" s="769" t="e">
        <f>ROUND(I28/'geg ZO'!L37,2)</f>
        <v>#DIV/0!</v>
      </c>
      <c r="J29" s="769" t="e">
        <f>ROUND(J28/'geg ZO'!M37,2)</f>
        <v>#DIV/0!</v>
      </c>
      <c r="K29" s="769" t="e">
        <f>ROUND(K28/'geg ZO'!N37,2)</f>
        <v>#DIV/0!</v>
      </c>
      <c r="L29" s="769" t="e">
        <f>ROUND(L28/'geg ZO'!O37,2)</f>
        <v>#DIV/0!</v>
      </c>
      <c r="M29" s="769" t="e">
        <f>ROUND(M28/'geg ZO'!P37,2)</f>
        <v>#DIV/0!</v>
      </c>
      <c r="N29" s="769" t="e">
        <f>ROUND(N28/'geg ZO'!Q37,2)</f>
        <v>#DIV/0!</v>
      </c>
      <c r="O29" s="769" t="e">
        <f>ROUND(O28/'geg ZO'!R37,2)</f>
        <v>#DIV/0!</v>
      </c>
      <c r="P29" s="36"/>
      <c r="Q29" s="25"/>
    </row>
    <row r="30" spans="2:17" x14ac:dyDescent="0.2">
      <c r="B30" s="21"/>
      <c r="C30" s="36"/>
      <c r="D30" s="38"/>
      <c r="E30" s="38"/>
      <c r="F30" s="36"/>
      <c r="G30" s="454"/>
      <c r="H30" s="454"/>
      <c r="I30" s="454"/>
      <c r="J30" s="454"/>
      <c r="K30" s="454"/>
      <c r="L30" s="454"/>
      <c r="M30" s="454"/>
      <c r="N30" s="454"/>
      <c r="O30" s="454"/>
      <c r="P30" s="36"/>
      <c r="Q30" s="25"/>
    </row>
    <row r="31" spans="2:17" s="197" customFormat="1" ht="15.75" thickBot="1" x14ac:dyDescent="0.3">
      <c r="B31" s="1164"/>
      <c r="C31" s="1171"/>
      <c r="D31" s="1617"/>
      <c r="E31" s="1617"/>
      <c r="F31" s="1171"/>
      <c r="G31" s="1618"/>
      <c r="H31" s="1618"/>
      <c r="I31" s="1618"/>
      <c r="J31" s="1618"/>
      <c r="K31" s="1618"/>
      <c r="L31" s="1618"/>
      <c r="M31" s="1618"/>
      <c r="N31" s="1171"/>
      <c r="O31" s="1166"/>
      <c r="P31" s="1166"/>
      <c r="Q31" s="1165"/>
    </row>
    <row r="32" spans="2:17" s="197" customFormat="1" ht="15.75" thickTop="1" x14ac:dyDescent="0.25">
      <c r="B32" s="1164"/>
      <c r="C32" s="1619"/>
      <c r="D32" s="1620" t="s">
        <v>767</v>
      </c>
      <c r="E32" s="1621"/>
      <c r="F32" s="1620"/>
      <c r="G32" s="1622"/>
      <c r="H32" s="1622"/>
      <c r="I32" s="1622"/>
      <c r="J32" s="1622"/>
      <c r="K32" s="1622"/>
      <c r="L32" s="1622"/>
      <c r="M32" s="1622"/>
      <c r="N32" s="1620"/>
      <c r="O32" s="1620"/>
      <c r="P32" s="1623"/>
      <c r="Q32" s="1165"/>
    </row>
    <row r="33" spans="2:19" s="197" customFormat="1" ht="15" x14ac:dyDescent="0.25">
      <c r="B33" s="1164"/>
      <c r="C33" s="1624"/>
      <c r="D33" s="1166" t="s">
        <v>1073</v>
      </c>
      <c r="E33" s="1167"/>
      <c r="F33" s="1166"/>
      <c r="G33" s="1168"/>
      <c r="H33" s="1168"/>
      <c r="I33" s="1168"/>
      <c r="J33" s="1168"/>
      <c r="K33" s="1168"/>
      <c r="L33" s="1168"/>
      <c r="M33" s="1168"/>
      <c r="N33" s="1166"/>
      <c r="O33" s="1166"/>
      <c r="P33" s="1625"/>
      <c r="Q33" s="1165"/>
    </row>
    <row r="34" spans="2:19" s="197" customFormat="1" ht="15" x14ac:dyDescent="0.25">
      <c r="B34" s="1164"/>
      <c r="C34" s="1624"/>
      <c r="D34" s="1166" t="s">
        <v>772</v>
      </c>
      <c r="E34" s="1167"/>
      <c r="F34" s="1166"/>
      <c r="G34" s="1168"/>
      <c r="H34" s="1168"/>
      <c r="I34" s="1168"/>
      <c r="J34" s="1168"/>
      <c r="K34" s="1168"/>
      <c r="L34" s="1168"/>
      <c r="M34" s="1168"/>
      <c r="N34" s="1166"/>
      <c r="O34" s="1166"/>
      <c r="P34" s="1625"/>
      <c r="Q34" s="1165"/>
    </row>
    <row r="35" spans="2:19" s="197" customFormat="1" ht="15" x14ac:dyDescent="0.25">
      <c r="B35" s="1164"/>
      <c r="C35" s="1624"/>
      <c r="D35" s="1166" t="s">
        <v>768</v>
      </c>
      <c r="E35" s="1167"/>
      <c r="F35" s="1166"/>
      <c r="G35" s="1168"/>
      <c r="H35" s="1168"/>
      <c r="I35" s="1168"/>
      <c r="J35" s="1168"/>
      <c r="K35" s="1168"/>
      <c r="L35" s="1168"/>
      <c r="M35" s="1168"/>
      <c r="N35" s="1166"/>
      <c r="O35" s="1166"/>
      <c r="P35" s="1625"/>
      <c r="Q35" s="1165"/>
    </row>
    <row r="36" spans="2:19" s="197" customFormat="1" ht="15" x14ac:dyDescent="0.25">
      <c r="B36" s="1164"/>
      <c r="C36" s="1624"/>
      <c r="D36" s="1166" t="s">
        <v>1075</v>
      </c>
      <c r="E36" s="1167"/>
      <c r="F36" s="1166"/>
      <c r="G36" s="1166"/>
      <c r="H36" s="1169" t="str">
        <f>+'geg ZO'!M49</f>
        <v>ja</v>
      </c>
      <c r="I36" s="1170" t="s">
        <v>770</v>
      </c>
      <c r="J36" s="1170"/>
      <c r="K36" s="1170"/>
      <c r="L36" s="1170"/>
      <c r="M36" s="1170"/>
      <c r="N36" s="1170"/>
      <c r="O36" s="1166"/>
      <c r="P36" s="1625"/>
      <c r="Q36" s="1165"/>
    </row>
    <row r="37" spans="2:19" s="197" customFormat="1" ht="15" x14ac:dyDescent="0.25">
      <c r="B37" s="1164"/>
      <c r="C37" s="1624"/>
      <c r="D37" s="1166" t="s">
        <v>1076</v>
      </c>
      <c r="E37" s="1167"/>
      <c r="F37" s="1166"/>
      <c r="G37" s="1166"/>
      <c r="H37" s="1169" t="str">
        <f>+'geg ZO'!M50</f>
        <v>ja</v>
      </c>
      <c r="I37" s="1170" t="s">
        <v>769</v>
      </c>
      <c r="J37" s="1170"/>
      <c r="K37" s="1170"/>
      <c r="L37" s="1170"/>
      <c r="M37" s="1170"/>
      <c r="N37" s="1170"/>
      <c r="O37" s="1166"/>
      <c r="P37" s="1625"/>
      <c r="Q37" s="1165"/>
    </row>
    <row r="38" spans="2:19" s="197" customFormat="1" ht="15" x14ac:dyDescent="0.25">
      <c r="B38" s="1164"/>
      <c r="C38" s="1624"/>
      <c r="D38" s="1166" t="s">
        <v>771</v>
      </c>
      <c r="E38" s="1167"/>
      <c r="F38" s="1166"/>
      <c r="G38" s="1168"/>
      <c r="H38" s="1168"/>
      <c r="I38" s="1168"/>
      <c r="J38" s="1168"/>
      <c r="K38" s="1168"/>
      <c r="L38" s="1168"/>
      <c r="M38" s="1168"/>
      <c r="N38" s="1166"/>
      <c r="O38" s="1166"/>
      <c r="P38" s="1625"/>
      <c r="Q38" s="1165"/>
    </row>
    <row r="39" spans="2:19" s="197" customFormat="1" ht="15" x14ac:dyDescent="0.25">
      <c r="B39" s="1164"/>
      <c r="C39" s="1624"/>
      <c r="D39" s="1166" t="s">
        <v>773</v>
      </c>
      <c r="E39" s="1167"/>
      <c r="F39" s="1166"/>
      <c r="G39" s="1168"/>
      <c r="H39" s="1168"/>
      <c r="I39" s="1168"/>
      <c r="J39" s="1168"/>
      <c r="K39" s="1168"/>
      <c r="L39" s="1168"/>
      <c r="M39" s="1168"/>
      <c r="N39" s="1166"/>
      <c r="O39" s="1166"/>
      <c r="P39" s="1625"/>
      <c r="Q39" s="1165"/>
    </row>
    <row r="40" spans="2:19" s="197" customFormat="1" ht="15" x14ac:dyDescent="0.25">
      <c r="B40" s="1164"/>
      <c r="C40" s="1624"/>
      <c r="D40" s="1166" t="s">
        <v>774</v>
      </c>
      <c r="E40" s="1167"/>
      <c r="F40" s="1166"/>
      <c r="G40" s="1168"/>
      <c r="H40" s="1168"/>
      <c r="I40" s="1168"/>
      <c r="J40" s="1168"/>
      <c r="K40" s="1168"/>
      <c r="L40" s="1168"/>
      <c r="M40" s="1168"/>
      <c r="N40" s="1166"/>
      <c r="O40" s="1166"/>
      <c r="P40" s="1625"/>
      <c r="Q40" s="1165"/>
    </row>
    <row r="41" spans="2:19" s="197" customFormat="1" ht="15" x14ac:dyDescent="0.25">
      <c r="B41" s="1164"/>
      <c r="C41" s="1624"/>
      <c r="D41" s="1166"/>
      <c r="E41" s="1167"/>
      <c r="F41" s="1166"/>
      <c r="G41" s="1168"/>
      <c r="H41" s="1168"/>
      <c r="I41" s="1168"/>
      <c r="J41" s="1168"/>
      <c r="K41" s="1168"/>
      <c r="L41" s="1168"/>
      <c r="M41" s="1168"/>
      <c r="N41" s="1166"/>
      <c r="O41" s="1166"/>
      <c r="P41" s="1625"/>
      <c r="Q41" s="1165"/>
    </row>
    <row r="42" spans="2:19" s="197" customFormat="1" ht="15" x14ac:dyDescent="0.25">
      <c r="B42" s="1164"/>
      <c r="C42" s="1624"/>
      <c r="D42" s="1166" t="s">
        <v>775</v>
      </c>
      <c r="E42" s="1167"/>
      <c r="F42" s="1166"/>
      <c r="G42" s="1168"/>
      <c r="H42" s="1168"/>
      <c r="I42" s="1168"/>
      <c r="J42" s="1168"/>
      <c r="K42" s="1168"/>
      <c r="L42" s="1168"/>
      <c r="M42" s="1168"/>
      <c r="N42" s="1166"/>
      <c r="O42" s="1166"/>
      <c r="P42" s="1625"/>
      <c r="Q42" s="1165"/>
    </row>
    <row r="43" spans="2:19" s="197" customFormat="1" ht="15.75" thickBot="1" x14ac:dyDescent="0.3">
      <c r="B43" s="1164"/>
      <c r="C43" s="1626"/>
      <c r="D43" s="1627" t="s">
        <v>776</v>
      </c>
      <c r="E43" s="1628"/>
      <c r="F43" s="1627"/>
      <c r="G43" s="1629"/>
      <c r="H43" s="1629"/>
      <c r="I43" s="1629"/>
      <c r="J43" s="1629"/>
      <c r="K43" s="1629"/>
      <c r="L43" s="1629"/>
      <c r="M43" s="1629"/>
      <c r="N43" s="1627"/>
      <c r="O43" s="1627"/>
      <c r="P43" s="1630"/>
      <c r="Q43" s="1165"/>
    </row>
    <row r="44" spans="2:19" ht="13.5" thickTop="1" x14ac:dyDescent="0.2">
      <c r="B44" s="21"/>
      <c r="C44" s="22"/>
      <c r="D44" s="23"/>
      <c r="E44" s="23"/>
      <c r="F44" s="22"/>
      <c r="G44" s="163"/>
      <c r="H44" s="163"/>
      <c r="I44" s="163"/>
      <c r="J44" s="163"/>
      <c r="K44" s="163"/>
      <c r="L44" s="163"/>
      <c r="M44" s="163"/>
      <c r="N44" s="163"/>
      <c r="O44" s="163"/>
      <c r="P44" s="22"/>
      <c r="Q44" s="25"/>
    </row>
    <row r="45" spans="2:19" x14ac:dyDescent="0.2">
      <c r="B45" s="186"/>
      <c r="C45" s="166"/>
      <c r="D45" s="621"/>
      <c r="E45" s="621"/>
      <c r="F45" s="166"/>
      <c r="G45" s="167"/>
      <c r="H45" s="167"/>
      <c r="I45" s="167"/>
      <c r="J45" s="167"/>
      <c r="K45" s="167"/>
      <c r="L45" s="167"/>
      <c r="M45" s="167"/>
      <c r="N45" s="167"/>
      <c r="O45" s="167"/>
      <c r="P45" s="166"/>
      <c r="Q45" s="188"/>
    </row>
    <row r="46" spans="2:19" x14ac:dyDescent="0.2">
      <c r="B46" s="6"/>
      <c r="C46" s="6"/>
      <c r="D46" s="6"/>
      <c r="E46" s="6"/>
      <c r="F46" s="6"/>
      <c r="G46" s="6"/>
      <c r="H46" s="6"/>
      <c r="I46" s="443"/>
      <c r="J46" s="443"/>
      <c r="K46" s="443"/>
      <c r="L46" s="443"/>
      <c r="M46" s="443"/>
      <c r="N46" s="443"/>
      <c r="O46" s="443"/>
      <c r="P46" s="6"/>
      <c r="Q46" s="6"/>
      <c r="R46" s="6"/>
      <c r="S46" s="6"/>
    </row>
    <row r="47" spans="2:19" x14ac:dyDescent="0.2">
      <c r="B47" s="6"/>
      <c r="C47" s="6"/>
      <c r="D47" s="6"/>
      <c r="E47" s="6"/>
      <c r="F47" s="6"/>
      <c r="G47" s="6"/>
      <c r="H47" s="6"/>
      <c r="I47" s="443"/>
      <c r="J47" s="443"/>
      <c r="K47" s="443"/>
      <c r="L47" s="443"/>
      <c r="M47" s="443"/>
      <c r="N47" s="443"/>
      <c r="O47" s="443"/>
      <c r="P47" s="6"/>
      <c r="Q47" s="6"/>
      <c r="R47" s="6"/>
      <c r="S47" s="6"/>
    </row>
    <row r="48" spans="2:19" x14ac:dyDescent="0.2">
      <c r="B48" s="6"/>
      <c r="C48" s="6"/>
      <c r="D48" s="6"/>
      <c r="E48" s="6"/>
      <c r="F48" s="6"/>
      <c r="G48" s="6"/>
      <c r="H48" s="6"/>
      <c r="I48" s="443"/>
      <c r="J48" s="443"/>
      <c r="K48" s="443"/>
      <c r="L48" s="443"/>
      <c r="M48" s="443"/>
      <c r="N48" s="443"/>
      <c r="O48" s="443"/>
      <c r="P48" s="6"/>
      <c r="Q48" s="6"/>
      <c r="R48" s="6"/>
      <c r="S48" s="6"/>
    </row>
    <row r="49" spans="2:31" x14ac:dyDescent="0.2">
      <c r="B49" s="6"/>
      <c r="C49" s="6"/>
      <c r="D49" s="6"/>
      <c r="E49" s="6"/>
      <c r="F49" s="6"/>
      <c r="G49" s="6"/>
      <c r="H49" s="6"/>
      <c r="I49" s="443"/>
      <c r="J49" s="443"/>
      <c r="K49" s="443"/>
      <c r="L49" s="443"/>
      <c r="M49" s="443"/>
      <c r="N49" s="443"/>
      <c r="O49" s="443"/>
      <c r="P49" s="6"/>
      <c r="Q49" s="6"/>
      <c r="R49" s="6"/>
      <c r="S49" s="6"/>
      <c r="T49" s="6"/>
      <c r="U49" s="6"/>
      <c r="V49" s="6"/>
      <c r="W49" s="6"/>
      <c r="X49" s="6"/>
      <c r="Y49" s="443"/>
      <c r="Z49" s="443"/>
      <c r="AA49" s="443"/>
      <c r="AB49" s="443"/>
      <c r="AC49" s="443"/>
      <c r="AD49" s="6"/>
      <c r="AE49" s="6"/>
    </row>
    <row r="50" spans="2:31" x14ac:dyDescent="0.2">
      <c r="B50" s="6"/>
      <c r="C50" s="6"/>
      <c r="D50" s="6"/>
      <c r="E50" s="6"/>
      <c r="F50" s="6"/>
      <c r="G50" s="6"/>
      <c r="H50" s="6"/>
      <c r="I50" s="443"/>
      <c r="J50" s="443"/>
      <c r="K50" s="443"/>
      <c r="L50" s="443"/>
      <c r="M50" s="443"/>
      <c r="N50" s="443"/>
      <c r="O50" s="443"/>
      <c r="P50" s="6"/>
      <c r="Q50" s="6"/>
      <c r="R50" s="6"/>
      <c r="S50" s="6"/>
    </row>
    <row r="51" spans="2:31" x14ac:dyDescent="0.2">
      <c r="B51" s="6"/>
      <c r="C51" s="6"/>
      <c r="D51" s="6"/>
      <c r="E51" s="6"/>
      <c r="F51" s="6"/>
      <c r="G51" s="6"/>
      <c r="H51" s="6"/>
      <c r="I51" s="443"/>
      <c r="J51" s="443"/>
      <c r="K51" s="443"/>
      <c r="L51" s="443"/>
      <c r="M51" s="443"/>
      <c r="N51" s="443"/>
      <c r="O51" s="443"/>
      <c r="P51" s="6"/>
      <c r="Q51" s="6"/>
      <c r="R51" s="6"/>
      <c r="S51" s="6"/>
    </row>
    <row r="52" spans="2:31" x14ac:dyDescent="0.2">
      <c r="B52" s="6"/>
      <c r="C52" s="6"/>
      <c r="D52" s="6"/>
      <c r="E52" s="6"/>
      <c r="F52" s="6"/>
      <c r="G52" s="6"/>
      <c r="H52" s="6"/>
      <c r="I52" s="443"/>
      <c r="J52" s="443"/>
      <c r="K52" s="443"/>
      <c r="L52" s="443"/>
      <c r="M52" s="443"/>
      <c r="N52" s="443"/>
      <c r="O52" s="443"/>
      <c r="P52" s="6"/>
      <c r="Q52" s="6"/>
      <c r="R52" s="6"/>
      <c r="S52" s="6"/>
    </row>
    <row r="53" spans="2:31" x14ac:dyDescent="0.2">
      <c r="B53" s="6"/>
      <c r="C53" s="6"/>
      <c r="D53" s="6"/>
      <c r="E53" s="6"/>
      <c r="F53" s="6"/>
      <c r="G53" s="6"/>
      <c r="H53" s="6"/>
      <c r="I53" s="443"/>
      <c r="J53" s="443"/>
      <c r="K53" s="443"/>
      <c r="L53" s="443"/>
      <c r="M53" s="443"/>
      <c r="N53" s="443"/>
      <c r="O53" s="443"/>
      <c r="P53" s="6"/>
      <c r="Q53" s="6"/>
      <c r="R53" s="6"/>
      <c r="S53" s="6"/>
    </row>
    <row r="54" spans="2:31" x14ac:dyDescent="0.2">
      <c r="B54" s="6"/>
      <c r="C54" s="6"/>
      <c r="D54" s="6"/>
      <c r="E54" s="6"/>
      <c r="F54" s="6"/>
      <c r="G54" s="6"/>
      <c r="H54" s="6"/>
      <c r="I54" s="443"/>
      <c r="J54" s="443"/>
      <c r="K54" s="443"/>
      <c r="L54" s="443"/>
      <c r="M54" s="443"/>
      <c r="N54" s="443"/>
      <c r="O54" s="443"/>
      <c r="P54" s="6"/>
      <c r="Q54" s="6"/>
      <c r="R54" s="6"/>
      <c r="S54" s="6"/>
    </row>
    <row r="55" spans="2:31" x14ac:dyDescent="0.2">
      <c r="B55" s="6"/>
      <c r="C55" s="6"/>
      <c r="D55" s="6"/>
      <c r="E55" s="6"/>
      <c r="F55" s="6"/>
      <c r="G55" s="6"/>
      <c r="H55" s="6"/>
      <c r="I55" s="443"/>
      <c r="J55" s="443"/>
      <c r="K55" s="443"/>
      <c r="L55" s="443"/>
      <c r="M55" s="443"/>
      <c r="N55" s="443"/>
      <c r="O55" s="443"/>
      <c r="P55" s="6"/>
      <c r="Q55" s="6"/>
      <c r="R55" s="6"/>
      <c r="S55" s="6"/>
    </row>
    <row r="56" spans="2:31" x14ac:dyDescent="0.2">
      <c r="B56" s="6"/>
      <c r="C56" s="6"/>
      <c r="D56" s="6"/>
      <c r="E56" s="6"/>
      <c r="F56" s="6"/>
      <c r="G56" s="6"/>
      <c r="H56" s="6"/>
      <c r="I56" s="443"/>
      <c r="J56" s="443"/>
      <c r="K56" s="443"/>
      <c r="L56" s="443"/>
      <c r="M56" s="443"/>
      <c r="N56" s="443"/>
      <c r="O56" s="443"/>
      <c r="P56" s="6"/>
      <c r="Q56" s="6"/>
      <c r="R56" s="6"/>
      <c r="S56" s="6"/>
    </row>
    <row r="57" spans="2:31" x14ac:dyDescent="0.2">
      <c r="B57" s="6"/>
      <c r="C57" s="6"/>
      <c r="D57" s="6"/>
      <c r="E57" s="6"/>
      <c r="F57" s="6"/>
      <c r="G57" s="6"/>
      <c r="H57" s="6"/>
      <c r="I57" s="443"/>
      <c r="J57" s="443"/>
      <c r="K57" s="443"/>
      <c r="L57" s="443"/>
      <c r="M57" s="443"/>
      <c r="N57" s="443"/>
      <c r="O57" s="443"/>
      <c r="P57" s="6"/>
      <c r="Q57" s="6"/>
      <c r="R57" s="6"/>
      <c r="S57" s="6"/>
    </row>
    <row r="58" spans="2:31" x14ac:dyDescent="0.2">
      <c r="B58" s="6"/>
      <c r="C58" s="6"/>
      <c r="D58" s="6"/>
      <c r="E58" s="6"/>
      <c r="F58" s="6"/>
      <c r="G58" s="6"/>
      <c r="H58" s="6"/>
      <c r="I58" s="443"/>
      <c r="J58" s="443"/>
      <c r="K58" s="443"/>
      <c r="L58" s="443"/>
      <c r="M58" s="443"/>
      <c r="N58" s="443"/>
      <c r="O58" s="443"/>
      <c r="P58" s="6"/>
      <c r="Q58" s="6"/>
      <c r="R58" s="6"/>
      <c r="S58" s="6"/>
    </row>
    <row r="59" spans="2:31" x14ac:dyDescent="0.2">
      <c r="B59" s="6"/>
      <c r="C59" s="6"/>
      <c r="D59" s="6"/>
      <c r="E59" s="6"/>
      <c r="F59" s="6"/>
      <c r="G59" s="6"/>
      <c r="H59" s="6"/>
      <c r="I59" s="443"/>
      <c r="J59" s="443"/>
      <c r="K59" s="443"/>
      <c r="L59" s="443"/>
      <c r="M59" s="443"/>
      <c r="N59" s="443"/>
      <c r="O59" s="443"/>
      <c r="P59" s="6"/>
      <c r="Q59" s="6"/>
      <c r="R59" s="6"/>
      <c r="S59" s="6"/>
    </row>
    <row r="60" spans="2:31" x14ac:dyDescent="0.2">
      <c r="B60" s="6"/>
      <c r="C60" s="6"/>
      <c r="D60" s="6"/>
      <c r="E60" s="6"/>
      <c r="F60" s="6"/>
      <c r="G60" s="6"/>
      <c r="H60" s="6"/>
      <c r="I60" s="443"/>
      <c r="J60" s="443"/>
      <c r="K60" s="443"/>
      <c r="L60" s="443"/>
      <c r="M60" s="443"/>
      <c r="N60" s="443"/>
      <c r="O60" s="443"/>
      <c r="P60" s="6"/>
      <c r="Q60" s="6"/>
      <c r="R60" s="6"/>
      <c r="S60" s="6"/>
    </row>
    <row r="61" spans="2:31" x14ac:dyDescent="0.2">
      <c r="B61" s="6"/>
      <c r="C61" s="6"/>
      <c r="D61" s="6"/>
      <c r="E61" s="6"/>
      <c r="F61" s="6"/>
      <c r="G61" s="6"/>
      <c r="H61" s="6"/>
      <c r="I61" s="443"/>
      <c r="J61" s="443"/>
      <c r="K61" s="443"/>
      <c r="L61" s="443"/>
      <c r="M61" s="443"/>
      <c r="N61" s="443"/>
      <c r="O61" s="443"/>
      <c r="P61" s="6"/>
      <c r="Q61" s="6"/>
      <c r="R61" s="6"/>
      <c r="S61" s="6"/>
    </row>
    <row r="62" spans="2:31" x14ac:dyDescent="0.2">
      <c r="B62" s="6"/>
      <c r="C62" s="6"/>
      <c r="D62" s="6"/>
      <c r="E62" s="6"/>
      <c r="F62" s="6"/>
      <c r="G62" s="6"/>
      <c r="H62" s="6"/>
      <c r="I62" s="443"/>
      <c r="J62" s="443"/>
      <c r="K62" s="443"/>
      <c r="L62" s="443"/>
      <c r="M62" s="443"/>
      <c r="N62" s="443"/>
      <c r="O62" s="443"/>
      <c r="P62" s="6"/>
      <c r="Q62" s="6"/>
      <c r="R62" s="6"/>
      <c r="S62" s="6"/>
    </row>
    <row r="63" spans="2:31" x14ac:dyDescent="0.2">
      <c r="B63" s="6"/>
      <c r="C63" s="6"/>
      <c r="D63" s="6"/>
      <c r="E63" s="6"/>
      <c r="F63" s="6"/>
      <c r="G63" s="6"/>
      <c r="H63" s="6"/>
      <c r="I63" s="443"/>
      <c r="J63" s="443"/>
      <c r="K63" s="443"/>
      <c r="L63" s="443"/>
      <c r="M63" s="443"/>
      <c r="N63" s="443"/>
      <c r="O63" s="443"/>
      <c r="P63" s="6"/>
      <c r="Q63" s="6"/>
      <c r="R63" s="6"/>
      <c r="S63" s="6"/>
    </row>
    <row r="64" spans="2:31" x14ac:dyDescent="0.2">
      <c r="B64" s="6"/>
      <c r="C64" s="6"/>
      <c r="D64" s="6"/>
      <c r="E64" s="6"/>
      <c r="F64" s="6"/>
      <c r="G64" s="6"/>
      <c r="H64" s="6"/>
      <c r="I64" s="443"/>
      <c r="J64" s="443"/>
      <c r="K64" s="443"/>
      <c r="L64" s="443"/>
      <c r="M64" s="443"/>
      <c r="N64" s="443"/>
      <c r="O64" s="443"/>
      <c r="P64" s="6"/>
      <c r="Q64" s="6"/>
      <c r="R64" s="6"/>
      <c r="S64" s="6"/>
    </row>
    <row r="65" spans="2:19" x14ac:dyDescent="0.2">
      <c r="B65" s="6"/>
      <c r="C65" s="6"/>
      <c r="D65" s="6"/>
      <c r="E65" s="6"/>
      <c r="F65" s="6"/>
      <c r="G65" s="6"/>
      <c r="H65" s="6"/>
      <c r="I65" s="443"/>
      <c r="J65" s="443"/>
      <c r="K65" s="443"/>
      <c r="L65" s="443"/>
      <c r="M65" s="443"/>
      <c r="N65" s="443"/>
      <c r="O65" s="443"/>
      <c r="P65" s="6"/>
      <c r="Q65" s="6"/>
      <c r="R65" s="6"/>
      <c r="S65" s="6"/>
    </row>
    <row r="66" spans="2:19" x14ac:dyDescent="0.2">
      <c r="B66" s="6"/>
      <c r="C66" s="6"/>
      <c r="D66" s="6"/>
      <c r="E66" s="6"/>
      <c r="F66" s="6"/>
      <c r="G66" s="6"/>
      <c r="H66" s="6"/>
      <c r="I66" s="443"/>
      <c r="J66" s="443"/>
      <c r="K66" s="443"/>
      <c r="L66" s="443"/>
      <c r="M66" s="443"/>
      <c r="N66" s="443"/>
      <c r="O66" s="443"/>
      <c r="P66" s="6"/>
      <c r="Q66" s="6"/>
      <c r="R66" s="6"/>
      <c r="S66" s="6"/>
    </row>
    <row r="67" spans="2:19" x14ac:dyDescent="0.2">
      <c r="B67" s="6"/>
      <c r="C67" s="6"/>
      <c r="D67" s="6"/>
      <c r="E67" s="6"/>
      <c r="F67" s="6"/>
      <c r="G67" s="6"/>
      <c r="H67" s="6"/>
      <c r="I67" s="443"/>
      <c r="J67" s="443"/>
      <c r="K67" s="443"/>
      <c r="L67" s="443"/>
      <c r="M67" s="443"/>
      <c r="N67" s="443"/>
      <c r="O67" s="443"/>
      <c r="P67" s="6"/>
      <c r="Q67" s="6"/>
      <c r="R67" s="6"/>
      <c r="S67" s="6"/>
    </row>
    <row r="68" spans="2:19" x14ac:dyDescent="0.2">
      <c r="B68" s="6"/>
      <c r="C68" s="6"/>
      <c r="D68" s="6"/>
      <c r="E68" s="6"/>
      <c r="F68" s="6"/>
      <c r="G68" s="6"/>
      <c r="H68" s="6"/>
      <c r="I68" s="443"/>
      <c r="J68" s="443"/>
      <c r="K68" s="443"/>
      <c r="L68" s="443"/>
      <c r="M68" s="443"/>
      <c r="N68" s="443"/>
      <c r="O68" s="443"/>
      <c r="P68" s="6"/>
      <c r="Q68" s="6"/>
      <c r="R68" s="6"/>
      <c r="S68" s="6"/>
    </row>
    <row r="69" spans="2:19" x14ac:dyDescent="0.2">
      <c r="B69" s="6"/>
      <c r="C69" s="6"/>
      <c r="D69" s="6"/>
      <c r="E69" s="6"/>
      <c r="F69" s="6"/>
      <c r="G69" s="6"/>
      <c r="H69" s="6"/>
      <c r="I69" s="443"/>
      <c r="J69" s="443"/>
      <c r="K69" s="443"/>
      <c r="L69" s="443"/>
      <c r="M69" s="443"/>
      <c r="N69" s="443"/>
      <c r="O69" s="443"/>
      <c r="P69" s="6"/>
      <c r="Q69" s="6"/>
      <c r="R69" s="6"/>
      <c r="S69" s="6"/>
    </row>
    <row r="70" spans="2:19" x14ac:dyDescent="0.2">
      <c r="B70" s="6"/>
      <c r="C70" s="6"/>
      <c r="D70" s="6"/>
      <c r="E70" s="6"/>
      <c r="F70" s="6"/>
      <c r="G70" s="6"/>
      <c r="H70" s="6"/>
      <c r="I70" s="443"/>
      <c r="J70" s="443"/>
      <c r="K70" s="443"/>
      <c r="L70" s="443"/>
      <c r="M70" s="443"/>
      <c r="N70" s="443"/>
      <c r="O70" s="443"/>
      <c r="P70" s="6"/>
      <c r="Q70" s="6"/>
      <c r="R70" s="6"/>
      <c r="S70" s="6"/>
    </row>
    <row r="71" spans="2:19" x14ac:dyDescent="0.2">
      <c r="B71" s="6"/>
      <c r="C71" s="6"/>
      <c r="D71" s="6"/>
      <c r="E71" s="6"/>
      <c r="F71" s="6"/>
      <c r="G71" s="6"/>
      <c r="H71" s="6"/>
      <c r="I71" s="443"/>
      <c r="J71" s="443"/>
      <c r="K71" s="443"/>
      <c r="L71" s="443"/>
      <c r="M71" s="443"/>
      <c r="N71" s="443"/>
      <c r="O71" s="443"/>
      <c r="P71" s="6"/>
      <c r="Q71" s="6"/>
      <c r="R71" s="6"/>
      <c r="S71" s="6"/>
    </row>
    <row r="72" spans="2:19" x14ac:dyDescent="0.2">
      <c r="B72" s="6"/>
      <c r="C72" s="6"/>
      <c r="D72" s="6"/>
      <c r="E72" s="6"/>
      <c r="F72" s="6"/>
      <c r="G72" s="6"/>
      <c r="H72" s="6"/>
      <c r="I72" s="443"/>
      <c r="J72" s="443"/>
      <c r="K72" s="443"/>
      <c r="L72" s="443"/>
      <c r="M72" s="443"/>
      <c r="N72" s="443"/>
      <c r="O72" s="443"/>
      <c r="P72" s="6"/>
      <c r="Q72" s="6"/>
      <c r="R72" s="6"/>
      <c r="S72" s="6"/>
    </row>
    <row r="73" spans="2:19" x14ac:dyDescent="0.2">
      <c r="B73" s="6"/>
      <c r="C73" s="6"/>
      <c r="D73" s="6"/>
      <c r="E73" s="6"/>
      <c r="F73" s="6"/>
      <c r="G73" s="6"/>
      <c r="H73" s="6"/>
      <c r="I73" s="443"/>
      <c r="J73" s="443"/>
      <c r="K73" s="443"/>
      <c r="L73" s="443"/>
      <c r="M73" s="443"/>
      <c r="N73" s="443"/>
      <c r="O73" s="443"/>
      <c r="P73" s="6"/>
      <c r="Q73" s="6"/>
      <c r="R73" s="6"/>
      <c r="S73" s="6"/>
    </row>
    <row r="74" spans="2:19" x14ac:dyDescent="0.2">
      <c r="B74" s="6"/>
      <c r="C74" s="6"/>
      <c r="D74" s="6"/>
      <c r="E74" s="6"/>
      <c r="F74" s="6"/>
      <c r="G74" s="6"/>
      <c r="H74" s="6"/>
      <c r="I74" s="443"/>
      <c r="J74" s="443"/>
      <c r="K74" s="443"/>
      <c r="L74" s="443"/>
      <c r="M74" s="443"/>
      <c r="N74" s="443"/>
      <c r="O74" s="443"/>
      <c r="P74" s="6"/>
      <c r="Q74" s="6"/>
      <c r="R74" s="6"/>
      <c r="S74" s="6"/>
    </row>
    <row r="75" spans="2:19" x14ac:dyDescent="0.2">
      <c r="B75" s="6"/>
      <c r="C75" s="6"/>
      <c r="D75" s="6"/>
      <c r="E75" s="6"/>
      <c r="F75" s="6"/>
      <c r="G75" s="6"/>
      <c r="H75" s="6"/>
      <c r="I75" s="443"/>
      <c r="J75" s="443"/>
      <c r="K75" s="443"/>
      <c r="L75" s="443"/>
      <c r="M75" s="443"/>
      <c r="N75" s="443"/>
      <c r="O75" s="443"/>
      <c r="P75" s="6"/>
      <c r="Q75" s="6"/>
      <c r="R75" s="6"/>
      <c r="S75" s="6"/>
    </row>
    <row r="76" spans="2:19" x14ac:dyDescent="0.2">
      <c r="B76" s="6"/>
      <c r="C76" s="6"/>
      <c r="D76" s="6"/>
      <c r="E76" s="6"/>
      <c r="F76" s="6"/>
      <c r="G76" s="6"/>
      <c r="H76" s="6"/>
      <c r="I76" s="443"/>
      <c r="J76" s="443"/>
      <c r="K76" s="443"/>
      <c r="L76" s="443"/>
      <c r="M76" s="443"/>
      <c r="N76" s="443"/>
      <c r="O76" s="443"/>
      <c r="P76" s="6"/>
      <c r="Q76" s="6"/>
      <c r="R76" s="6"/>
      <c r="S76" s="6"/>
    </row>
    <row r="77" spans="2:19" x14ac:dyDescent="0.2">
      <c r="B77" s="6"/>
      <c r="C77" s="6"/>
      <c r="D77" s="6"/>
      <c r="E77" s="6"/>
      <c r="F77" s="6"/>
      <c r="G77" s="6"/>
      <c r="H77" s="6"/>
      <c r="I77" s="443"/>
      <c r="J77" s="443"/>
      <c r="K77" s="443"/>
      <c r="L77" s="443"/>
      <c r="M77" s="443"/>
      <c r="N77" s="443"/>
      <c r="O77" s="443"/>
      <c r="P77" s="6"/>
      <c r="Q77" s="6"/>
      <c r="R77" s="6"/>
      <c r="S77" s="6"/>
    </row>
    <row r="78" spans="2:19" x14ac:dyDescent="0.2">
      <c r="B78" s="6"/>
      <c r="C78" s="6"/>
      <c r="D78" s="6"/>
      <c r="E78" s="6"/>
      <c r="F78" s="6"/>
      <c r="G78" s="6"/>
      <c r="H78" s="6"/>
      <c r="I78" s="443"/>
      <c r="J78" s="443"/>
      <c r="K78" s="443"/>
      <c r="L78" s="443"/>
      <c r="M78" s="443"/>
      <c r="N78" s="443"/>
      <c r="O78" s="443"/>
      <c r="P78" s="6"/>
      <c r="Q78" s="6"/>
      <c r="R78" s="6"/>
      <c r="S78" s="6"/>
    </row>
    <row r="79" spans="2:19" x14ac:dyDescent="0.2">
      <c r="B79" s="6"/>
      <c r="C79" s="6"/>
      <c r="D79" s="6"/>
      <c r="E79" s="6"/>
      <c r="F79" s="6"/>
      <c r="G79" s="6"/>
      <c r="H79" s="6"/>
      <c r="I79" s="443"/>
      <c r="J79" s="443"/>
      <c r="K79" s="443"/>
      <c r="L79" s="443"/>
      <c r="M79" s="443"/>
      <c r="N79" s="443"/>
      <c r="O79" s="443"/>
      <c r="P79" s="6"/>
      <c r="Q79" s="6"/>
      <c r="R79" s="6"/>
      <c r="S79" s="6"/>
    </row>
    <row r="80" spans="2:19" x14ac:dyDescent="0.2">
      <c r="B80" s="6"/>
      <c r="C80" s="6"/>
      <c r="D80" s="6"/>
      <c r="E80" s="6"/>
      <c r="F80" s="6"/>
      <c r="G80" s="6"/>
      <c r="H80" s="6"/>
      <c r="I80" s="443"/>
      <c r="J80" s="443"/>
      <c r="K80" s="443"/>
      <c r="L80" s="443"/>
      <c r="M80" s="443"/>
      <c r="N80" s="443"/>
      <c r="O80" s="443"/>
      <c r="P80" s="6"/>
      <c r="Q80" s="6"/>
      <c r="R80" s="6"/>
      <c r="S80" s="6"/>
    </row>
    <row r="81" spans="2:19" x14ac:dyDescent="0.2">
      <c r="B81" s="6"/>
      <c r="C81" s="6"/>
      <c r="D81" s="6"/>
      <c r="E81" s="6"/>
      <c r="F81" s="6"/>
      <c r="G81" s="6"/>
      <c r="H81" s="6"/>
      <c r="I81" s="443"/>
      <c r="J81" s="443"/>
      <c r="K81" s="443"/>
      <c r="L81" s="443"/>
      <c r="M81" s="443"/>
      <c r="N81" s="443"/>
      <c r="O81" s="443"/>
      <c r="P81" s="6"/>
      <c r="Q81" s="6"/>
      <c r="R81" s="6"/>
      <c r="S81" s="6"/>
    </row>
    <row r="82" spans="2:19" x14ac:dyDescent="0.2">
      <c r="B82" s="6"/>
      <c r="C82" s="6"/>
      <c r="D82" s="6"/>
      <c r="E82" s="6"/>
      <c r="F82" s="6"/>
      <c r="G82" s="6"/>
      <c r="H82" s="6"/>
      <c r="I82" s="443"/>
      <c r="J82" s="443"/>
      <c r="K82" s="443"/>
      <c r="L82" s="443"/>
      <c r="M82" s="443"/>
      <c r="N82" s="443"/>
      <c r="O82" s="443"/>
      <c r="P82" s="6"/>
      <c r="Q82" s="6"/>
      <c r="R82" s="6"/>
      <c r="S82" s="6"/>
    </row>
    <row r="83" spans="2:19" x14ac:dyDescent="0.2">
      <c r="B83" s="6"/>
      <c r="C83" s="6"/>
      <c r="D83" s="6"/>
      <c r="E83" s="6"/>
      <c r="F83" s="6"/>
      <c r="G83" s="6"/>
      <c r="H83" s="6"/>
      <c r="I83" s="443"/>
      <c r="J83" s="443"/>
      <c r="K83" s="443"/>
      <c r="L83" s="443"/>
      <c r="M83" s="443"/>
      <c r="N83" s="443"/>
      <c r="O83" s="443"/>
      <c r="P83" s="6"/>
      <c r="Q83" s="6"/>
      <c r="R83" s="6"/>
      <c r="S83" s="6"/>
    </row>
    <row r="84" spans="2:19" x14ac:dyDescent="0.2">
      <c r="B84" s="6"/>
      <c r="C84" s="6"/>
      <c r="D84" s="6"/>
      <c r="E84" s="6"/>
      <c r="F84" s="6"/>
      <c r="G84" s="6"/>
      <c r="H84" s="6"/>
      <c r="I84" s="443"/>
      <c r="J84" s="443"/>
      <c r="K84" s="443"/>
      <c r="L84" s="443"/>
      <c r="M84" s="443"/>
      <c r="N84" s="443"/>
      <c r="O84" s="443"/>
      <c r="P84" s="6"/>
      <c r="Q84" s="6"/>
      <c r="R84" s="6"/>
      <c r="S84" s="6"/>
    </row>
    <row r="85" spans="2:19" x14ac:dyDescent="0.2">
      <c r="B85" s="6"/>
      <c r="C85" s="6"/>
      <c r="D85" s="6"/>
      <c r="E85" s="6"/>
      <c r="F85" s="6"/>
      <c r="G85" s="6"/>
      <c r="H85" s="6"/>
      <c r="I85" s="443"/>
      <c r="J85" s="443"/>
      <c r="K85" s="443"/>
      <c r="L85" s="443"/>
      <c r="M85" s="443"/>
      <c r="N85" s="443"/>
      <c r="O85" s="443"/>
      <c r="P85" s="6"/>
      <c r="Q85" s="6"/>
      <c r="R85" s="6"/>
      <c r="S85" s="6"/>
    </row>
    <row r="86" spans="2:19" x14ac:dyDescent="0.2">
      <c r="B86" s="6"/>
      <c r="C86" s="6"/>
      <c r="D86" s="6"/>
      <c r="E86" s="6"/>
      <c r="F86" s="6"/>
      <c r="G86" s="6"/>
      <c r="H86" s="6"/>
      <c r="I86" s="443"/>
      <c r="J86" s="443"/>
      <c r="K86" s="443"/>
      <c r="L86" s="443"/>
      <c r="M86" s="443"/>
      <c r="N86" s="443"/>
      <c r="O86" s="443"/>
      <c r="P86" s="6"/>
      <c r="Q86" s="6"/>
      <c r="R86" s="6"/>
      <c r="S86" s="6"/>
    </row>
    <row r="87" spans="2:19" x14ac:dyDescent="0.2">
      <c r="B87" s="6"/>
      <c r="C87" s="6"/>
      <c r="D87" s="6"/>
      <c r="E87" s="6"/>
      <c r="F87" s="6"/>
      <c r="G87" s="6"/>
      <c r="H87" s="6"/>
      <c r="I87" s="443"/>
      <c r="J87" s="443"/>
      <c r="K87" s="443"/>
      <c r="L87" s="443"/>
      <c r="M87" s="443"/>
      <c r="N87" s="443"/>
      <c r="O87" s="443"/>
      <c r="P87" s="6"/>
      <c r="Q87" s="6"/>
      <c r="R87" s="6"/>
      <c r="S87" s="6"/>
    </row>
    <row r="88" spans="2:19" x14ac:dyDescent="0.2">
      <c r="B88" s="6"/>
      <c r="C88" s="6"/>
      <c r="D88" s="6"/>
      <c r="E88" s="6"/>
      <c r="F88" s="6"/>
      <c r="G88" s="6"/>
      <c r="H88" s="6"/>
      <c r="I88" s="443"/>
      <c r="J88" s="443"/>
      <c r="K88" s="443"/>
      <c r="L88" s="443"/>
      <c r="M88" s="443"/>
      <c r="N88" s="443"/>
      <c r="O88" s="443"/>
      <c r="P88" s="6"/>
      <c r="Q88" s="6"/>
      <c r="R88" s="6"/>
      <c r="S88" s="6"/>
    </row>
    <row r="89" spans="2:19" x14ac:dyDescent="0.2">
      <c r="B89" s="6"/>
      <c r="C89" s="6"/>
      <c r="D89" s="6"/>
      <c r="E89" s="6"/>
      <c r="F89" s="6"/>
      <c r="G89" s="6"/>
      <c r="H89" s="6"/>
      <c r="I89" s="443"/>
      <c r="J89" s="443"/>
      <c r="K89" s="443"/>
      <c r="L89" s="443"/>
      <c r="M89" s="443"/>
      <c r="N89" s="443"/>
      <c r="O89" s="443"/>
      <c r="P89" s="6"/>
      <c r="Q89" s="6"/>
      <c r="R89" s="6"/>
      <c r="S89" s="6"/>
    </row>
    <row r="90" spans="2:19" x14ac:dyDescent="0.2">
      <c r="B90" s="6"/>
      <c r="C90" s="6"/>
      <c r="D90" s="6"/>
      <c r="E90" s="6"/>
      <c r="F90" s="6"/>
      <c r="G90" s="6"/>
      <c r="H90" s="6"/>
      <c r="I90" s="443"/>
      <c r="J90" s="443"/>
      <c r="K90" s="443"/>
      <c r="L90" s="443"/>
      <c r="M90" s="443"/>
      <c r="N90" s="443"/>
      <c r="O90" s="443"/>
      <c r="P90" s="6"/>
      <c r="Q90" s="6"/>
      <c r="R90" s="6"/>
      <c r="S90" s="6"/>
    </row>
    <row r="91" spans="2:19" x14ac:dyDescent="0.2">
      <c r="B91" s="6"/>
      <c r="C91" s="6"/>
      <c r="D91" s="6"/>
      <c r="E91" s="6"/>
      <c r="F91" s="6"/>
      <c r="G91" s="6"/>
      <c r="H91" s="6"/>
      <c r="I91" s="443"/>
      <c r="J91" s="443"/>
      <c r="K91" s="443"/>
      <c r="L91" s="443"/>
      <c r="M91" s="443"/>
      <c r="N91" s="443"/>
      <c r="O91" s="443"/>
      <c r="P91" s="6"/>
      <c r="Q91" s="6"/>
      <c r="R91" s="6"/>
      <c r="S91" s="6"/>
    </row>
    <row r="92" spans="2:19" x14ac:dyDescent="0.2">
      <c r="B92" s="6"/>
      <c r="C92" s="6"/>
      <c r="D92" s="6"/>
      <c r="E92" s="6"/>
      <c r="F92" s="6"/>
      <c r="G92" s="6"/>
      <c r="H92" s="6"/>
      <c r="I92" s="443"/>
      <c r="J92" s="443"/>
      <c r="K92" s="443"/>
      <c r="L92" s="443"/>
      <c r="M92" s="443"/>
      <c r="N92" s="443"/>
      <c r="O92" s="443"/>
      <c r="P92" s="6"/>
      <c r="Q92" s="6"/>
      <c r="R92" s="6"/>
      <c r="S92" s="6"/>
    </row>
    <row r="93" spans="2:19" x14ac:dyDescent="0.2">
      <c r="B93" s="6"/>
      <c r="C93" s="6"/>
      <c r="D93" s="6"/>
      <c r="E93" s="6"/>
      <c r="F93" s="6"/>
      <c r="G93" s="6"/>
      <c r="H93" s="6"/>
      <c r="I93" s="443"/>
      <c r="J93" s="443"/>
      <c r="K93" s="443"/>
      <c r="L93" s="443"/>
      <c r="M93" s="443"/>
      <c r="N93" s="443"/>
      <c r="O93" s="443"/>
      <c r="P93" s="6"/>
      <c r="Q93" s="6"/>
      <c r="R93" s="6"/>
      <c r="S93" s="6"/>
    </row>
    <row r="94" spans="2:19" x14ac:dyDescent="0.2">
      <c r="B94" s="6"/>
      <c r="C94" s="6"/>
      <c r="D94" s="6"/>
      <c r="E94" s="6"/>
      <c r="F94" s="6"/>
      <c r="G94" s="6"/>
      <c r="H94" s="6"/>
      <c r="I94" s="443"/>
      <c r="J94" s="443"/>
      <c r="K94" s="443"/>
      <c r="L94" s="443"/>
      <c r="M94" s="443"/>
      <c r="N94" s="443"/>
      <c r="O94" s="443"/>
      <c r="P94" s="6"/>
      <c r="Q94" s="6"/>
      <c r="R94" s="6"/>
      <c r="S94" s="6"/>
    </row>
    <row r="95" spans="2:19" x14ac:dyDescent="0.2">
      <c r="B95" s="6"/>
      <c r="C95" s="6"/>
      <c r="D95" s="6"/>
      <c r="E95" s="6"/>
      <c r="F95" s="6"/>
      <c r="G95" s="6"/>
      <c r="H95" s="6"/>
      <c r="I95" s="443"/>
      <c r="J95" s="443"/>
      <c r="K95" s="443"/>
      <c r="L95" s="443"/>
      <c r="M95" s="443"/>
      <c r="N95" s="443"/>
      <c r="O95" s="443"/>
      <c r="P95" s="6"/>
      <c r="Q95" s="6"/>
      <c r="R95" s="6"/>
      <c r="S95" s="6"/>
    </row>
    <row r="96" spans="2:19" x14ac:dyDescent="0.2">
      <c r="B96" s="6"/>
      <c r="C96" s="6"/>
      <c r="D96" s="6"/>
      <c r="E96" s="6"/>
      <c r="F96" s="6"/>
      <c r="G96" s="6"/>
      <c r="H96" s="6"/>
      <c r="I96" s="443"/>
      <c r="J96" s="443"/>
      <c r="K96" s="443"/>
      <c r="L96" s="443"/>
      <c r="M96" s="443"/>
      <c r="N96" s="443"/>
      <c r="O96" s="443"/>
      <c r="P96" s="6"/>
      <c r="Q96" s="6"/>
      <c r="R96" s="6"/>
      <c r="S96" s="6"/>
    </row>
    <row r="97" spans="2:17" x14ac:dyDescent="0.2">
      <c r="B97" s="6"/>
      <c r="C97" s="6"/>
      <c r="D97" s="6"/>
      <c r="E97" s="6"/>
      <c r="F97" s="6"/>
      <c r="G97" s="6"/>
      <c r="H97" s="6"/>
      <c r="I97" s="443"/>
      <c r="J97" s="443"/>
      <c r="K97" s="443"/>
      <c r="L97" s="443"/>
      <c r="M97" s="443"/>
      <c r="N97" s="443"/>
      <c r="O97" s="443"/>
      <c r="P97" s="6"/>
      <c r="Q97" s="6"/>
    </row>
    <row r="98" spans="2:17" x14ac:dyDescent="0.2">
      <c r="B98" s="6"/>
      <c r="C98" s="6"/>
      <c r="D98" s="6"/>
      <c r="E98" s="6"/>
      <c r="F98" s="6"/>
      <c r="G98" s="6"/>
      <c r="H98" s="6"/>
      <c r="I98" s="443"/>
      <c r="J98" s="443"/>
      <c r="K98" s="443"/>
      <c r="L98" s="443"/>
      <c r="M98" s="443"/>
      <c r="N98" s="443"/>
      <c r="O98" s="443"/>
      <c r="P98" s="6"/>
      <c r="Q98" s="6"/>
    </row>
    <row r="99" spans="2:17" x14ac:dyDescent="0.2">
      <c r="B99" s="6"/>
      <c r="C99" s="6"/>
      <c r="D99" s="6"/>
      <c r="E99" s="6"/>
      <c r="F99" s="6"/>
      <c r="G99" s="6"/>
      <c r="H99" s="6"/>
      <c r="I99" s="443"/>
      <c r="J99" s="443"/>
      <c r="K99" s="443"/>
      <c r="L99" s="443"/>
      <c r="M99" s="443"/>
      <c r="N99" s="443"/>
      <c r="O99" s="443"/>
      <c r="P99" s="6"/>
      <c r="Q99" s="6"/>
    </row>
    <row r="100" spans="2:17" x14ac:dyDescent="0.2">
      <c r="B100" s="6"/>
      <c r="C100" s="6"/>
      <c r="D100" s="6"/>
      <c r="E100" s="6"/>
      <c r="F100" s="6"/>
      <c r="G100" s="6"/>
      <c r="H100" s="6"/>
      <c r="I100" s="443"/>
      <c r="J100" s="443"/>
      <c r="K100" s="443"/>
      <c r="L100" s="443"/>
      <c r="M100" s="443"/>
      <c r="N100" s="443"/>
      <c r="O100" s="443"/>
      <c r="P100" s="6"/>
      <c r="Q100" s="6"/>
    </row>
    <row r="101" spans="2:17" x14ac:dyDescent="0.2">
      <c r="B101" s="6"/>
      <c r="C101" s="6"/>
      <c r="D101" s="6"/>
      <c r="E101" s="6"/>
      <c r="F101" s="6"/>
      <c r="G101" s="6"/>
      <c r="H101" s="6"/>
      <c r="I101" s="443"/>
      <c r="J101" s="443"/>
      <c r="K101" s="443"/>
      <c r="L101" s="443"/>
      <c r="M101" s="443"/>
      <c r="N101" s="443"/>
      <c r="O101" s="443"/>
      <c r="P101" s="6"/>
      <c r="Q101" s="6"/>
    </row>
    <row r="102" spans="2:17" x14ac:dyDescent="0.2">
      <c r="B102" s="6"/>
      <c r="C102" s="6"/>
      <c r="D102" s="6"/>
      <c r="E102" s="6"/>
      <c r="F102" s="6"/>
      <c r="G102" s="6"/>
      <c r="H102" s="6"/>
      <c r="I102" s="443"/>
      <c r="J102" s="443"/>
      <c r="K102" s="443"/>
      <c r="L102" s="443"/>
      <c r="M102" s="443"/>
      <c r="N102" s="443"/>
      <c r="O102" s="443"/>
      <c r="P102" s="6"/>
      <c r="Q102" s="6"/>
    </row>
    <row r="103" spans="2:17" x14ac:dyDescent="0.2">
      <c r="B103" s="6"/>
      <c r="C103" s="6"/>
      <c r="D103" s="6"/>
      <c r="E103" s="6"/>
      <c r="F103" s="6"/>
      <c r="G103" s="6"/>
      <c r="H103" s="6"/>
      <c r="I103" s="443"/>
      <c r="J103" s="443"/>
      <c r="K103" s="443"/>
      <c r="L103" s="443"/>
      <c r="M103" s="443"/>
      <c r="N103" s="443"/>
      <c r="O103" s="443"/>
      <c r="P103" s="6"/>
      <c r="Q103" s="6"/>
    </row>
  </sheetData>
  <sheetProtection password="DFBD" sheet="1" objects="1" scenarios="1"/>
  <phoneticPr fontId="87" type="noConversion"/>
  <printOptions headings="1" gridLines="1"/>
  <pageMargins left="0.74803149606299213" right="0.74803149606299213" top="0.98425196850393704" bottom="0.98425196850393704" header="0.51181102362204722" footer="0.51181102362204722"/>
  <pageSetup paperSize="9" scale="45"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315"/>
  <sheetViews>
    <sheetView showGridLines="0" zoomScale="80" zoomScaleNormal="80" zoomScaleSheetLayoutView="85" workbookViewId="0">
      <selection activeCell="B2" sqref="B2"/>
    </sheetView>
  </sheetViews>
  <sheetFormatPr defaultRowHeight="12.75" x14ac:dyDescent="0.2"/>
  <cols>
    <col min="1" max="1" width="3.7109375" style="168" customWidth="1"/>
    <col min="2" max="3" width="2.7109375" style="168" customWidth="1"/>
    <col min="4" max="4" width="45.7109375" style="168" customWidth="1"/>
    <col min="5" max="5" width="0.85546875" style="168" customWidth="1"/>
    <col min="6" max="6" width="8.7109375" style="176" customWidth="1"/>
    <col min="7" max="7" width="2.7109375" style="168" customWidth="1"/>
    <col min="8" max="9" width="14.85546875" style="168" customWidth="1"/>
    <col min="10" max="16" width="14.85546875" style="176" customWidth="1"/>
    <col min="17" max="19" width="2.7109375" style="168" customWidth="1"/>
    <col min="20" max="24" width="14.85546875" style="168" customWidth="1"/>
    <col min="25" max="16384" width="9.140625" style="168"/>
  </cols>
  <sheetData>
    <row r="2" spans="2:18" x14ac:dyDescent="0.2">
      <c r="B2" s="18"/>
      <c r="C2" s="19"/>
      <c r="D2" s="19"/>
      <c r="E2" s="19"/>
      <c r="F2" s="177"/>
      <c r="G2" s="19"/>
      <c r="H2" s="177"/>
      <c r="I2" s="177"/>
      <c r="J2" s="177"/>
      <c r="K2" s="177"/>
      <c r="L2" s="177"/>
      <c r="M2" s="177"/>
      <c r="N2" s="177"/>
      <c r="O2" s="177"/>
      <c r="P2" s="177"/>
      <c r="Q2" s="19"/>
      <c r="R2" s="20"/>
    </row>
    <row r="3" spans="2:18" x14ac:dyDescent="0.2">
      <c r="B3" s="21"/>
      <c r="C3" s="22"/>
      <c r="D3" s="23"/>
      <c r="E3" s="22"/>
      <c r="F3" s="24"/>
      <c r="G3" s="22"/>
      <c r="H3" s="24"/>
      <c r="I3" s="24"/>
      <c r="J3" s="24"/>
      <c r="K3" s="24"/>
      <c r="L3" s="24"/>
      <c r="M3" s="24"/>
      <c r="N3" s="24"/>
      <c r="O3" s="24"/>
      <c r="P3" s="24"/>
      <c r="Q3" s="22"/>
      <c r="R3" s="25"/>
    </row>
    <row r="4" spans="2:18" s="171" customFormat="1" ht="18.75" x14ac:dyDescent="0.3">
      <c r="B4" s="178"/>
      <c r="C4" s="702" t="s">
        <v>43</v>
      </c>
      <c r="D4" s="180"/>
      <c r="E4" s="180"/>
      <c r="F4" s="181"/>
      <c r="G4" s="180"/>
      <c r="H4" s="181"/>
      <c r="I4" s="181"/>
      <c r="J4" s="181"/>
      <c r="K4" s="181"/>
      <c r="L4" s="181"/>
      <c r="M4" s="181"/>
      <c r="N4" s="181"/>
      <c r="O4" s="181"/>
      <c r="P4" s="181"/>
      <c r="Q4" s="180"/>
      <c r="R4" s="182"/>
    </row>
    <row r="5" spans="2:18" s="172" customFormat="1" ht="18.75" x14ac:dyDescent="0.3">
      <c r="B5" s="26"/>
      <c r="C5" s="450" t="str">
        <f>+'geg LO'!C5</f>
        <v>SWV VO Passend Onderwijs</v>
      </c>
      <c r="D5" s="27"/>
      <c r="E5" s="27"/>
      <c r="F5" s="183"/>
      <c r="G5" s="27"/>
      <c r="H5" s="183"/>
      <c r="I5" s="183"/>
      <c r="J5" s="183"/>
      <c r="K5" s="183"/>
      <c r="L5" s="183"/>
      <c r="M5" s="183"/>
      <c r="N5" s="183"/>
      <c r="O5" s="183"/>
      <c r="P5" s="183"/>
      <c r="Q5" s="27"/>
      <c r="R5" s="28"/>
    </row>
    <row r="6" spans="2:18" x14ac:dyDescent="0.2">
      <c r="B6" s="21"/>
      <c r="C6" s="22"/>
      <c r="D6" s="23"/>
      <c r="E6" s="22"/>
      <c r="F6" s="24"/>
      <c r="G6" s="22"/>
      <c r="H6" s="24"/>
      <c r="I6" s="24"/>
      <c r="J6" s="24"/>
      <c r="K6" s="24"/>
      <c r="L6" s="24"/>
      <c r="M6" s="24"/>
      <c r="N6" s="24"/>
      <c r="O6" s="24"/>
      <c r="P6" s="24"/>
      <c r="Q6" s="22"/>
      <c r="R6" s="25"/>
    </row>
    <row r="7" spans="2:18" x14ac:dyDescent="0.2">
      <c r="B7" s="21"/>
      <c r="C7" s="22"/>
      <c r="D7" s="23"/>
      <c r="E7" s="22"/>
      <c r="F7" s="24"/>
      <c r="G7" s="22"/>
      <c r="H7" s="24"/>
      <c r="I7" s="24"/>
      <c r="J7" s="24"/>
      <c r="K7" s="24"/>
      <c r="L7" s="24"/>
      <c r="M7" s="24"/>
      <c r="N7" s="24"/>
      <c r="O7" s="24"/>
      <c r="P7" s="24"/>
      <c r="Q7" s="22"/>
      <c r="R7" s="25"/>
    </row>
    <row r="8" spans="2:18" s="216" customFormat="1" x14ac:dyDescent="0.2">
      <c r="B8" s="218"/>
      <c r="C8" s="219"/>
      <c r="D8" s="711" t="s">
        <v>188</v>
      </c>
      <c r="E8" s="664"/>
      <c r="F8" s="710"/>
      <c r="G8" s="664"/>
      <c r="H8" s="712">
        <f>tab!C4</f>
        <v>2012</v>
      </c>
      <c r="I8" s="712">
        <f>tab!D4</f>
        <v>2013</v>
      </c>
      <c r="J8" s="712">
        <f>tab!E4</f>
        <v>2014</v>
      </c>
      <c r="K8" s="712">
        <f>tab!F4</f>
        <v>2015</v>
      </c>
      <c r="L8" s="712">
        <f>tab!G4</f>
        <v>2016</v>
      </c>
      <c r="M8" s="712">
        <f>tab!H4</f>
        <v>2017</v>
      </c>
      <c r="N8" s="712">
        <f>tab!I4</f>
        <v>2018</v>
      </c>
      <c r="O8" s="712">
        <f>tab!J4</f>
        <v>2019</v>
      </c>
      <c r="P8" s="712">
        <f>tab!K4</f>
        <v>2020</v>
      </c>
      <c r="Q8" s="219"/>
      <c r="R8" s="220"/>
    </row>
    <row r="9" spans="2:18" x14ac:dyDescent="0.2">
      <c r="B9" s="21"/>
      <c r="C9" s="22"/>
      <c r="D9" s="23"/>
      <c r="E9" s="22"/>
      <c r="F9" s="24"/>
      <c r="G9" s="22"/>
      <c r="H9" s="22"/>
      <c r="I9" s="22"/>
      <c r="J9" s="22"/>
      <c r="K9" s="22"/>
      <c r="L9" s="22"/>
      <c r="M9" s="22"/>
      <c r="N9" s="22"/>
      <c r="O9" s="22"/>
      <c r="P9" s="22"/>
      <c r="Q9" s="22"/>
      <c r="R9" s="25"/>
    </row>
    <row r="10" spans="2:18" x14ac:dyDescent="0.2">
      <c r="B10" s="21"/>
      <c r="C10" s="36"/>
      <c r="D10" s="38"/>
      <c r="E10" s="36"/>
      <c r="F10" s="189"/>
      <c r="G10" s="36"/>
      <c r="H10" s="189"/>
      <c r="I10" s="189"/>
      <c r="J10" s="189"/>
      <c r="K10" s="189"/>
      <c r="L10" s="189"/>
      <c r="M10" s="189"/>
      <c r="N10" s="189"/>
      <c r="O10" s="189"/>
      <c r="P10" s="189"/>
      <c r="Q10" s="36"/>
      <c r="R10" s="25"/>
    </row>
    <row r="11" spans="2:18" x14ac:dyDescent="0.2">
      <c r="B11" s="21"/>
      <c r="C11" s="36"/>
      <c r="D11" s="658" t="s">
        <v>39</v>
      </c>
      <c r="E11" s="36"/>
      <c r="F11" s="189"/>
      <c r="G11" s="36"/>
      <c r="H11" s="189"/>
      <c r="I11" s="189"/>
      <c r="J11" s="189"/>
      <c r="K11" s="189"/>
      <c r="L11" s="189"/>
      <c r="M11" s="189"/>
      <c r="N11" s="189"/>
      <c r="O11" s="189"/>
      <c r="P11" s="189"/>
      <c r="Q11" s="36"/>
      <c r="R11" s="25"/>
    </row>
    <row r="12" spans="2:18" x14ac:dyDescent="0.2">
      <c r="B12" s="21"/>
      <c r="C12" s="36"/>
      <c r="D12" s="38"/>
      <c r="E12" s="36"/>
      <c r="F12" s="189"/>
      <c r="G12" s="36"/>
      <c r="H12" s="189"/>
      <c r="I12" s="189"/>
      <c r="J12" s="189"/>
      <c r="K12" s="189"/>
      <c r="L12" s="189"/>
      <c r="M12" s="189"/>
      <c r="N12" s="189"/>
      <c r="O12" s="189"/>
      <c r="P12" s="189"/>
      <c r="Q12" s="36"/>
      <c r="R12" s="25"/>
    </row>
    <row r="13" spans="2:18" x14ac:dyDescent="0.2">
      <c r="B13" s="21"/>
      <c r="C13" s="36"/>
      <c r="D13" s="202" t="s">
        <v>79</v>
      </c>
      <c r="E13" s="36"/>
      <c r="F13" s="189"/>
      <c r="G13" s="36"/>
      <c r="H13" s="189"/>
      <c r="I13" s="189"/>
      <c r="J13" s="189"/>
      <c r="K13" s="189"/>
      <c r="L13" s="189"/>
      <c r="M13" s="189"/>
      <c r="N13" s="189"/>
      <c r="O13" s="189"/>
      <c r="P13" s="189"/>
      <c r="Q13" s="36"/>
      <c r="R13" s="25"/>
    </row>
    <row r="14" spans="2:18" x14ac:dyDescent="0.2">
      <c r="B14" s="21"/>
      <c r="C14" s="36"/>
      <c r="D14" s="39" t="s">
        <v>280</v>
      </c>
      <c r="E14" s="36"/>
      <c r="F14" s="189"/>
      <c r="G14" s="36"/>
      <c r="H14" s="189"/>
      <c r="I14" s="189"/>
      <c r="J14" s="189"/>
      <c r="K14" s="189"/>
      <c r="L14" s="189"/>
      <c r="M14" s="189"/>
      <c r="N14" s="189"/>
      <c r="O14" s="189"/>
      <c r="P14" s="189"/>
      <c r="Q14" s="36"/>
      <c r="R14" s="25"/>
    </row>
    <row r="15" spans="2:18" x14ac:dyDescent="0.2">
      <c r="B15" s="21"/>
      <c r="C15" s="36"/>
      <c r="D15" s="194" t="s">
        <v>482</v>
      </c>
      <c r="E15" s="36"/>
      <c r="F15" s="189"/>
      <c r="G15" s="36"/>
      <c r="H15" s="1090">
        <f>ROUND(+'geg LO'!G$25*tab!C10,2)</f>
        <v>0</v>
      </c>
      <c r="I15" s="1090">
        <f>ROUND(+'geg LO'!H$25*tab!D10,2)</f>
        <v>0</v>
      </c>
      <c r="J15" s="1090">
        <f>ROUND('geg LO'!I$25*tab!E10*1/2,2)</f>
        <v>0</v>
      </c>
      <c r="K15" s="1151"/>
      <c r="L15" s="1151"/>
      <c r="M15" s="1151"/>
      <c r="N15" s="1151"/>
      <c r="O15" s="1151"/>
      <c r="P15" s="1151"/>
      <c r="Q15" s="36"/>
      <c r="R15" s="25"/>
    </row>
    <row r="16" spans="2:18" x14ac:dyDescent="0.2">
      <c r="B16" s="21"/>
      <c r="C16" s="36"/>
      <c r="D16" s="194" t="s">
        <v>483</v>
      </c>
      <c r="E16" s="36"/>
      <c r="F16" s="189"/>
      <c r="G16" s="36"/>
      <c r="H16" s="1090">
        <f>ROUND(+'geg LO'!G$25*tab!C11,2)</f>
        <v>0</v>
      </c>
      <c r="I16" s="1090">
        <f>ROUND(+'geg LO'!H$25*tab!D11,2)</f>
        <v>0</v>
      </c>
      <c r="J16" s="1090">
        <f>ROUND(+'geg LO'!I$25*tab!E11*1/2,2)</f>
        <v>0</v>
      </c>
      <c r="K16" s="1151"/>
      <c r="L16" s="1151"/>
      <c r="M16" s="1151"/>
      <c r="N16" s="1151"/>
      <c r="O16" s="1151"/>
      <c r="P16" s="1151"/>
      <c r="Q16" s="36"/>
      <c r="R16" s="25"/>
    </row>
    <row r="17" spans="2:18" x14ac:dyDescent="0.2">
      <c r="B17" s="1156"/>
      <c r="C17" s="36"/>
      <c r="D17" s="194" t="s">
        <v>816</v>
      </c>
      <c r="E17" s="36"/>
      <c r="F17" s="189"/>
      <c r="G17" s="36"/>
      <c r="H17" s="1151"/>
      <c r="I17" s="1151"/>
      <c r="J17" s="1090">
        <f>+'geg LO'!I24*tab!E15*1/2</f>
        <v>0</v>
      </c>
      <c r="K17" s="1090">
        <f>+'geg LO'!J24*tab!F15</f>
        <v>0</v>
      </c>
      <c r="L17" s="1090">
        <f>+'geg LO'!K24*tab!G15</f>
        <v>0</v>
      </c>
      <c r="M17" s="1090">
        <f>+'geg LO'!L24*tab!H15</f>
        <v>0</v>
      </c>
      <c r="N17" s="1090">
        <f>+'geg LO'!M24*tab!I15</f>
        <v>0</v>
      </c>
      <c r="O17" s="1090">
        <f>+'geg LO'!N24*tab!J15</f>
        <v>0</v>
      </c>
      <c r="P17" s="1090">
        <f>+'geg LO'!O24*tab!K15</f>
        <v>0</v>
      </c>
      <c r="Q17" s="36"/>
      <c r="R17" s="25"/>
    </row>
    <row r="18" spans="2:18" x14ac:dyDescent="0.2">
      <c r="B18" s="1156"/>
      <c r="C18" s="36"/>
      <c r="D18" s="194" t="s">
        <v>918</v>
      </c>
      <c r="E18" s="36"/>
      <c r="F18" s="189"/>
      <c r="G18" s="36"/>
      <c r="H18" s="1151"/>
      <c r="I18" s="1151"/>
      <c r="J18" s="1090">
        <f>1/2*tab!E21*2/3</f>
        <v>0</v>
      </c>
      <c r="K18" s="1090">
        <f>+tab!F21</f>
        <v>0</v>
      </c>
      <c r="L18" s="1090">
        <f>+tab!G21</f>
        <v>0</v>
      </c>
      <c r="M18" s="1151"/>
      <c r="N18" s="1151"/>
      <c r="O18" s="1151"/>
      <c r="P18" s="1151"/>
      <c r="Q18" s="36"/>
      <c r="R18" s="25"/>
    </row>
    <row r="19" spans="2:18" x14ac:dyDescent="0.2">
      <c r="B19" s="21"/>
      <c r="C19" s="36"/>
      <c r="D19" s="202" t="s">
        <v>953</v>
      </c>
      <c r="E19" s="36"/>
      <c r="F19" s="189"/>
      <c r="G19" s="36"/>
      <c r="H19" s="591">
        <f t="shared" ref="H19:P19" si="0">SUM(H15:H18)</f>
        <v>0</v>
      </c>
      <c r="I19" s="591">
        <f t="shared" si="0"/>
        <v>0</v>
      </c>
      <c r="J19" s="591">
        <f t="shared" si="0"/>
        <v>0</v>
      </c>
      <c r="K19" s="591">
        <f t="shared" si="0"/>
        <v>0</v>
      </c>
      <c r="L19" s="591">
        <f t="shared" si="0"/>
        <v>0</v>
      </c>
      <c r="M19" s="591">
        <f t="shared" si="0"/>
        <v>0</v>
      </c>
      <c r="N19" s="591">
        <f t="shared" si="0"/>
        <v>0</v>
      </c>
      <c r="O19" s="591">
        <f t="shared" si="0"/>
        <v>0</v>
      </c>
      <c r="P19" s="591">
        <f t="shared" si="0"/>
        <v>0</v>
      </c>
      <c r="Q19" s="36"/>
      <c r="R19" s="25"/>
    </row>
    <row r="20" spans="2:18" x14ac:dyDescent="0.2">
      <c r="B20" s="1156"/>
      <c r="C20" s="36"/>
      <c r="D20" s="38"/>
      <c r="E20" s="36"/>
      <c r="F20" s="189"/>
      <c r="G20" s="36"/>
      <c r="H20" s="1451"/>
      <c r="I20" s="1451"/>
      <c r="J20" s="1451"/>
      <c r="K20" s="1451"/>
      <c r="L20" s="1451"/>
      <c r="M20" s="1451"/>
      <c r="N20" s="1451"/>
      <c r="O20" s="1451"/>
      <c r="P20" s="1451"/>
      <c r="Q20" s="36"/>
      <c r="R20" s="1063"/>
    </row>
    <row r="21" spans="2:18" x14ac:dyDescent="0.2">
      <c r="B21" s="1156"/>
      <c r="C21" s="36"/>
      <c r="D21" s="202" t="s">
        <v>757</v>
      </c>
      <c r="E21" s="36"/>
      <c r="F21" s="189"/>
      <c r="G21" s="36"/>
      <c r="H21" s="1452"/>
      <c r="I21" s="1452"/>
      <c r="J21" s="1452"/>
      <c r="K21" s="1452"/>
      <c r="L21" s="1453">
        <f>IF('geg LO'!K27=0,0,+'geg LO'!K27*tab!G$23)</f>
        <v>0</v>
      </c>
      <c r="M21" s="1453">
        <f>+'geg LO'!L27*tab!H$23</f>
        <v>0</v>
      </c>
      <c r="N21" s="1453">
        <f>+'geg LO'!M27*tab!I$23</f>
        <v>0</v>
      </c>
      <c r="O21" s="1453">
        <f>+'geg LO'!N27*tab!J$23</f>
        <v>0</v>
      </c>
      <c r="P21" s="1453">
        <f>+'geg LO'!O27*tab!K$23</f>
        <v>0</v>
      </c>
      <c r="Q21" s="36"/>
      <c r="R21" s="1063"/>
    </row>
    <row r="22" spans="2:18" x14ac:dyDescent="0.2">
      <c r="B22" s="1156"/>
      <c r="C22" s="36"/>
      <c r="D22" s="202" t="s">
        <v>758</v>
      </c>
      <c r="E22" s="36"/>
      <c r="F22" s="189"/>
      <c r="G22" s="36"/>
      <c r="H22" s="1452"/>
      <c r="I22" s="1452"/>
      <c r="J22" s="1452"/>
      <c r="K22" s="1452"/>
      <c r="L22" s="1453">
        <f>+'geg LO'!K28*tab!G$24</f>
        <v>0</v>
      </c>
      <c r="M22" s="1453">
        <f>+'geg LO'!L28*tab!H$24</f>
        <v>0</v>
      </c>
      <c r="N22" s="1453">
        <f>+'geg LO'!M28*tab!I$24</f>
        <v>0</v>
      </c>
      <c r="O22" s="1453">
        <f>+'geg LO'!N28*tab!J$24</f>
        <v>0</v>
      </c>
      <c r="P22" s="1453">
        <f>+'geg LO'!O28*tab!K$24</f>
        <v>0</v>
      </c>
      <c r="Q22" s="36"/>
      <c r="R22" s="1063"/>
    </row>
    <row r="23" spans="2:18" x14ac:dyDescent="0.2">
      <c r="B23" s="1156"/>
      <c r="C23" s="36"/>
      <c r="D23" s="202" t="s">
        <v>1095</v>
      </c>
      <c r="E23" s="36"/>
      <c r="F23" s="189"/>
      <c r="G23" s="36"/>
      <c r="H23" s="1646"/>
      <c r="I23" s="1646"/>
      <c r="J23" s="1646"/>
      <c r="K23" s="1646"/>
      <c r="L23" s="1647">
        <f>-'LWOO-PRO'!O19</f>
        <v>0</v>
      </c>
      <c r="M23" s="1647">
        <f>-'LWOO-PRO'!P19</f>
        <v>0</v>
      </c>
      <c r="N23" s="1647">
        <f>-'LWOO-PRO'!Q19</f>
        <v>0</v>
      </c>
      <c r="O23" s="1647">
        <f>-'LWOO-PRO'!R19</f>
        <v>0</v>
      </c>
      <c r="P23" s="1647">
        <f>-'LWOO-PRO'!S19</f>
        <v>0</v>
      </c>
      <c r="Q23" s="36"/>
      <c r="R23" s="1063"/>
    </row>
    <row r="24" spans="2:18" x14ac:dyDescent="0.2">
      <c r="B24" s="1156"/>
      <c r="C24" s="36"/>
      <c r="D24" s="38"/>
      <c r="E24" s="36"/>
      <c r="F24" s="189"/>
      <c r="G24" s="36"/>
      <c r="H24" s="1451"/>
      <c r="I24" s="1451"/>
      <c r="J24" s="1451"/>
      <c r="K24" s="1451"/>
      <c r="L24" s="1451"/>
      <c r="M24" s="1451"/>
      <c r="N24" s="1451"/>
      <c r="O24" s="1451"/>
      <c r="P24" s="1451"/>
      <c r="Q24" s="36"/>
      <c r="R24" s="1063"/>
    </row>
    <row r="25" spans="2:18" x14ac:dyDescent="0.2">
      <c r="B25" s="1156"/>
      <c r="C25" s="36"/>
      <c r="D25" s="202" t="s">
        <v>1096</v>
      </c>
      <c r="E25" s="36"/>
      <c r="F25" s="189"/>
      <c r="G25" s="36"/>
      <c r="H25" s="1451"/>
      <c r="I25" s="1451"/>
      <c r="J25" s="1451"/>
      <c r="K25" s="1658">
        <f>+K19</f>
        <v>0</v>
      </c>
      <c r="L25" s="1658">
        <f>+L19+L21+L22+L23</f>
        <v>0</v>
      </c>
      <c r="M25" s="1658">
        <f t="shared" ref="M25:P25" si="1">+M19+M21+M22+M23</f>
        <v>0</v>
      </c>
      <c r="N25" s="1658">
        <f t="shared" si="1"/>
        <v>0</v>
      </c>
      <c r="O25" s="1658">
        <f t="shared" si="1"/>
        <v>0</v>
      </c>
      <c r="P25" s="1658">
        <f t="shared" si="1"/>
        <v>0</v>
      </c>
      <c r="Q25" s="36"/>
      <c r="R25" s="25"/>
    </row>
    <row r="26" spans="2:18" x14ac:dyDescent="0.2">
      <c r="B26" s="1156"/>
      <c r="C26" s="36"/>
      <c r="D26" s="38"/>
      <c r="E26" s="36"/>
      <c r="F26" s="189"/>
      <c r="G26" s="36"/>
      <c r="H26" s="1451"/>
      <c r="I26" s="1451"/>
      <c r="J26" s="1451"/>
      <c r="K26" s="1451"/>
      <c r="L26" s="1451"/>
      <c r="M26" s="1451"/>
      <c r="N26" s="1451"/>
      <c r="O26" s="1451"/>
      <c r="P26" s="1451"/>
      <c r="Q26" s="36"/>
      <c r="R26" s="25"/>
    </row>
    <row r="27" spans="2:18" x14ac:dyDescent="0.2">
      <c r="B27" s="21"/>
      <c r="C27" s="36"/>
      <c r="D27" s="39" t="s">
        <v>136</v>
      </c>
      <c r="E27" s="36"/>
      <c r="F27" s="189"/>
      <c r="G27" s="36"/>
      <c r="H27" s="1185">
        <f t="shared" ref="H27:P27" si="2">+H8</f>
        <v>2012</v>
      </c>
      <c r="I27" s="1185">
        <f t="shared" si="2"/>
        <v>2013</v>
      </c>
      <c r="J27" s="1185">
        <f t="shared" si="2"/>
        <v>2014</v>
      </c>
      <c r="K27" s="1185">
        <f t="shared" si="2"/>
        <v>2015</v>
      </c>
      <c r="L27" s="1185">
        <f t="shared" si="2"/>
        <v>2016</v>
      </c>
      <c r="M27" s="1185">
        <f t="shared" si="2"/>
        <v>2017</v>
      </c>
      <c r="N27" s="1185">
        <f t="shared" si="2"/>
        <v>2018</v>
      </c>
      <c r="O27" s="1185">
        <f t="shared" si="2"/>
        <v>2019</v>
      </c>
      <c r="P27" s="1185">
        <f t="shared" si="2"/>
        <v>2020</v>
      </c>
      <c r="Q27" s="36"/>
      <c r="R27" s="25"/>
    </row>
    <row r="28" spans="2:18" x14ac:dyDescent="0.2">
      <c r="B28" s="1156"/>
      <c r="C28" s="36"/>
      <c r="D28" s="39"/>
      <c r="E28" s="36"/>
      <c r="F28" s="189"/>
      <c r="G28" s="36"/>
      <c r="H28" s="189"/>
      <c r="I28" s="189"/>
      <c r="J28" s="189"/>
      <c r="K28" s="189"/>
      <c r="L28" s="189"/>
      <c r="M28" s="189"/>
      <c r="N28" s="189"/>
      <c r="O28" s="189"/>
      <c r="P28" s="189"/>
      <c r="Q28" s="36"/>
      <c r="R28" s="25"/>
    </row>
    <row r="29" spans="2:18" x14ac:dyDescent="0.2">
      <c r="B29" s="21"/>
      <c r="C29" s="36"/>
      <c r="D29" s="194" t="s">
        <v>680</v>
      </c>
      <c r="E29" s="36"/>
      <c r="F29" s="189"/>
      <c r="G29" s="36"/>
      <c r="H29" s="1655">
        <f>+'geg LO'!G24*tab!C41*5/12</f>
        <v>0</v>
      </c>
      <c r="I29" s="1655">
        <f>+'geg LO'!G24*tab!C41*7/12+'geg LO'!H24*tab!D41*5/12</f>
        <v>0</v>
      </c>
      <c r="J29" s="1655">
        <f>+'geg LO'!H24*tab!D41*7/12+'geg LO'!I24*tab!E41*5/12</f>
        <v>0</v>
      </c>
      <c r="K29" s="1655">
        <f>+'geg LO'!I24*tab!E41*7/12+'geg LO'!J24*tab!F41*5/12</f>
        <v>0</v>
      </c>
      <c r="L29" s="1655">
        <f>+'geg LO'!J24*tab!F41*7/12+'geg LO'!K24*tab!G41*5/12</f>
        <v>0</v>
      </c>
      <c r="M29" s="582">
        <f t="shared" ref="K29:N33" si="3">L29</f>
        <v>0</v>
      </c>
      <c r="N29" s="582">
        <f t="shared" si="3"/>
        <v>0</v>
      </c>
      <c r="O29" s="582">
        <f t="shared" ref="O29:P33" si="4">N29</f>
        <v>0</v>
      </c>
      <c r="P29" s="582">
        <f t="shared" si="4"/>
        <v>0</v>
      </c>
      <c r="Q29" s="36"/>
      <c r="R29" s="25"/>
    </row>
    <row r="30" spans="2:18" x14ac:dyDescent="0.2">
      <c r="B30" s="21"/>
      <c r="C30" s="36"/>
      <c r="D30" s="579"/>
      <c r="E30" s="36"/>
      <c r="F30" s="189"/>
      <c r="G30" s="36"/>
      <c r="H30" s="582">
        <v>0</v>
      </c>
      <c r="I30" s="582">
        <v>0</v>
      </c>
      <c r="J30" s="582">
        <v>0</v>
      </c>
      <c r="K30" s="582">
        <f t="shared" si="3"/>
        <v>0</v>
      </c>
      <c r="L30" s="582">
        <f t="shared" si="3"/>
        <v>0</v>
      </c>
      <c r="M30" s="582">
        <f t="shared" si="3"/>
        <v>0</v>
      </c>
      <c r="N30" s="582">
        <f t="shared" si="3"/>
        <v>0</v>
      </c>
      <c r="O30" s="582">
        <f t="shared" si="4"/>
        <v>0</v>
      </c>
      <c r="P30" s="582">
        <f t="shared" si="4"/>
        <v>0</v>
      </c>
      <c r="Q30" s="36"/>
      <c r="R30" s="25"/>
    </row>
    <row r="31" spans="2:18" x14ac:dyDescent="0.2">
      <c r="B31" s="21"/>
      <c r="C31" s="36"/>
      <c r="D31" s="579"/>
      <c r="E31" s="36"/>
      <c r="F31" s="189"/>
      <c r="G31" s="36"/>
      <c r="H31" s="582">
        <v>0</v>
      </c>
      <c r="I31" s="582">
        <v>0</v>
      </c>
      <c r="J31" s="582">
        <v>0</v>
      </c>
      <c r="K31" s="582">
        <f t="shared" si="3"/>
        <v>0</v>
      </c>
      <c r="L31" s="582">
        <f t="shared" si="3"/>
        <v>0</v>
      </c>
      <c r="M31" s="582">
        <f t="shared" si="3"/>
        <v>0</v>
      </c>
      <c r="N31" s="582">
        <f t="shared" si="3"/>
        <v>0</v>
      </c>
      <c r="O31" s="582">
        <f t="shared" si="4"/>
        <v>0</v>
      </c>
      <c r="P31" s="582">
        <f t="shared" si="4"/>
        <v>0</v>
      </c>
      <c r="Q31" s="36"/>
      <c r="R31" s="25"/>
    </row>
    <row r="32" spans="2:18" x14ac:dyDescent="0.2">
      <c r="B32" s="21"/>
      <c r="C32" s="36"/>
      <c r="D32" s="579"/>
      <c r="E32" s="36"/>
      <c r="F32" s="189"/>
      <c r="G32" s="36"/>
      <c r="H32" s="582">
        <v>0</v>
      </c>
      <c r="I32" s="582">
        <v>0</v>
      </c>
      <c r="J32" s="582">
        <v>0</v>
      </c>
      <c r="K32" s="582">
        <f t="shared" si="3"/>
        <v>0</v>
      </c>
      <c r="L32" s="582">
        <f t="shared" si="3"/>
        <v>0</v>
      </c>
      <c r="M32" s="582">
        <f t="shared" si="3"/>
        <v>0</v>
      </c>
      <c r="N32" s="582">
        <f t="shared" si="3"/>
        <v>0</v>
      </c>
      <c r="O32" s="582">
        <f t="shared" si="4"/>
        <v>0</v>
      </c>
      <c r="P32" s="582">
        <f t="shared" si="4"/>
        <v>0</v>
      </c>
      <c r="Q32" s="36"/>
      <c r="R32" s="25"/>
    </row>
    <row r="33" spans="2:19" x14ac:dyDescent="0.2">
      <c r="B33" s="21"/>
      <c r="C33" s="36"/>
      <c r="D33" s="579"/>
      <c r="E33" s="36"/>
      <c r="F33" s="189"/>
      <c r="G33" s="36"/>
      <c r="H33" s="582">
        <v>0</v>
      </c>
      <c r="I33" s="582">
        <v>0</v>
      </c>
      <c r="J33" s="582">
        <v>0</v>
      </c>
      <c r="K33" s="582">
        <f t="shared" si="3"/>
        <v>0</v>
      </c>
      <c r="L33" s="582">
        <f t="shared" si="3"/>
        <v>0</v>
      </c>
      <c r="M33" s="582">
        <f t="shared" si="3"/>
        <v>0</v>
      </c>
      <c r="N33" s="582">
        <f>M33</f>
        <v>0</v>
      </c>
      <c r="O33" s="582">
        <f t="shared" si="4"/>
        <v>0</v>
      </c>
      <c r="P33" s="582">
        <f t="shared" si="4"/>
        <v>0</v>
      </c>
      <c r="Q33" s="36"/>
      <c r="R33" s="25"/>
    </row>
    <row r="34" spans="2:19" x14ac:dyDescent="0.2">
      <c r="B34" s="21"/>
      <c r="C34" s="36"/>
      <c r="D34" s="38"/>
      <c r="E34" s="36"/>
      <c r="F34" s="189"/>
      <c r="G34" s="36"/>
      <c r="H34" s="591">
        <f t="shared" ref="H34:P34" si="5">SUM(H29:H33)</f>
        <v>0</v>
      </c>
      <c r="I34" s="591">
        <f t="shared" si="5"/>
        <v>0</v>
      </c>
      <c r="J34" s="591">
        <f t="shared" si="5"/>
        <v>0</v>
      </c>
      <c r="K34" s="591">
        <f t="shared" si="5"/>
        <v>0</v>
      </c>
      <c r="L34" s="591">
        <f t="shared" si="5"/>
        <v>0</v>
      </c>
      <c r="M34" s="591">
        <f t="shared" si="5"/>
        <v>0</v>
      </c>
      <c r="N34" s="591">
        <f t="shared" si="5"/>
        <v>0</v>
      </c>
      <c r="O34" s="591">
        <f t="shared" si="5"/>
        <v>0</v>
      </c>
      <c r="P34" s="591">
        <f t="shared" si="5"/>
        <v>0</v>
      </c>
      <c r="Q34" s="36"/>
      <c r="R34" s="25"/>
    </row>
    <row r="35" spans="2:19" x14ac:dyDescent="0.2">
      <c r="B35" s="21"/>
      <c r="C35" s="36"/>
      <c r="D35" s="38"/>
      <c r="E35" s="36"/>
      <c r="F35" s="189"/>
      <c r="G35" s="36"/>
      <c r="H35" s="189"/>
      <c r="I35" s="189"/>
      <c r="J35" s="189"/>
      <c r="K35" s="189"/>
      <c r="L35" s="189"/>
      <c r="M35" s="189"/>
      <c r="N35" s="189"/>
      <c r="O35" s="189"/>
      <c r="P35" s="189"/>
      <c r="Q35" s="36"/>
      <c r="R35" s="25"/>
    </row>
    <row r="36" spans="2:19" x14ac:dyDescent="0.2">
      <c r="B36" s="21"/>
      <c r="C36" s="36"/>
      <c r="D36" s="703" t="s">
        <v>836</v>
      </c>
      <c r="E36" s="41"/>
      <c r="F36" s="42"/>
      <c r="G36" s="41"/>
      <c r="H36" s="1211">
        <f>H19+H34</f>
        <v>0</v>
      </c>
      <c r="I36" s="1211">
        <f>I19+I34</f>
        <v>0</v>
      </c>
      <c r="J36" s="1211">
        <f>J19+J34</f>
        <v>0</v>
      </c>
      <c r="K36" s="1211">
        <f t="shared" ref="K36:P36" si="6">+K25</f>
        <v>0</v>
      </c>
      <c r="L36" s="1211">
        <f t="shared" si="6"/>
        <v>0</v>
      </c>
      <c r="M36" s="1211">
        <f t="shared" si="6"/>
        <v>0</v>
      </c>
      <c r="N36" s="1211">
        <f t="shared" si="6"/>
        <v>0</v>
      </c>
      <c r="O36" s="1211">
        <f t="shared" si="6"/>
        <v>0</v>
      </c>
      <c r="P36" s="1211">
        <f t="shared" si="6"/>
        <v>0</v>
      </c>
      <c r="Q36" s="36"/>
      <c r="R36" s="25"/>
    </row>
    <row r="37" spans="2:19" x14ac:dyDescent="0.2">
      <c r="B37" s="21"/>
      <c r="C37" s="37"/>
      <c r="D37" s="1216"/>
      <c r="E37" s="1217"/>
      <c r="F37" s="1218"/>
      <c r="G37" s="1217"/>
      <c r="H37" s="1218"/>
      <c r="I37" s="1218"/>
      <c r="J37" s="1218"/>
      <c r="K37" s="1218"/>
      <c r="L37" s="1218"/>
      <c r="M37" s="1218"/>
      <c r="N37" s="1218"/>
      <c r="O37" s="1218"/>
      <c r="P37" s="1218"/>
      <c r="Q37" s="35"/>
      <c r="R37" s="25"/>
    </row>
    <row r="38" spans="2:19" x14ac:dyDescent="0.2">
      <c r="B38" s="1156"/>
      <c r="C38" s="793"/>
      <c r="D38" s="1219"/>
      <c r="E38" s="1220"/>
      <c r="F38" s="1221"/>
      <c r="G38" s="1220"/>
      <c r="H38" s="1222"/>
      <c r="I38" s="1222"/>
      <c r="J38" s="1223"/>
      <c r="K38" s="1222"/>
      <c r="L38" s="1222"/>
      <c r="M38" s="1222"/>
      <c r="N38" s="1222"/>
      <c r="O38" s="1222"/>
      <c r="P38" s="1222"/>
      <c r="Q38" s="561"/>
      <c r="R38" s="25"/>
    </row>
    <row r="39" spans="2:19" x14ac:dyDescent="0.2">
      <c r="B39" s="21"/>
      <c r="C39" s="194"/>
      <c r="D39" s="583" t="s">
        <v>827</v>
      </c>
      <c r="E39" s="553"/>
      <c r="F39" s="80"/>
      <c r="G39" s="1212"/>
      <c r="H39" s="1213"/>
      <c r="I39" s="1213"/>
      <c r="J39" s="1214" t="s">
        <v>825</v>
      </c>
      <c r="K39" s="1215"/>
      <c r="L39" s="1215"/>
      <c r="M39" s="1215"/>
      <c r="N39" s="1215"/>
      <c r="O39" s="1215"/>
      <c r="P39" s="1215"/>
      <c r="Q39" s="1204"/>
      <c r="R39" s="25"/>
      <c r="S39" s="1186"/>
    </row>
    <row r="40" spans="2:19" x14ac:dyDescent="0.2">
      <c r="B40" s="21"/>
      <c r="C40" s="194"/>
      <c r="D40" s="39" t="s">
        <v>280</v>
      </c>
      <c r="E40" s="194"/>
      <c r="F40" s="72"/>
      <c r="G40" s="793"/>
      <c r="H40" s="1206"/>
      <c r="I40" s="1206"/>
      <c r="J40" s="1209">
        <f t="shared" ref="J40:P40" si="7">+J8</f>
        <v>2014</v>
      </c>
      <c r="K40" s="1205">
        <f t="shared" si="7"/>
        <v>2015</v>
      </c>
      <c r="L40" s="1205">
        <f t="shared" si="7"/>
        <v>2016</v>
      </c>
      <c r="M40" s="1205">
        <f t="shared" si="7"/>
        <v>2017</v>
      </c>
      <c r="N40" s="1205">
        <f t="shared" si="7"/>
        <v>2018</v>
      </c>
      <c r="O40" s="1205">
        <f t="shared" si="7"/>
        <v>2019</v>
      </c>
      <c r="P40" s="1210">
        <f t="shared" si="7"/>
        <v>2020</v>
      </c>
      <c r="Q40" s="561"/>
      <c r="R40" s="25"/>
    </row>
    <row r="41" spans="2:19" x14ac:dyDescent="0.2">
      <c r="B41" s="21"/>
      <c r="C41" s="194"/>
      <c r="D41" s="194"/>
      <c r="E41" s="194"/>
      <c r="F41" s="72"/>
      <c r="G41" s="793"/>
      <c r="H41" s="1207"/>
      <c r="I41" s="1207"/>
      <c r="J41" s="70"/>
      <c r="K41" s="70"/>
      <c r="L41" s="70"/>
      <c r="M41" s="70"/>
      <c r="N41" s="70"/>
      <c r="O41" s="70"/>
      <c r="P41" s="70"/>
      <c r="Q41" s="561"/>
      <c r="R41" s="25"/>
    </row>
    <row r="42" spans="2:19" x14ac:dyDescent="0.2">
      <c r="B42" s="21"/>
      <c r="C42" s="194"/>
      <c r="D42" s="194" t="s">
        <v>826</v>
      </c>
      <c r="E42" s="194"/>
      <c r="F42" s="72"/>
      <c r="G42" s="793"/>
      <c r="H42" s="1208"/>
      <c r="I42" s="1208"/>
      <c r="J42" s="1657">
        <f>5/12*(J67+J68)</f>
        <v>0</v>
      </c>
      <c r="K42" s="590">
        <f>7/12*(J67+J68)+5/12*(K64+K71)</f>
        <v>0</v>
      </c>
      <c r="L42" s="590">
        <f>7/12*(K64+K71)+5/12*(L64+L71)</f>
        <v>0</v>
      </c>
      <c r="M42" s="590">
        <f t="shared" ref="M42:P42" si="8">7/12*(L64+L71)+5/12*(M64+M71)</f>
        <v>0</v>
      </c>
      <c r="N42" s="590">
        <f t="shared" si="8"/>
        <v>0</v>
      </c>
      <c r="O42" s="590">
        <f t="shared" si="8"/>
        <v>0</v>
      </c>
      <c r="P42" s="590">
        <f t="shared" si="8"/>
        <v>0</v>
      </c>
      <c r="Q42" s="561"/>
      <c r="R42" s="25"/>
    </row>
    <row r="43" spans="2:19" x14ac:dyDescent="0.2">
      <c r="B43" s="1156"/>
      <c r="C43" s="194"/>
      <c r="D43" s="194" t="s">
        <v>1097</v>
      </c>
      <c r="E43" s="194"/>
      <c r="F43" s="72"/>
      <c r="G43" s="793"/>
      <c r="H43" s="1208"/>
      <c r="I43" s="1208"/>
      <c r="J43" s="1648"/>
      <c r="K43" s="590">
        <f>5/12*K65</f>
        <v>0</v>
      </c>
      <c r="L43" s="590">
        <f>7/12*K65+5/12*L65</f>
        <v>0</v>
      </c>
      <c r="M43" s="590">
        <f t="shared" ref="M43:P43" si="9">7/12*L65+5/12*M65</f>
        <v>0</v>
      </c>
      <c r="N43" s="590">
        <f t="shared" si="9"/>
        <v>0</v>
      </c>
      <c r="O43" s="590">
        <f t="shared" si="9"/>
        <v>0</v>
      </c>
      <c r="P43" s="590">
        <f t="shared" si="9"/>
        <v>0</v>
      </c>
      <c r="Q43" s="561"/>
      <c r="R43" s="1063"/>
    </row>
    <row r="44" spans="2:19" x14ac:dyDescent="0.2">
      <c r="B44" s="1156"/>
      <c r="C44" s="194"/>
      <c r="D44" s="194" t="s">
        <v>1098</v>
      </c>
      <c r="E44" s="194"/>
      <c r="F44" s="72"/>
      <c r="G44" s="793"/>
      <c r="H44" s="1208"/>
      <c r="I44" s="1208"/>
      <c r="J44" s="1648"/>
      <c r="K44" s="590">
        <f>5/12*K66</f>
        <v>0</v>
      </c>
      <c r="L44" s="590">
        <f>7/12*K66+5/12*L66</f>
        <v>0</v>
      </c>
      <c r="M44" s="590">
        <f t="shared" ref="M44:P44" si="10">7/12*L66+5/12*M66</f>
        <v>0</v>
      </c>
      <c r="N44" s="590">
        <f t="shared" si="10"/>
        <v>0</v>
      </c>
      <c r="O44" s="590">
        <f t="shared" si="10"/>
        <v>0</v>
      </c>
      <c r="P44" s="590">
        <f t="shared" si="10"/>
        <v>0</v>
      </c>
      <c r="Q44" s="561"/>
      <c r="R44" s="1063"/>
    </row>
    <row r="45" spans="2:19" x14ac:dyDescent="0.2">
      <c r="B45" s="1156"/>
      <c r="C45" s="194"/>
      <c r="D45" s="1189"/>
      <c r="E45" s="194"/>
      <c r="F45" s="72"/>
      <c r="G45" s="194"/>
      <c r="H45" s="1064"/>
      <c r="I45" s="1064"/>
      <c r="J45" s="1187"/>
      <c r="K45" s="1656"/>
      <c r="L45" s="1656"/>
      <c r="M45" s="1656"/>
      <c r="N45" s="1656"/>
      <c r="O45" s="1656"/>
      <c r="P45" s="1656"/>
      <c r="Q45" s="194"/>
      <c r="R45" s="25"/>
    </row>
    <row r="46" spans="2:19" x14ac:dyDescent="0.2">
      <c r="B46" s="21"/>
      <c r="C46" s="194"/>
      <c r="D46" s="39" t="s">
        <v>136</v>
      </c>
      <c r="E46" s="194"/>
      <c r="F46" s="72"/>
      <c r="G46" s="194"/>
      <c r="H46" s="791"/>
      <c r="I46" s="791"/>
      <c r="J46" s="72"/>
      <c r="K46" s="72"/>
      <c r="L46" s="72"/>
      <c r="M46" s="72"/>
      <c r="N46" s="72"/>
      <c r="O46" s="72"/>
      <c r="P46" s="72"/>
      <c r="Q46" s="194"/>
      <c r="R46" s="25"/>
    </row>
    <row r="47" spans="2:19" x14ac:dyDescent="0.2">
      <c r="B47" s="21"/>
      <c r="C47" s="194"/>
      <c r="D47" s="580"/>
      <c r="E47" s="194"/>
      <c r="F47" s="72"/>
      <c r="G47" s="194"/>
      <c r="H47" s="792"/>
      <c r="I47" s="792"/>
      <c r="J47" s="68">
        <v>0</v>
      </c>
      <c r="K47" s="68">
        <f t="shared" ref="K47:N50" si="11">J47</f>
        <v>0</v>
      </c>
      <c r="L47" s="68">
        <f t="shared" si="11"/>
        <v>0</v>
      </c>
      <c r="M47" s="68">
        <f t="shared" si="11"/>
        <v>0</v>
      </c>
      <c r="N47" s="68">
        <f t="shared" si="11"/>
        <v>0</v>
      </c>
      <c r="O47" s="68">
        <f t="shared" ref="O47:P50" si="12">N47</f>
        <v>0</v>
      </c>
      <c r="P47" s="68">
        <f t="shared" si="12"/>
        <v>0</v>
      </c>
      <c r="Q47" s="194"/>
      <c r="R47" s="25"/>
    </row>
    <row r="48" spans="2:19" x14ac:dyDescent="0.2">
      <c r="B48" s="21"/>
      <c r="C48" s="194"/>
      <c r="D48" s="580"/>
      <c r="E48" s="194"/>
      <c r="F48" s="72"/>
      <c r="G48" s="194"/>
      <c r="H48" s="792"/>
      <c r="I48" s="792"/>
      <c r="J48" s="68">
        <v>0</v>
      </c>
      <c r="K48" s="68">
        <f t="shared" si="11"/>
        <v>0</v>
      </c>
      <c r="L48" s="68">
        <f t="shared" si="11"/>
        <v>0</v>
      </c>
      <c r="M48" s="68">
        <f t="shared" si="11"/>
        <v>0</v>
      </c>
      <c r="N48" s="68">
        <f t="shared" si="11"/>
        <v>0</v>
      </c>
      <c r="O48" s="68">
        <f t="shared" si="12"/>
        <v>0</v>
      </c>
      <c r="P48" s="68">
        <f t="shared" si="12"/>
        <v>0</v>
      </c>
      <c r="Q48" s="194"/>
      <c r="R48" s="25"/>
    </row>
    <row r="49" spans="2:18" x14ac:dyDescent="0.2">
      <c r="B49" s="21"/>
      <c r="C49" s="194"/>
      <c r="D49" s="580"/>
      <c r="E49" s="194"/>
      <c r="F49" s="72"/>
      <c r="G49" s="194"/>
      <c r="H49" s="792"/>
      <c r="I49" s="792"/>
      <c r="J49" s="68">
        <v>0</v>
      </c>
      <c r="K49" s="68">
        <f t="shared" si="11"/>
        <v>0</v>
      </c>
      <c r="L49" s="68">
        <f t="shared" si="11"/>
        <v>0</v>
      </c>
      <c r="M49" s="68">
        <f t="shared" si="11"/>
        <v>0</v>
      </c>
      <c r="N49" s="68">
        <f t="shared" si="11"/>
        <v>0</v>
      </c>
      <c r="O49" s="68">
        <f t="shared" si="12"/>
        <v>0</v>
      </c>
      <c r="P49" s="68">
        <f t="shared" si="12"/>
        <v>0</v>
      </c>
      <c r="Q49" s="194"/>
      <c r="R49" s="25"/>
    </row>
    <row r="50" spans="2:18" x14ac:dyDescent="0.2">
      <c r="B50" s="21"/>
      <c r="C50" s="194"/>
      <c r="D50" s="580"/>
      <c r="E50" s="194"/>
      <c r="F50" s="72"/>
      <c r="G50" s="194"/>
      <c r="H50" s="792"/>
      <c r="I50" s="792"/>
      <c r="J50" s="68">
        <v>0</v>
      </c>
      <c r="K50" s="68">
        <f t="shared" si="11"/>
        <v>0</v>
      </c>
      <c r="L50" s="68">
        <f t="shared" si="11"/>
        <v>0</v>
      </c>
      <c r="M50" s="68">
        <f t="shared" si="11"/>
        <v>0</v>
      </c>
      <c r="N50" s="68">
        <f>M50</f>
        <v>0</v>
      </c>
      <c r="O50" s="68">
        <f t="shared" si="12"/>
        <v>0</v>
      </c>
      <c r="P50" s="68">
        <f t="shared" si="12"/>
        <v>0</v>
      </c>
      <c r="Q50" s="194"/>
      <c r="R50" s="25"/>
    </row>
    <row r="51" spans="2:18" x14ac:dyDescent="0.2">
      <c r="B51" s="21"/>
      <c r="C51" s="194"/>
      <c r="D51" s="202"/>
      <c r="E51" s="194"/>
      <c r="F51" s="72"/>
      <c r="G51" s="194"/>
      <c r="H51" s="1181"/>
      <c r="I51" s="1181"/>
      <c r="J51" s="591">
        <f t="shared" ref="J51:P51" si="13">SUM(J47:J50)</f>
        <v>0</v>
      </c>
      <c r="K51" s="591">
        <f t="shared" si="13"/>
        <v>0</v>
      </c>
      <c r="L51" s="591">
        <f t="shared" si="13"/>
        <v>0</v>
      </c>
      <c r="M51" s="591">
        <f t="shared" si="13"/>
        <v>0</v>
      </c>
      <c r="N51" s="591">
        <f t="shared" si="13"/>
        <v>0</v>
      </c>
      <c r="O51" s="591">
        <f t="shared" si="13"/>
        <v>0</v>
      </c>
      <c r="P51" s="591">
        <f t="shared" si="13"/>
        <v>0</v>
      </c>
      <c r="Q51" s="194"/>
      <c r="R51" s="25"/>
    </row>
    <row r="52" spans="2:18" x14ac:dyDescent="0.2">
      <c r="B52" s="21"/>
      <c r="C52" s="194"/>
      <c r="D52" s="202"/>
      <c r="E52" s="194"/>
      <c r="F52" s="72"/>
      <c r="G52" s="194"/>
      <c r="H52" s="791"/>
      <c r="I52" s="791"/>
      <c r="J52" s="72"/>
      <c r="K52" s="72"/>
      <c r="L52" s="72"/>
      <c r="M52" s="72"/>
      <c r="N52" s="72"/>
      <c r="O52" s="72"/>
      <c r="P52" s="72"/>
      <c r="Q52" s="194"/>
      <c r="R52" s="25"/>
    </row>
    <row r="53" spans="2:18" x14ac:dyDescent="0.2">
      <c r="B53" s="21"/>
      <c r="C53" s="194"/>
      <c r="D53" s="202"/>
      <c r="E53" s="194"/>
      <c r="F53" s="72"/>
      <c r="G53" s="194"/>
      <c r="H53" s="1187"/>
      <c r="I53" s="1187"/>
      <c r="J53" s="590">
        <f t="shared" ref="J53" si="14">J42+J51</f>
        <v>0</v>
      </c>
      <c r="K53" s="590">
        <f>K42+K43+K44+K51</f>
        <v>0</v>
      </c>
      <c r="L53" s="590">
        <f t="shared" ref="L53:P53" si="15">L42+L43+L44+L51</f>
        <v>0</v>
      </c>
      <c r="M53" s="590">
        <f t="shared" si="15"/>
        <v>0</v>
      </c>
      <c r="N53" s="590">
        <f t="shared" si="15"/>
        <v>0</v>
      </c>
      <c r="O53" s="590">
        <f t="shared" si="15"/>
        <v>0</v>
      </c>
      <c r="P53" s="590">
        <f t="shared" si="15"/>
        <v>0</v>
      </c>
      <c r="Q53" s="194"/>
      <c r="R53" s="25"/>
    </row>
    <row r="54" spans="2:18" ht="13.5" thickBot="1" x14ac:dyDescent="0.25">
      <c r="B54" s="21"/>
      <c r="C54" s="83"/>
      <c r="D54" s="52"/>
      <c r="E54" s="41"/>
      <c r="F54" s="42"/>
      <c r="G54" s="41"/>
      <c r="H54" s="42"/>
      <c r="I54" s="42"/>
      <c r="J54" s="42"/>
      <c r="K54" s="42"/>
      <c r="L54" s="42"/>
      <c r="M54" s="42"/>
      <c r="N54" s="42"/>
      <c r="O54" s="42"/>
      <c r="P54" s="42"/>
      <c r="Q54" s="83"/>
      <c r="R54" s="25"/>
    </row>
    <row r="55" spans="2:18" ht="13.5" thickTop="1" x14ac:dyDescent="0.2">
      <c r="B55" s="21"/>
      <c r="C55" s="1402"/>
      <c r="D55" s="1403"/>
      <c r="E55" s="1404"/>
      <c r="F55" s="1405"/>
      <c r="G55" s="1404"/>
      <c r="H55" s="1405"/>
      <c r="I55" s="1405"/>
      <c r="J55" s="1405"/>
      <c r="K55" s="1405"/>
      <c r="L55" s="1405"/>
      <c r="M55" s="1405"/>
      <c r="N55" s="1405"/>
      <c r="O55" s="1405"/>
      <c r="P55" s="1405"/>
      <c r="Q55" s="1406"/>
      <c r="R55" s="25"/>
    </row>
    <row r="56" spans="2:18" ht="15.75" x14ac:dyDescent="0.25">
      <c r="B56" s="1156"/>
      <c r="C56" s="1407"/>
      <c r="D56" s="1419" t="s">
        <v>954</v>
      </c>
      <c r="E56" s="1382"/>
      <c r="F56" s="1383"/>
      <c r="G56" s="1382"/>
      <c r="H56" s="1454" t="str">
        <f>+tab!C2</f>
        <v>2012/13</v>
      </c>
      <c r="I56" s="1454" t="str">
        <f>+tab!D2</f>
        <v>2013/14</v>
      </c>
      <c r="J56" s="1454" t="str">
        <f>+tab!E2</f>
        <v>2014/15</v>
      </c>
      <c r="K56" s="1454" t="str">
        <f>+tab!F2</f>
        <v>2015/16</v>
      </c>
      <c r="L56" s="1454" t="str">
        <f>+tab!G2</f>
        <v>2016/17</v>
      </c>
      <c r="M56" s="1454" t="str">
        <f>+tab!H2</f>
        <v>2017/18</v>
      </c>
      <c r="N56" s="1454" t="str">
        <f>+tab!I2</f>
        <v>2018/19</v>
      </c>
      <c r="O56" s="1454" t="str">
        <f>+tab!J2</f>
        <v>2019/20</v>
      </c>
      <c r="P56" s="1455" t="str">
        <f>+tab!K2</f>
        <v>2020/21</v>
      </c>
      <c r="Q56" s="1408"/>
      <c r="R56" s="25"/>
    </row>
    <row r="57" spans="2:18" x14ac:dyDescent="0.2">
      <c r="B57" s="1156"/>
      <c r="C57" s="1407"/>
      <c r="D57" s="1384" t="s">
        <v>79</v>
      </c>
      <c r="E57" s="36"/>
      <c r="F57" s="189"/>
      <c r="G57" s="36"/>
      <c r="H57" s="1456"/>
      <c r="I57" s="1456"/>
      <c r="J57" s="1456"/>
      <c r="K57" s="1456"/>
      <c r="L57" s="1456"/>
      <c r="M57" s="1456"/>
      <c r="N57" s="1456"/>
      <c r="O57" s="1456"/>
      <c r="P57" s="1457"/>
      <c r="Q57" s="1408"/>
      <c r="R57" s="25"/>
    </row>
    <row r="58" spans="2:18" x14ac:dyDescent="0.2">
      <c r="B58" s="1156"/>
      <c r="C58" s="1407"/>
      <c r="D58" s="1385" t="s">
        <v>818</v>
      </c>
      <c r="E58" s="36"/>
      <c r="F58" s="189"/>
      <c r="G58" s="36"/>
      <c r="H58" s="1453">
        <f>5/12*(H15+H16)+7/12*(I15+I16)</f>
        <v>0</v>
      </c>
      <c r="I58" s="1453">
        <f>5/12*(I15+I16)+(J15+J16)</f>
        <v>0</v>
      </c>
      <c r="J58" s="1453">
        <f>J17+J18+7/12*K19</f>
        <v>0</v>
      </c>
      <c r="K58" s="1453">
        <f>5/12*(K17+K18)+7/12*(L17+L18+L21+L22)</f>
        <v>0</v>
      </c>
      <c r="L58" s="1453">
        <f>5/12*(L17+L18+L21+L22)+7/12*(M17+M21+M22)</f>
        <v>0</v>
      </c>
      <c r="M58" s="1453">
        <f>5/12*(M17+M21+M22)+7/12*(N17+N21+N22)</f>
        <v>0</v>
      </c>
      <c r="N58" s="1453">
        <f>5/12*(N17+N21+N22)+7/12*(O17+O21+O22)</f>
        <v>0</v>
      </c>
      <c r="O58" s="1453">
        <f>5/12*(O17+O21+O22)+7/12*(P17+P21+P22)</f>
        <v>0</v>
      </c>
      <c r="P58" s="1458">
        <f>(P17+P21+P22)</f>
        <v>0</v>
      </c>
      <c r="Q58" s="1408"/>
      <c r="R58" s="25"/>
    </row>
    <row r="59" spans="2:18" x14ac:dyDescent="0.2">
      <c r="B59" s="1156"/>
      <c r="C59" s="1407"/>
      <c r="D59" s="1385" t="s">
        <v>1095</v>
      </c>
      <c r="E59" s="36"/>
      <c r="F59" s="189"/>
      <c r="G59" s="36"/>
      <c r="H59" s="1453">
        <v>0</v>
      </c>
      <c r="I59" s="1453">
        <v>0</v>
      </c>
      <c r="J59" s="1453">
        <v>0</v>
      </c>
      <c r="K59" s="1453">
        <f>7/12*L23</f>
        <v>0</v>
      </c>
      <c r="L59" s="1453">
        <f>5/12*L23+7/12*M23</f>
        <v>0</v>
      </c>
      <c r="M59" s="1453">
        <f t="shared" ref="M59:O59" si="16">5/12*M23+7/12*N23</f>
        <v>0</v>
      </c>
      <c r="N59" s="1453">
        <f t="shared" si="16"/>
        <v>0</v>
      </c>
      <c r="O59" s="1453">
        <f t="shared" si="16"/>
        <v>0</v>
      </c>
      <c r="P59" s="1453">
        <f>P23</f>
        <v>0</v>
      </c>
      <c r="Q59" s="1408"/>
      <c r="R59" s="1063"/>
    </row>
    <row r="60" spans="2:18" x14ac:dyDescent="0.2">
      <c r="B60" s="1156"/>
      <c r="C60" s="1407"/>
      <c r="D60" s="1385" t="s">
        <v>828</v>
      </c>
      <c r="E60" s="36"/>
      <c r="F60" s="189"/>
      <c r="G60" s="36"/>
      <c r="H60" s="1453">
        <f>5/12*H34+7/12*I34</f>
        <v>0</v>
      </c>
      <c r="I60" s="1453">
        <f t="shared" ref="I60:P60" si="17">5/12*I34+7/12*J34</f>
        <v>0</v>
      </c>
      <c r="J60" s="1453">
        <f t="shared" si="17"/>
        <v>0</v>
      </c>
      <c r="K60" s="1453">
        <f t="shared" si="17"/>
        <v>0</v>
      </c>
      <c r="L60" s="1453">
        <f t="shared" si="17"/>
        <v>0</v>
      </c>
      <c r="M60" s="1453">
        <f t="shared" si="17"/>
        <v>0</v>
      </c>
      <c r="N60" s="1453">
        <f t="shared" si="17"/>
        <v>0</v>
      </c>
      <c r="O60" s="1453">
        <f t="shared" si="17"/>
        <v>0</v>
      </c>
      <c r="P60" s="1458">
        <f t="shared" si="17"/>
        <v>0</v>
      </c>
      <c r="Q60" s="1408"/>
      <c r="R60" s="25"/>
    </row>
    <row r="61" spans="2:18" x14ac:dyDescent="0.2">
      <c r="B61" s="1156"/>
      <c r="C61" s="1407"/>
      <c r="D61" s="1385"/>
      <c r="E61" s="36"/>
      <c r="F61" s="189"/>
      <c r="G61" s="36"/>
      <c r="H61" s="1459"/>
      <c r="I61" s="1459"/>
      <c r="J61" s="1459"/>
      <c r="K61" s="1649"/>
      <c r="L61" s="1649"/>
      <c r="M61" s="1649"/>
      <c r="N61" s="1649"/>
      <c r="O61" s="1649"/>
      <c r="P61" s="1649"/>
      <c r="Q61" s="1408"/>
      <c r="R61" s="25"/>
    </row>
    <row r="62" spans="2:18" x14ac:dyDescent="0.2">
      <c r="B62" s="1156"/>
      <c r="C62" s="1409"/>
      <c r="D62" s="1384" t="s">
        <v>80</v>
      </c>
      <c r="E62" s="553"/>
      <c r="F62" s="80"/>
      <c r="G62" s="553"/>
      <c r="H62" s="114"/>
      <c r="I62" s="114"/>
      <c r="J62" s="1182" t="str">
        <f>+tab!E2</f>
        <v>2014/15</v>
      </c>
      <c r="K62" s="1182" t="str">
        <f>+tab!F2</f>
        <v>2015/16</v>
      </c>
      <c r="L62" s="1182" t="str">
        <f>+tab!G2</f>
        <v>2016/17</v>
      </c>
      <c r="M62" s="1182" t="str">
        <f>+tab!H2</f>
        <v>2017/18</v>
      </c>
      <c r="N62" s="1182" t="str">
        <f>+tab!I2</f>
        <v>2018/19</v>
      </c>
      <c r="O62" s="1182" t="str">
        <f>+tab!J2</f>
        <v>2019/20</v>
      </c>
      <c r="P62" s="1386" t="str">
        <f>+tab!K2</f>
        <v>2020/21</v>
      </c>
      <c r="Q62" s="1410"/>
      <c r="R62" s="25"/>
    </row>
    <row r="63" spans="2:18" x14ac:dyDescent="0.2">
      <c r="B63" s="1156"/>
      <c r="C63" s="1409"/>
      <c r="D63" s="1385" t="s">
        <v>955</v>
      </c>
      <c r="E63" s="553"/>
      <c r="F63" s="80"/>
      <c r="G63" s="553"/>
      <c r="H63" s="114"/>
      <c r="I63" s="114"/>
      <c r="J63" s="72"/>
      <c r="K63" s="72"/>
      <c r="L63" s="72"/>
      <c r="M63" s="72"/>
      <c r="N63" s="72"/>
      <c r="O63" s="72"/>
      <c r="P63" s="1387"/>
      <c r="Q63" s="1410"/>
      <c r="R63" s="25"/>
    </row>
    <row r="64" spans="2:18" x14ac:dyDescent="0.2">
      <c r="B64" s="1156"/>
      <c r="C64" s="1409"/>
      <c r="D64" s="1385" t="s">
        <v>470</v>
      </c>
      <c r="E64" s="553"/>
      <c r="F64" s="80"/>
      <c r="G64" s="553"/>
      <c r="H64" s="114"/>
      <c r="I64" s="114"/>
      <c r="J64" s="72"/>
      <c r="K64" s="593">
        <f>ROUND('geg ZO'!M27*tab!$F47,2)</f>
        <v>0</v>
      </c>
      <c r="L64" s="593">
        <f>ROUND('geg ZO'!N27*tab!$F47,2)</f>
        <v>0</v>
      </c>
      <c r="M64" s="593">
        <f>ROUND('geg ZO'!O27*tab!$F47,2)</f>
        <v>0</v>
      </c>
      <c r="N64" s="593">
        <f>ROUND('geg ZO'!P27*tab!$F47,2)</f>
        <v>0</v>
      </c>
      <c r="O64" s="593">
        <f>ROUND('geg ZO'!Q27*tab!$F47,2)</f>
        <v>0</v>
      </c>
      <c r="P64" s="1388">
        <f>ROUND('geg ZO'!R27*tab!$F47,2)</f>
        <v>0</v>
      </c>
      <c r="Q64" s="1410"/>
      <c r="R64" s="25"/>
    </row>
    <row r="65" spans="2:19" x14ac:dyDescent="0.2">
      <c r="B65" s="1156"/>
      <c r="C65" s="1409"/>
      <c r="D65" s="1385" t="s">
        <v>1097</v>
      </c>
      <c r="E65" s="553"/>
      <c r="F65" s="80"/>
      <c r="G65" s="553"/>
      <c r="H65" s="114"/>
      <c r="I65" s="114"/>
      <c r="J65" s="72"/>
      <c r="K65" s="593">
        <f>+'overdr VSO'!L17</f>
        <v>0</v>
      </c>
      <c r="L65" s="593">
        <f>+'overdr VSO'!M17</f>
        <v>0</v>
      </c>
      <c r="M65" s="593">
        <f>+'overdr VSO'!N17</f>
        <v>0</v>
      </c>
      <c r="N65" s="593">
        <f>+'overdr VSO'!O17</f>
        <v>0</v>
      </c>
      <c r="O65" s="593">
        <f>+'overdr VSO'!P17</f>
        <v>0</v>
      </c>
      <c r="P65" s="593">
        <f>+'overdr VSO'!Q17</f>
        <v>0</v>
      </c>
      <c r="Q65" s="1410"/>
      <c r="R65" s="1063"/>
    </row>
    <row r="66" spans="2:19" x14ac:dyDescent="0.2">
      <c r="B66" s="1156"/>
      <c r="C66" s="1409"/>
      <c r="D66" s="1385" t="s">
        <v>1098</v>
      </c>
      <c r="E66" s="553"/>
      <c r="F66" s="80"/>
      <c r="G66" s="553"/>
      <c r="H66" s="114"/>
      <c r="I66" s="114"/>
      <c r="J66" s="72"/>
      <c r="K66" s="593">
        <f>+'peild VSO'!J18</f>
        <v>0</v>
      </c>
      <c r="L66" s="593">
        <f>+'peild VSO'!K18</f>
        <v>0</v>
      </c>
      <c r="M66" s="593">
        <f>+'peild VSO'!L18</f>
        <v>0</v>
      </c>
      <c r="N66" s="593">
        <f>+'peild VSO'!M18</f>
        <v>0</v>
      </c>
      <c r="O66" s="593">
        <f>+'peild VSO'!N18</f>
        <v>0</v>
      </c>
      <c r="P66" s="593">
        <f>+'peild VSO'!O18</f>
        <v>0</v>
      </c>
      <c r="Q66" s="1410"/>
      <c r="R66" s="1063"/>
    </row>
    <row r="67" spans="2:19" x14ac:dyDescent="0.2">
      <c r="B67" s="1156"/>
      <c r="C67" s="1409"/>
      <c r="D67" s="1385" t="s">
        <v>577</v>
      </c>
      <c r="E67" s="553"/>
      <c r="F67" s="80"/>
      <c r="G67" s="553"/>
      <c r="H67" s="114"/>
      <c r="I67" s="114"/>
      <c r="J67" s="593">
        <f>+'LGF 14-15'!H19+'LGF 14-15'!H34</f>
        <v>0</v>
      </c>
      <c r="K67" s="39"/>
      <c r="L67" s="39"/>
      <c r="M67" s="39"/>
      <c r="N67" s="39"/>
      <c r="O67" s="39"/>
      <c r="P67" s="1389"/>
      <c r="Q67" s="1410"/>
      <c r="R67" s="25"/>
    </row>
    <row r="68" spans="2:19" x14ac:dyDescent="0.2">
      <c r="B68" s="1156"/>
      <c r="C68" s="1409"/>
      <c r="D68" s="1385" t="s">
        <v>575</v>
      </c>
      <c r="E68" s="553"/>
      <c r="F68" s="80"/>
      <c r="G68" s="553"/>
      <c r="H68" s="114"/>
      <c r="I68" s="114"/>
      <c r="J68" s="593">
        <f>+'geg ZO'!L27*tab!E46</f>
        <v>0</v>
      </c>
      <c r="K68" s="39"/>
      <c r="L68" s="39"/>
      <c r="M68" s="39"/>
      <c r="N68" s="39"/>
      <c r="O68" s="39"/>
      <c r="P68" s="1389"/>
      <c r="Q68" s="1410"/>
      <c r="R68" s="25"/>
    </row>
    <row r="69" spans="2:19" x14ac:dyDescent="0.2">
      <c r="B69" s="1156"/>
      <c r="C69" s="1409"/>
      <c r="D69" s="1390"/>
      <c r="E69" s="553"/>
      <c r="F69" s="80"/>
      <c r="G69" s="553"/>
      <c r="H69" s="114"/>
      <c r="I69" s="114"/>
      <c r="J69" s="39"/>
      <c r="K69" s="39"/>
      <c r="L69" s="39"/>
      <c r="M69" s="39"/>
      <c r="N69" s="39"/>
      <c r="O69" s="39"/>
      <c r="P69" s="1389"/>
      <c r="Q69" s="1410"/>
      <c r="R69" s="25"/>
    </row>
    <row r="70" spans="2:19" x14ac:dyDescent="0.2">
      <c r="B70" s="1156"/>
      <c r="C70" s="1409"/>
      <c r="D70" s="1391"/>
      <c r="E70" s="553"/>
      <c r="F70" s="80"/>
      <c r="G70" s="553"/>
      <c r="H70" s="114"/>
      <c r="I70" s="114"/>
      <c r="J70" s="11"/>
      <c r="K70" s="11"/>
      <c r="L70" s="11"/>
      <c r="M70" s="11"/>
      <c r="N70" s="11"/>
      <c r="O70" s="11"/>
      <c r="P70" s="1392"/>
      <c r="Q70" s="1410"/>
      <c r="R70" s="25"/>
    </row>
    <row r="71" spans="2:19" x14ac:dyDescent="0.2">
      <c r="B71" s="21"/>
      <c r="C71" s="1409"/>
      <c r="D71" s="1385" t="s">
        <v>675</v>
      </c>
      <c r="E71" s="194"/>
      <c r="F71" s="72"/>
      <c r="G71" s="194"/>
      <c r="H71" s="792"/>
      <c r="I71" s="792"/>
      <c r="J71" s="792"/>
      <c r="K71" s="69">
        <f>+tab!F63</f>
        <v>0</v>
      </c>
      <c r="L71" s="69">
        <f>+tab!G63</f>
        <v>0</v>
      </c>
      <c r="M71" s="69">
        <f>+tab!H63</f>
        <v>0</v>
      </c>
      <c r="N71" s="69">
        <f>+tab!I63</f>
        <v>0</v>
      </c>
      <c r="O71" s="69">
        <f>+tab!J63</f>
        <v>0</v>
      </c>
      <c r="P71" s="1393">
        <f>+tab!K63</f>
        <v>0</v>
      </c>
      <c r="Q71" s="1410"/>
      <c r="R71" s="25"/>
    </row>
    <row r="72" spans="2:19" x14ac:dyDescent="0.2">
      <c r="B72" s="1156"/>
      <c r="C72" s="1409"/>
      <c r="D72" s="1394"/>
      <c r="E72" s="553"/>
      <c r="F72" s="80"/>
      <c r="G72" s="553"/>
      <c r="H72" s="1190"/>
      <c r="I72" s="1190"/>
      <c r="J72" s="1190"/>
      <c r="K72" s="1190"/>
      <c r="L72" s="1190"/>
      <c r="M72" s="1190"/>
      <c r="N72" s="1190"/>
      <c r="O72" s="1190"/>
      <c r="P72" s="1395"/>
      <c r="Q72" s="1411"/>
      <c r="R72" s="25"/>
    </row>
    <row r="73" spans="2:19" x14ac:dyDescent="0.2">
      <c r="B73" s="1156"/>
      <c r="C73" s="1409"/>
      <c r="D73" s="1396" t="s">
        <v>828</v>
      </c>
      <c r="E73" s="1397"/>
      <c r="F73" s="1398"/>
      <c r="G73" s="1397"/>
      <c r="H73" s="1399"/>
      <c r="I73" s="1399"/>
      <c r="J73" s="1400">
        <f>7/12*J51+5/12*K51</f>
        <v>0</v>
      </c>
      <c r="K73" s="1400">
        <f t="shared" ref="K73:O73" si="18">7/12*K51+5/12*L51</f>
        <v>0</v>
      </c>
      <c r="L73" s="1400">
        <f t="shared" si="18"/>
        <v>0</v>
      </c>
      <c r="M73" s="1400">
        <f t="shared" si="18"/>
        <v>0</v>
      </c>
      <c r="N73" s="1400">
        <f t="shared" si="18"/>
        <v>0</v>
      </c>
      <c r="O73" s="1400">
        <f t="shared" si="18"/>
        <v>0</v>
      </c>
      <c r="P73" s="1401">
        <f>P51</f>
        <v>0</v>
      </c>
      <c r="Q73" s="1412"/>
      <c r="R73" s="25"/>
    </row>
    <row r="74" spans="2:19" ht="13.5" thickBot="1" x14ac:dyDescent="0.25">
      <c r="B74" s="1156"/>
      <c r="C74" s="1413"/>
      <c r="D74" s="1414"/>
      <c r="E74" s="1415"/>
      <c r="F74" s="1416"/>
      <c r="G74" s="1415"/>
      <c r="H74" s="1417"/>
      <c r="I74" s="1417"/>
      <c r="J74" s="1417"/>
      <c r="K74" s="1417"/>
      <c r="L74" s="1417"/>
      <c r="M74" s="1417"/>
      <c r="N74" s="1417"/>
      <c r="O74" s="1417"/>
      <c r="P74" s="1417"/>
      <c r="Q74" s="1418"/>
      <c r="R74" s="25"/>
      <c r="S74" s="1188"/>
    </row>
    <row r="75" spans="2:19" ht="13.5" thickTop="1" x14ac:dyDescent="0.2">
      <c r="B75" s="1156"/>
      <c r="C75" s="553"/>
      <c r="D75" s="583"/>
      <c r="E75" s="553"/>
      <c r="F75" s="80"/>
      <c r="G75" s="553"/>
      <c r="H75" s="1188"/>
      <c r="I75" s="1188"/>
      <c r="J75" s="1188"/>
      <c r="K75" s="1188"/>
      <c r="L75" s="1188"/>
      <c r="M75" s="1188"/>
      <c r="N75" s="1188"/>
      <c r="O75" s="1188"/>
      <c r="P75" s="1188"/>
      <c r="Q75" s="1188"/>
      <c r="R75" s="25"/>
      <c r="S75" s="988"/>
    </row>
    <row r="76" spans="2:19" x14ac:dyDescent="0.2">
      <c r="B76" s="1156"/>
      <c r="C76" s="194"/>
      <c r="D76" s="583"/>
      <c r="E76" s="553"/>
      <c r="F76" s="80"/>
      <c r="G76" s="553"/>
      <c r="H76" s="1188"/>
      <c r="I76" s="1188"/>
      <c r="J76" s="1188"/>
      <c r="K76" s="1188"/>
      <c r="L76" s="1188"/>
      <c r="M76" s="1188"/>
      <c r="N76" s="1188"/>
      <c r="O76" s="1188"/>
      <c r="P76" s="1188"/>
      <c r="Q76" s="1188"/>
      <c r="R76" s="25"/>
      <c r="S76" s="988"/>
    </row>
    <row r="77" spans="2:19" x14ac:dyDescent="0.2">
      <c r="B77" s="1156"/>
      <c r="C77" s="194"/>
      <c r="D77" s="583" t="s">
        <v>823</v>
      </c>
      <c r="E77" s="553"/>
      <c r="F77" s="80"/>
      <c r="G77" s="553"/>
      <c r="H77" s="1650">
        <f>H36</f>
        <v>0</v>
      </c>
      <c r="I77" s="1650">
        <f>I36</f>
        <v>0</v>
      </c>
      <c r="J77" s="1650">
        <f>+J36+J53</f>
        <v>0</v>
      </c>
      <c r="K77" s="1650">
        <f t="shared" ref="K77:P77" si="19">+K36+K53</f>
        <v>0</v>
      </c>
      <c r="L77" s="1650">
        <f t="shared" si="19"/>
        <v>0</v>
      </c>
      <c r="M77" s="1650">
        <f t="shared" si="19"/>
        <v>0</v>
      </c>
      <c r="N77" s="1650">
        <f t="shared" si="19"/>
        <v>0</v>
      </c>
      <c r="O77" s="1650">
        <f t="shared" si="19"/>
        <v>0</v>
      </c>
      <c r="P77" s="1650">
        <f t="shared" si="19"/>
        <v>0</v>
      </c>
      <c r="Q77" s="194"/>
      <c r="R77" s="25"/>
    </row>
    <row r="78" spans="2:19" x14ac:dyDescent="0.2">
      <c r="B78" s="1156"/>
      <c r="C78" s="194"/>
      <c r="D78" s="583"/>
      <c r="E78" s="553"/>
      <c r="F78" s="80"/>
      <c r="G78" s="553"/>
      <c r="H78" s="80"/>
      <c r="I78" s="80"/>
      <c r="J78" s="80"/>
      <c r="K78" s="80"/>
      <c r="L78" s="80"/>
      <c r="M78" s="80"/>
      <c r="N78" s="80"/>
      <c r="O78" s="80"/>
      <c r="P78" s="80"/>
      <c r="Q78" s="194"/>
      <c r="R78" s="25"/>
    </row>
    <row r="79" spans="2:19" x14ac:dyDescent="0.2">
      <c r="B79" s="21"/>
      <c r="C79" s="194"/>
      <c r="D79" s="202" t="s">
        <v>824</v>
      </c>
      <c r="E79" s="194"/>
      <c r="F79" s="72"/>
      <c r="G79" s="194"/>
      <c r="H79" s="589">
        <f>+H58+H59+H60</f>
        <v>0</v>
      </c>
      <c r="I79" s="589">
        <f>+I58+I59+I60</f>
        <v>0</v>
      </c>
      <c r="J79" s="589">
        <f>+J58+J59+J60+J67+J68+J73</f>
        <v>0</v>
      </c>
      <c r="K79" s="589">
        <f>+K58+K59+K60+K64+K65+K66+K71+K73</f>
        <v>0</v>
      </c>
      <c r="L79" s="589">
        <f t="shared" ref="L79:P79" si="20">+L58+L59+L60+L64+L65+L66+L71+L73</f>
        <v>0</v>
      </c>
      <c r="M79" s="589">
        <f t="shared" si="20"/>
        <v>0</v>
      </c>
      <c r="N79" s="589">
        <f t="shared" si="20"/>
        <v>0</v>
      </c>
      <c r="O79" s="589">
        <f t="shared" si="20"/>
        <v>0</v>
      </c>
      <c r="P79" s="589">
        <f t="shared" si="20"/>
        <v>0</v>
      </c>
      <c r="Q79" s="194"/>
      <c r="R79" s="25"/>
    </row>
    <row r="80" spans="2:19" x14ac:dyDescent="0.2">
      <c r="B80" s="21"/>
      <c r="C80" s="111"/>
      <c r="D80" s="115"/>
      <c r="E80" s="111"/>
      <c r="F80" s="114"/>
      <c r="G80" s="111"/>
      <c r="H80" s="114"/>
      <c r="I80" s="114"/>
      <c r="J80" s="114"/>
      <c r="K80" s="114"/>
      <c r="L80" s="114"/>
      <c r="M80" s="114"/>
      <c r="N80" s="114"/>
      <c r="O80" s="114"/>
      <c r="P80" s="114"/>
      <c r="Q80" s="111"/>
      <c r="R80" s="25"/>
    </row>
    <row r="81" spans="2:18" x14ac:dyDescent="0.2">
      <c r="B81" s="21"/>
      <c r="C81" s="184"/>
      <c r="D81" s="221"/>
      <c r="E81" s="184"/>
      <c r="F81" s="185"/>
      <c r="G81" s="184"/>
      <c r="H81" s="185"/>
      <c r="I81" s="185"/>
      <c r="J81" s="185"/>
      <c r="K81" s="185"/>
      <c r="L81" s="185"/>
      <c r="M81" s="185"/>
      <c r="N81" s="185"/>
      <c r="O81" s="185"/>
      <c r="P81" s="185"/>
      <c r="Q81" s="184"/>
      <c r="R81" s="25"/>
    </row>
    <row r="82" spans="2:18" x14ac:dyDescent="0.2">
      <c r="B82" s="21"/>
      <c r="C82" s="36"/>
      <c r="D82" s="38"/>
      <c r="E82" s="36"/>
      <c r="F82" s="189"/>
      <c r="G82" s="36"/>
      <c r="H82" s="189"/>
      <c r="I82" s="189"/>
      <c r="J82" s="189"/>
      <c r="K82" s="189"/>
      <c r="L82" s="189"/>
      <c r="M82" s="189"/>
      <c r="N82" s="189"/>
      <c r="O82" s="189"/>
      <c r="P82" s="189"/>
      <c r="Q82" s="36"/>
      <c r="R82" s="25"/>
    </row>
    <row r="83" spans="2:18" x14ac:dyDescent="0.2">
      <c r="B83" s="21"/>
      <c r="C83" s="36"/>
      <c r="D83" s="658" t="s">
        <v>222</v>
      </c>
      <c r="E83" s="36"/>
      <c r="F83" s="189"/>
      <c r="G83" s="36"/>
      <c r="H83" s="712">
        <f t="shared" ref="H83:P83" si="21">+H8</f>
        <v>2012</v>
      </c>
      <c r="I83" s="712">
        <f t="shared" si="21"/>
        <v>2013</v>
      </c>
      <c r="J83" s="712">
        <f t="shared" si="21"/>
        <v>2014</v>
      </c>
      <c r="K83" s="712">
        <f t="shared" si="21"/>
        <v>2015</v>
      </c>
      <c r="L83" s="712">
        <f t="shared" si="21"/>
        <v>2016</v>
      </c>
      <c r="M83" s="712">
        <f t="shared" si="21"/>
        <v>2017</v>
      </c>
      <c r="N83" s="712">
        <f t="shared" si="21"/>
        <v>2018</v>
      </c>
      <c r="O83" s="712">
        <f t="shared" si="21"/>
        <v>2019</v>
      </c>
      <c r="P83" s="712">
        <f t="shared" si="21"/>
        <v>2020</v>
      </c>
      <c r="Q83" s="36"/>
      <c r="R83" s="25"/>
    </row>
    <row r="84" spans="2:18" x14ac:dyDescent="0.2">
      <c r="B84" s="21"/>
      <c r="C84" s="36"/>
      <c r="D84" s="38"/>
      <c r="E84" s="36"/>
      <c r="F84" s="189"/>
      <c r="G84" s="36"/>
      <c r="H84" s="189"/>
      <c r="I84" s="189"/>
      <c r="J84" s="189"/>
      <c r="K84" s="189"/>
      <c r="L84" s="189"/>
      <c r="M84" s="189"/>
      <c r="N84" s="189"/>
      <c r="O84" s="189"/>
      <c r="P84" s="189"/>
      <c r="Q84" s="36"/>
      <c r="R84" s="25"/>
    </row>
    <row r="85" spans="2:18" x14ac:dyDescent="0.2">
      <c r="B85" s="21"/>
      <c r="C85" s="36"/>
      <c r="D85" s="202" t="s">
        <v>79</v>
      </c>
      <c r="E85" s="36"/>
      <c r="F85" s="189"/>
      <c r="G85" s="36"/>
      <c r="H85" s="189"/>
      <c r="I85" s="189"/>
      <c r="J85" s="189"/>
      <c r="K85" s="189"/>
      <c r="L85" s="189"/>
      <c r="M85" s="189"/>
      <c r="N85" s="189"/>
      <c r="O85" s="189"/>
      <c r="P85" s="189"/>
      <c r="Q85" s="36"/>
      <c r="R85" s="25"/>
    </row>
    <row r="86" spans="2:18" x14ac:dyDescent="0.2">
      <c r="B86" s="21"/>
      <c r="C86" s="36"/>
      <c r="D86" s="580" t="s">
        <v>230</v>
      </c>
      <c r="E86" s="36"/>
      <c r="F86" s="189"/>
      <c r="G86" s="36"/>
      <c r="H86" s="582">
        <v>0</v>
      </c>
      <c r="I86" s="582">
        <v>0</v>
      </c>
      <c r="J86" s="582">
        <v>0</v>
      </c>
      <c r="K86" s="582">
        <f t="shared" ref="K86:N90" si="22">J86</f>
        <v>0</v>
      </c>
      <c r="L86" s="582">
        <f t="shared" si="22"/>
        <v>0</v>
      </c>
      <c r="M86" s="582">
        <f t="shared" si="22"/>
        <v>0</v>
      </c>
      <c r="N86" s="582">
        <f t="shared" si="22"/>
        <v>0</v>
      </c>
      <c r="O86" s="582">
        <f t="shared" ref="O86:P90" si="23">N86</f>
        <v>0</v>
      </c>
      <c r="P86" s="582">
        <f t="shared" si="23"/>
        <v>0</v>
      </c>
      <c r="Q86" s="36"/>
      <c r="R86" s="25"/>
    </row>
    <row r="87" spans="2:18" x14ac:dyDescent="0.2">
      <c r="B87" s="21"/>
      <c r="C87" s="36"/>
      <c r="D87" s="579"/>
      <c r="E87" s="36"/>
      <c r="F87" s="189"/>
      <c r="G87" s="36"/>
      <c r="H87" s="582">
        <v>0</v>
      </c>
      <c r="I87" s="582">
        <v>0</v>
      </c>
      <c r="J87" s="582">
        <v>0</v>
      </c>
      <c r="K87" s="582">
        <f t="shared" si="22"/>
        <v>0</v>
      </c>
      <c r="L87" s="582">
        <f t="shared" si="22"/>
        <v>0</v>
      </c>
      <c r="M87" s="582">
        <f t="shared" si="22"/>
        <v>0</v>
      </c>
      <c r="N87" s="582">
        <f t="shared" si="22"/>
        <v>0</v>
      </c>
      <c r="O87" s="582">
        <f t="shared" si="23"/>
        <v>0</v>
      </c>
      <c r="P87" s="582">
        <f t="shared" si="23"/>
        <v>0</v>
      </c>
      <c r="Q87" s="36"/>
      <c r="R87" s="25"/>
    </row>
    <row r="88" spans="2:18" x14ac:dyDescent="0.2">
      <c r="B88" s="21"/>
      <c r="C88" s="36"/>
      <c r="D88" s="579"/>
      <c r="E88" s="36"/>
      <c r="F88" s="189"/>
      <c r="G88" s="36"/>
      <c r="H88" s="582">
        <v>0</v>
      </c>
      <c r="I88" s="582">
        <v>0</v>
      </c>
      <c r="J88" s="582">
        <v>0</v>
      </c>
      <c r="K88" s="582">
        <f t="shared" si="22"/>
        <v>0</v>
      </c>
      <c r="L88" s="582">
        <f t="shared" si="22"/>
        <v>0</v>
      </c>
      <c r="M88" s="582">
        <f t="shared" si="22"/>
        <v>0</v>
      </c>
      <c r="N88" s="582">
        <f t="shared" si="22"/>
        <v>0</v>
      </c>
      <c r="O88" s="582">
        <f t="shared" si="23"/>
        <v>0</v>
      </c>
      <c r="P88" s="582">
        <f t="shared" si="23"/>
        <v>0</v>
      </c>
      <c r="Q88" s="36"/>
      <c r="R88" s="25"/>
    </row>
    <row r="89" spans="2:18" x14ac:dyDescent="0.2">
      <c r="B89" s="21"/>
      <c r="C89" s="36"/>
      <c r="D89" s="579"/>
      <c r="E89" s="36"/>
      <c r="F89" s="189"/>
      <c r="G89" s="36"/>
      <c r="H89" s="582">
        <v>0</v>
      </c>
      <c r="I89" s="582">
        <v>0</v>
      </c>
      <c r="J89" s="582">
        <v>0</v>
      </c>
      <c r="K89" s="582">
        <f t="shared" si="22"/>
        <v>0</v>
      </c>
      <c r="L89" s="582">
        <f t="shared" si="22"/>
        <v>0</v>
      </c>
      <c r="M89" s="582">
        <f t="shared" si="22"/>
        <v>0</v>
      </c>
      <c r="N89" s="582">
        <f t="shared" si="22"/>
        <v>0</v>
      </c>
      <c r="O89" s="582">
        <f t="shared" si="23"/>
        <v>0</v>
      </c>
      <c r="P89" s="582">
        <f t="shared" si="23"/>
        <v>0</v>
      </c>
      <c r="Q89" s="36"/>
      <c r="R89" s="25"/>
    </row>
    <row r="90" spans="2:18" x14ac:dyDescent="0.2">
      <c r="B90" s="21"/>
      <c r="C90" s="36"/>
      <c r="D90" s="579"/>
      <c r="E90" s="36"/>
      <c r="F90" s="189"/>
      <c r="G90" s="36"/>
      <c r="H90" s="582">
        <v>0</v>
      </c>
      <c r="I90" s="582">
        <v>0</v>
      </c>
      <c r="J90" s="582">
        <v>0</v>
      </c>
      <c r="K90" s="582">
        <f t="shared" si="22"/>
        <v>0</v>
      </c>
      <c r="L90" s="582">
        <f t="shared" si="22"/>
        <v>0</v>
      </c>
      <c r="M90" s="582">
        <f t="shared" si="22"/>
        <v>0</v>
      </c>
      <c r="N90" s="582">
        <f>M90</f>
        <v>0</v>
      </c>
      <c r="O90" s="582">
        <f t="shared" si="23"/>
        <v>0</v>
      </c>
      <c r="P90" s="582">
        <f t="shared" si="23"/>
        <v>0</v>
      </c>
      <c r="Q90" s="36"/>
      <c r="R90" s="25"/>
    </row>
    <row r="91" spans="2:18" x14ac:dyDescent="0.2">
      <c r="B91" s="21"/>
      <c r="C91" s="36"/>
      <c r="D91" s="38"/>
      <c r="E91" s="36"/>
      <c r="F91" s="189"/>
      <c r="G91" s="36"/>
      <c r="H91" s="589">
        <f t="shared" ref="H91:P91" si="24">SUM(H86:H90)</f>
        <v>0</v>
      </c>
      <c r="I91" s="589">
        <f t="shared" si="24"/>
        <v>0</v>
      </c>
      <c r="J91" s="589">
        <f t="shared" si="24"/>
        <v>0</v>
      </c>
      <c r="K91" s="589">
        <f t="shared" si="24"/>
        <v>0</v>
      </c>
      <c r="L91" s="589">
        <f t="shared" si="24"/>
        <v>0</v>
      </c>
      <c r="M91" s="589">
        <f t="shared" si="24"/>
        <v>0</v>
      </c>
      <c r="N91" s="589">
        <f t="shared" si="24"/>
        <v>0</v>
      </c>
      <c r="O91" s="589">
        <f t="shared" si="24"/>
        <v>0</v>
      </c>
      <c r="P91" s="589">
        <f t="shared" si="24"/>
        <v>0</v>
      </c>
      <c r="Q91" s="36"/>
      <c r="R91" s="25"/>
    </row>
    <row r="92" spans="2:18" x14ac:dyDescent="0.2">
      <c r="B92" s="21"/>
      <c r="C92" s="36"/>
      <c r="D92" s="584"/>
      <c r="E92" s="585"/>
      <c r="F92" s="586"/>
      <c r="G92" s="585"/>
      <c r="H92" s="586"/>
      <c r="I92" s="586"/>
      <c r="J92" s="586"/>
      <c r="K92" s="586"/>
      <c r="L92" s="586"/>
      <c r="M92" s="586"/>
      <c r="N92" s="586"/>
      <c r="O92" s="586"/>
      <c r="P92" s="586"/>
      <c r="Q92" s="36"/>
      <c r="R92" s="25"/>
    </row>
    <row r="93" spans="2:18" x14ac:dyDescent="0.2">
      <c r="B93" s="21"/>
      <c r="C93" s="36"/>
      <c r="D93" s="583"/>
      <c r="E93" s="553"/>
      <c r="F93" s="80"/>
      <c r="G93" s="553"/>
      <c r="H93" s="80"/>
      <c r="I93" s="80"/>
      <c r="J93" s="80"/>
      <c r="K93" s="80"/>
      <c r="L93" s="80"/>
      <c r="M93" s="80"/>
      <c r="N93" s="80"/>
      <c r="O93" s="80"/>
      <c r="P93" s="80"/>
      <c r="Q93" s="36"/>
      <c r="R93" s="25"/>
    </row>
    <row r="94" spans="2:18" x14ac:dyDescent="0.2">
      <c r="B94" s="21"/>
      <c r="C94" s="36"/>
      <c r="D94" s="202" t="s">
        <v>80</v>
      </c>
      <c r="E94" s="36"/>
      <c r="F94" s="189"/>
      <c r="G94" s="36"/>
      <c r="H94" s="189"/>
      <c r="I94" s="189"/>
      <c r="J94" s="189"/>
      <c r="K94" s="189"/>
      <c r="L94" s="189"/>
      <c r="M94" s="189"/>
      <c r="N94" s="189"/>
      <c r="O94" s="189"/>
      <c r="P94" s="189"/>
      <c r="Q94" s="36"/>
      <c r="R94" s="25"/>
    </row>
    <row r="95" spans="2:18" x14ac:dyDescent="0.2">
      <c r="B95" s="21"/>
      <c r="C95" s="36"/>
      <c r="D95" s="579" t="s">
        <v>230</v>
      </c>
      <c r="E95" s="36"/>
      <c r="F95" s="189"/>
      <c r="G95" s="36"/>
      <c r="H95" s="582">
        <v>0</v>
      </c>
      <c r="I95" s="582">
        <v>0</v>
      </c>
      <c r="J95" s="582">
        <v>0</v>
      </c>
      <c r="K95" s="582">
        <f t="shared" ref="K95:M99" si="25">J95</f>
        <v>0</v>
      </c>
      <c r="L95" s="582">
        <f t="shared" si="25"/>
        <v>0</v>
      </c>
      <c r="M95" s="582">
        <f t="shared" si="25"/>
        <v>0</v>
      </c>
      <c r="N95" s="582">
        <f t="shared" ref="N95:P99" si="26">M95</f>
        <v>0</v>
      </c>
      <c r="O95" s="582">
        <f t="shared" si="26"/>
        <v>0</v>
      </c>
      <c r="P95" s="582">
        <f t="shared" si="26"/>
        <v>0</v>
      </c>
      <c r="Q95" s="36"/>
      <c r="R95" s="25"/>
    </row>
    <row r="96" spans="2:18" x14ac:dyDescent="0.2">
      <c r="B96" s="21"/>
      <c r="C96" s="36"/>
      <c r="D96" s="579"/>
      <c r="E96" s="36"/>
      <c r="F96" s="189"/>
      <c r="G96" s="36"/>
      <c r="H96" s="582">
        <v>0</v>
      </c>
      <c r="I96" s="582">
        <v>0</v>
      </c>
      <c r="J96" s="582">
        <v>0</v>
      </c>
      <c r="K96" s="582">
        <f t="shared" si="25"/>
        <v>0</v>
      </c>
      <c r="L96" s="582">
        <f t="shared" si="25"/>
        <v>0</v>
      </c>
      <c r="M96" s="582">
        <f t="shared" si="25"/>
        <v>0</v>
      </c>
      <c r="N96" s="582">
        <f t="shared" si="26"/>
        <v>0</v>
      </c>
      <c r="O96" s="582">
        <f t="shared" si="26"/>
        <v>0</v>
      </c>
      <c r="P96" s="582">
        <f t="shared" si="26"/>
        <v>0</v>
      </c>
      <c r="Q96" s="36"/>
      <c r="R96" s="25"/>
    </row>
    <row r="97" spans="2:18" x14ac:dyDescent="0.2">
      <c r="B97" s="21"/>
      <c r="C97" s="36"/>
      <c r="D97" s="579"/>
      <c r="E97" s="36"/>
      <c r="F97" s="189"/>
      <c r="G97" s="36"/>
      <c r="H97" s="582">
        <v>0</v>
      </c>
      <c r="I97" s="582">
        <v>0</v>
      </c>
      <c r="J97" s="582">
        <v>0</v>
      </c>
      <c r="K97" s="582">
        <f t="shared" si="25"/>
        <v>0</v>
      </c>
      <c r="L97" s="582">
        <f t="shared" si="25"/>
        <v>0</v>
      </c>
      <c r="M97" s="582">
        <f t="shared" si="25"/>
        <v>0</v>
      </c>
      <c r="N97" s="582">
        <f t="shared" si="26"/>
        <v>0</v>
      </c>
      <c r="O97" s="582">
        <f t="shared" si="26"/>
        <v>0</v>
      </c>
      <c r="P97" s="582">
        <f t="shared" si="26"/>
        <v>0</v>
      </c>
      <c r="Q97" s="36"/>
      <c r="R97" s="25"/>
    </row>
    <row r="98" spans="2:18" x14ac:dyDescent="0.2">
      <c r="B98" s="21"/>
      <c r="C98" s="36"/>
      <c r="D98" s="579"/>
      <c r="E98" s="36"/>
      <c r="F98" s="189"/>
      <c r="G98" s="36"/>
      <c r="H98" s="582">
        <v>0</v>
      </c>
      <c r="I98" s="582">
        <v>0</v>
      </c>
      <c r="J98" s="582">
        <v>0</v>
      </c>
      <c r="K98" s="582">
        <f t="shared" si="25"/>
        <v>0</v>
      </c>
      <c r="L98" s="582">
        <f t="shared" si="25"/>
        <v>0</v>
      </c>
      <c r="M98" s="582">
        <f t="shared" si="25"/>
        <v>0</v>
      </c>
      <c r="N98" s="582">
        <f t="shared" si="26"/>
        <v>0</v>
      </c>
      <c r="O98" s="582">
        <f t="shared" si="26"/>
        <v>0</v>
      </c>
      <c r="P98" s="582">
        <f t="shared" si="26"/>
        <v>0</v>
      </c>
      <c r="Q98" s="36"/>
      <c r="R98" s="25"/>
    </row>
    <row r="99" spans="2:18" x14ac:dyDescent="0.2">
      <c r="B99" s="21"/>
      <c r="C99" s="36"/>
      <c r="D99" s="579"/>
      <c r="E99" s="36"/>
      <c r="F99" s="189"/>
      <c r="G99" s="36"/>
      <c r="H99" s="582">
        <v>0</v>
      </c>
      <c r="I99" s="582">
        <v>0</v>
      </c>
      <c r="J99" s="582">
        <v>0</v>
      </c>
      <c r="K99" s="582">
        <f t="shared" si="25"/>
        <v>0</v>
      </c>
      <c r="L99" s="582">
        <f t="shared" si="25"/>
        <v>0</v>
      </c>
      <c r="M99" s="582">
        <f t="shared" si="25"/>
        <v>0</v>
      </c>
      <c r="N99" s="582">
        <f t="shared" si="26"/>
        <v>0</v>
      </c>
      <c r="O99" s="582">
        <f t="shared" si="26"/>
        <v>0</v>
      </c>
      <c r="P99" s="582">
        <f t="shared" si="26"/>
        <v>0</v>
      </c>
      <c r="Q99" s="36"/>
      <c r="R99" s="25"/>
    </row>
    <row r="100" spans="2:18" x14ac:dyDescent="0.2">
      <c r="B100" s="21"/>
      <c r="C100" s="36"/>
      <c r="D100" s="38"/>
      <c r="E100" s="36"/>
      <c r="F100" s="189"/>
      <c r="G100" s="36"/>
      <c r="H100" s="589">
        <f t="shared" ref="H100:P100" si="27">SUM(H95:H99)</f>
        <v>0</v>
      </c>
      <c r="I100" s="589">
        <f t="shared" si="27"/>
        <v>0</v>
      </c>
      <c r="J100" s="589">
        <f t="shared" si="27"/>
        <v>0</v>
      </c>
      <c r="K100" s="589">
        <f t="shared" si="27"/>
        <v>0</v>
      </c>
      <c r="L100" s="589">
        <f t="shared" si="27"/>
        <v>0</v>
      </c>
      <c r="M100" s="589">
        <f t="shared" si="27"/>
        <v>0</v>
      </c>
      <c r="N100" s="589">
        <f t="shared" si="27"/>
        <v>0</v>
      </c>
      <c r="O100" s="589">
        <f t="shared" si="27"/>
        <v>0</v>
      </c>
      <c r="P100" s="589">
        <f t="shared" si="27"/>
        <v>0</v>
      </c>
      <c r="Q100" s="36"/>
      <c r="R100" s="25"/>
    </row>
    <row r="101" spans="2:18" x14ac:dyDescent="0.2">
      <c r="B101" s="21"/>
      <c r="C101" s="36"/>
      <c r="D101" s="584"/>
      <c r="E101" s="585"/>
      <c r="F101" s="586"/>
      <c r="G101" s="585"/>
      <c r="H101" s="586"/>
      <c r="I101" s="586"/>
      <c r="J101" s="586"/>
      <c r="K101" s="586"/>
      <c r="L101" s="586"/>
      <c r="M101" s="586"/>
      <c r="N101" s="586"/>
      <c r="O101" s="586"/>
      <c r="P101" s="586"/>
      <c r="Q101" s="36"/>
      <c r="R101" s="25"/>
    </row>
    <row r="102" spans="2:18" x14ac:dyDescent="0.2">
      <c r="B102" s="21"/>
      <c r="C102" s="36"/>
      <c r="D102" s="583"/>
      <c r="E102" s="553"/>
      <c r="F102" s="80"/>
      <c r="G102" s="553"/>
      <c r="H102" s="80"/>
      <c r="I102" s="80"/>
      <c r="J102" s="80"/>
      <c r="K102" s="80"/>
      <c r="L102" s="80"/>
      <c r="M102" s="80"/>
      <c r="N102" s="80"/>
      <c r="O102" s="80"/>
      <c r="P102" s="80"/>
      <c r="Q102" s="36"/>
      <c r="R102" s="25"/>
    </row>
    <row r="103" spans="2:18" x14ac:dyDescent="0.2">
      <c r="B103" s="21"/>
      <c r="C103" s="36"/>
      <c r="D103" s="202" t="s">
        <v>113</v>
      </c>
      <c r="E103" s="36"/>
      <c r="F103" s="189"/>
      <c r="G103" s="36"/>
      <c r="H103" s="589">
        <f t="shared" ref="H103:P103" si="28">H91+H100</f>
        <v>0</v>
      </c>
      <c r="I103" s="589">
        <f t="shared" si="28"/>
        <v>0</v>
      </c>
      <c r="J103" s="589">
        <f t="shared" si="28"/>
        <v>0</v>
      </c>
      <c r="K103" s="589">
        <f t="shared" si="28"/>
        <v>0</v>
      </c>
      <c r="L103" s="589">
        <f t="shared" si="28"/>
        <v>0</v>
      </c>
      <c r="M103" s="589">
        <f t="shared" si="28"/>
        <v>0</v>
      </c>
      <c r="N103" s="589">
        <f t="shared" si="28"/>
        <v>0</v>
      </c>
      <c r="O103" s="589">
        <f t="shared" si="28"/>
        <v>0</v>
      </c>
      <c r="P103" s="589">
        <f t="shared" si="28"/>
        <v>0</v>
      </c>
      <c r="Q103" s="36"/>
      <c r="R103" s="25"/>
    </row>
    <row r="104" spans="2:18" x14ac:dyDescent="0.2">
      <c r="B104" s="21"/>
      <c r="C104" s="6"/>
      <c r="D104" s="7"/>
      <c r="E104" s="6"/>
      <c r="F104" s="169"/>
      <c r="G104" s="6"/>
      <c r="H104" s="169"/>
      <c r="I104" s="169"/>
      <c r="J104" s="169"/>
      <c r="K104" s="169"/>
      <c r="L104" s="169"/>
      <c r="M104" s="169"/>
      <c r="N104" s="169"/>
      <c r="O104" s="169"/>
      <c r="P104" s="169"/>
      <c r="Q104" s="6"/>
      <c r="R104" s="25"/>
    </row>
    <row r="105" spans="2:18" x14ac:dyDescent="0.2">
      <c r="B105" s="21"/>
      <c r="C105" s="184"/>
      <c r="D105" s="221"/>
      <c r="E105" s="184"/>
      <c r="F105" s="185"/>
      <c r="G105" s="184"/>
      <c r="H105" s="185"/>
      <c r="I105" s="185"/>
      <c r="J105" s="185"/>
      <c r="K105" s="185"/>
      <c r="L105" s="185"/>
      <c r="M105" s="185"/>
      <c r="N105" s="185"/>
      <c r="O105" s="185"/>
      <c r="P105" s="185"/>
      <c r="Q105" s="184"/>
      <c r="R105" s="25"/>
    </row>
    <row r="106" spans="2:18" x14ac:dyDescent="0.2">
      <c r="B106" s="21"/>
      <c r="C106" s="36"/>
      <c r="D106" s="38"/>
      <c r="E106" s="36"/>
      <c r="F106" s="189"/>
      <c r="G106" s="36"/>
      <c r="H106" s="189"/>
      <c r="I106" s="189"/>
      <c r="J106" s="189"/>
      <c r="K106" s="189"/>
      <c r="L106" s="189"/>
      <c r="M106" s="189"/>
      <c r="N106" s="189"/>
      <c r="O106" s="189"/>
      <c r="P106" s="189"/>
      <c r="Q106" s="36"/>
      <c r="R106" s="25"/>
    </row>
    <row r="107" spans="2:18" x14ac:dyDescent="0.2">
      <c r="B107" s="21"/>
      <c r="C107" s="36"/>
      <c r="D107" s="658" t="s">
        <v>223</v>
      </c>
      <c r="E107" s="36"/>
      <c r="F107" s="189"/>
      <c r="G107" s="36"/>
      <c r="H107" s="712">
        <f t="shared" ref="H107:P107" si="29">+H8</f>
        <v>2012</v>
      </c>
      <c r="I107" s="712">
        <f t="shared" si="29"/>
        <v>2013</v>
      </c>
      <c r="J107" s="712">
        <f t="shared" si="29"/>
        <v>2014</v>
      </c>
      <c r="K107" s="712">
        <f t="shared" si="29"/>
        <v>2015</v>
      </c>
      <c r="L107" s="712">
        <f t="shared" si="29"/>
        <v>2016</v>
      </c>
      <c r="M107" s="712">
        <f t="shared" si="29"/>
        <v>2017</v>
      </c>
      <c r="N107" s="712">
        <f t="shared" si="29"/>
        <v>2018</v>
      </c>
      <c r="O107" s="712">
        <f t="shared" si="29"/>
        <v>2019</v>
      </c>
      <c r="P107" s="712">
        <f t="shared" si="29"/>
        <v>2020</v>
      </c>
      <c r="Q107" s="36"/>
      <c r="R107" s="25"/>
    </row>
    <row r="108" spans="2:18" x14ac:dyDescent="0.2">
      <c r="B108" s="21"/>
      <c r="C108" s="36"/>
      <c r="D108" s="192"/>
      <c r="E108" s="36"/>
      <c r="F108" s="189"/>
      <c r="G108" s="36"/>
      <c r="H108" s="189"/>
      <c r="I108" s="189"/>
      <c r="J108" s="189"/>
      <c r="K108" s="189"/>
      <c r="L108" s="189"/>
      <c r="M108" s="189"/>
      <c r="N108" s="189"/>
      <c r="O108" s="189"/>
      <c r="P108" s="189"/>
      <c r="Q108" s="36"/>
      <c r="R108" s="25"/>
    </row>
    <row r="109" spans="2:18" x14ac:dyDescent="0.2">
      <c r="B109" s="21"/>
      <c r="C109" s="36"/>
      <c r="D109" s="202" t="s">
        <v>79</v>
      </c>
      <c r="E109" s="36"/>
      <c r="F109" s="189"/>
      <c r="G109" s="36"/>
      <c r="H109" s="189"/>
      <c r="I109" s="189"/>
      <c r="J109" s="189"/>
      <c r="K109" s="189"/>
      <c r="L109" s="189"/>
      <c r="M109" s="189"/>
      <c r="N109" s="189"/>
      <c r="O109" s="189"/>
      <c r="P109" s="189"/>
      <c r="Q109" s="36"/>
      <c r="R109" s="25"/>
    </row>
    <row r="110" spans="2:18" x14ac:dyDescent="0.2">
      <c r="B110" s="1156"/>
      <c r="C110" s="36"/>
      <c r="D110" s="202"/>
      <c r="E110" s="36"/>
      <c r="F110" s="189"/>
      <c r="G110" s="36"/>
      <c r="H110" s="189"/>
      <c r="I110" s="189"/>
      <c r="J110" s="189"/>
      <c r="K110" s="189"/>
      <c r="L110" s="189"/>
      <c r="M110" s="189"/>
      <c r="N110" s="189"/>
      <c r="O110" s="189"/>
      <c r="P110" s="189"/>
      <c r="Q110" s="36"/>
      <c r="R110" s="1063"/>
    </row>
    <row r="111" spans="2:18" x14ac:dyDescent="0.2">
      <c r="B111" s="21"/>
      <c r="C111" s="36"/>
      <c r="D111" s="36" t="s">
        <v>224</v>
      </c>
      <c r="E111" s="36"/>
      <c r="F111" s="189"/>
      <c r="G111" s="36"/>
      <c r="H111" s="582">
        <v>0</v>
      </c>
      <c r="I111" s="582">
        <v>0</v>
      </c>
      <c r="J111" s="582">
        <v>0</v>
      </c>
      <c r="K111" s="582">
        <f>J111</f>
        <v>0</v>
      </c>
      <c r="L111" s="582">
        <f t="shared" ref="L111:N115" si="30">K111</f>
        <v>0</v>
      </c>
      <c r="M111" s="582">
        <f>L111</f>
        <v>0</v>
      </c>
      <c r="N111" s="582">
        <f t="shared" si="30"/>
        <v>0</v>
      </c>
      <c r="O111" s="582">
        <f t="shared" ref="O111:P115" si="31">N111</f>
        <v>0</v>
      </c>
      <c r="P111" s="582">
        <f t="shared" si="31"/>
        <v>0</v>
      </c>
      <c r="Q111" s="36"/>
      <c r="R111" s="25"/>
    </row>
    <row r="112" spans="2:18" x14ac:dyDescent="0.2">
      <c r="B112" s="21"/>
      <c r="C112" s="36"/>
      <c r="D112" s="194" t="s">
        <v>748</v>
      </c>
      <c r="E112" s="36"/>
      <c r="F112" s="189"/>
      <c r="G112" s="36"/>
      <c r="H112" s="582">
        <v>0</v>
      </c>
      <c r="I112" s="582">
        <v>0</v>
      </c>
      <c r="J112" s="582">
        <v>0</v>
      </c>
      <c r="K112" s="582">
        <f>J112</f>
        <v>0</v>
      </c>
      <c r="L112" s="582">
        <f t="shared" si="30"/>
        <v>0</v>
      </c>
      <c r="M112" s="582">
        <f>L112</f>
        <v>0</v>
      </c>
      <c r="N112" s="582">
        <f t="shared" si="30"/>
        <v>0</v>
      </c>
      <c r="O112" s="582">
        <f t="shared" si="31"/>
        <v>0</v>
      </c>
      <c r="P112" s="582">
        <f t="shared" si="31"/>
        <v>0</v>
      </c>
      <c r="Q112" s="36"/>
      <c r="R112" s="25"/>
    </row>
    <row r="113" spans="2:18" x14ac:dyDescent="0.2">
      <c r="B113" s="21"/>
      <c r="C113" s="36"/>
      <c r="D113" s="579"/>
      <c r="E113" s="36"/>
      <c r="F113" s="189"/>
      <c r="G113" s="36"/>
      <c r="H113" s="582">
        <v>0</v>
      </c>
      <c r="I113" s="582">
        <v>0</v>
      </c>
      <c r="J113" s="582">
        <v>0</v>
      </c>
      <c r="K113" s="582">
        <f>J113</f>
        <v>0</v>
      </c>
      <c r="L113" s="582">
        <f t="shared" si="30"/>
        <v>0</v>
      </c>
      <c r="M113" s="582">
        <f>L113</f>
        <v>0</v>
      </c>
      <c r="N113" s="582">
        <f t="shared" si="30"/>
        <v>0</v>
      </c>
      <c r="O113" s="582">
        <f t="shared" si="31"/>
        <v>0</v>
      </c>
      <c r="P113" s="582">
        <f t="shared" si="31"/>
        <v>0</v>
      </c>
      <c r="Q113" s="36"/>
      <c r="R113" s="25"/>
    </row>
    <row r="114" spans="2:18" x14ac:dyDescent="0.2">
      <c r="B114" s="21"/>
      <c r="C114" s="36"/>
      <c r="D114" s="579"/>
      <c r="E114" s="36"/>
      <c r="F114" s="189"/>
      <c r="G114" s="36"/>
      <c r="H114" s="582">
        <v>0</v>
      </c>
      <c r="I114" s="582">
        <v>0</v>
      </c>
      <c r="J114" s="582">
        <v>0</v>
      </c>
      <c r="K114" s="582">
        <f>J114</f>
        <v>0</v>
      </c>
      <c r="L114" s="582">
        <f t="shared" si="30"/>
        <v>0</v>
      </c>
      <c r="M114" s="582">
        <f>L114</f>
        <v>0</v>
      </c>
      <c r="N114" s="582">
        <f t="shared" si="30"/>
        <v>0</v>
      </c>
      <c r="O114" s="582">
        <f t="shared" si="31"/>
        <v>0</v>
      </c>
      <c r="P114" s="582">
        <f t="shared" si="31"/>
        <v>0</v>
      </c>
      <c r="Q114" s="36"/>
      <c r="R114" s="25"/>
    </row>
    <row r="115" spans="2:18" x14ac:dyDescent="0.2">
      <c r="B115" s="21"/>
      <c r="C115" s="36"/>
      <c r="D115" s="579"/>
      <c r="E115" s="36"/>
      <c r="F115" s="189"/>
      <c r="G115" s="36"/>
      <c r="H115" s="582">
        <v>0</v>
      </c>
      <c r="I115" s="582">
        <v>0</v>
      </c>
      <c r="J115" s="582">
        <v>0</v>
      </c>
      <c r="K115" s="582">
        <f>J115</f>
        <v>0</v>
      </c>
      <c r="L115" s="582">
        <f t="shared" si="30"/>
        <v>0</v>
      </c>
      <c r="M115" s="582">
        <f>L115</f>
        <v>0</v>
      </c>
      <c r="N115" s="582">
        <f t="shared" si="30"/>
        <v>0</v>
      </c>
      <c r="O115" s="582">
        <f t="shared" si="31"/>
        <v>0</v>
      </c>
      <c r="P115" s="582">
        <f t="shared" si="31"/>
        <v>0</v>
      </c>
      <c r="Q115" s="36"/>
      <c r="R115" s="25"/>
    </row>
    <row r="116" spans="2:18" x14ac:dyDescent="0.2">
      <c r="B116" s="21"/>
      <c r="C116" s="36"/>
      <c r="D116" s="38" t="s">
        <v>181</v>
      </c>
      <c r="E116" s="36"/>
      <c r="F116" s="189"/>
      <c r="G116" s="36"/>
      <c r="H116" s="589">
        <f>SUM(H111:H115)</f>
        <v>0</v>
      </c>
      <c r="I116" s="589">
        <f>SUM(I111:I115)</f>
        <v>0</v>
      </c>
      <c r="J116" s="589">
        <f t="shared" ref="J116:P116" si="32">SUM(J111:J115)</f>
        <v>0</v>
      </c>
      <c r="K116" s="589">
        <f t="shared" si="32"/>
        <v>0</v>
      </c>
      <c r="L116" s="589">
        <f t="shared" si="32"/>
        <v>0</v>
      </c>
      <c r="M116" s="589">
        <f t="shared" si="32"/>
        <v>0</v>
      </c>
      <c r="N116" s="589">
        <f t="shared" si="32"/>
        <v>0</v>
      </c>
      <c r="O116" s="589">
        <f t="shared" si="32"/>
        <v>0</v>
      </c>
      <c r="P116" s="589">
        <f t="shared" si="32"/>
        <v>0</v>
      </c>
      <c r="Q116" s="36"/>
      <c r="R116" s="25"/>
    </row>
    <row r="117" spans="2:18" x14ac:dyDescent="0.2">
      <c r="B117" s="21"/>
      <c r="C117" s="36"/>
      <c r="D117" s="584"/>
      <c r="E117" s="585"/>
      <c r="F117" s="586"/>
      <c r="G117" s="585"/>
      <c r="H117" s="586"/>
      <c r="I117" s="586"/>
      <c r="J117" s="586"/>
      <c r="K117" s="586"/>
      <c r="L117" s="586"/>
      <c r="M117" s="586"/>
      <c r="N117" s="586"/>
      <c r="O117" s="586"/>
      <c r="P117" s="586"/>
      <c r="Q117" s="36"/>
      <c r="R117" s="25"/>
    </row>
    <row r="118" spans="2:18" x14ac:dyDescent="0.2">
      <c r="B118" s="21"/>
      <c r="C118" s="36"/>
      <c r="D118" s="583"/>
      <c r="E118" s="553"/>
      <c r="F118" s="80"/>
      <c r="G118" s="553"/>
      <c r="H118" s="80"/>
      <c r="I118" s="80"/>
      <c r="J118" s="80"/>
      <c r="K118" s="80"/>
      <c r="L118" s="80"/>
      <c r="M118" s="80"/>
      <c r="N118" s="80"/>
      <c r="O118" s="80"/>
      <c r="P118" s="80"/>
      <c r="Q118" s="36"/>
      <c r="R118" s="25"/>
    </row>
    <row r="119" spans="2:18" x14ac:dyDescent="0.2">
      <c r="B119" s="21"/>
      <c r="C119" s="36"/>
      <c r="D119" s="202" t="s">
        <v>80</v>
      </c>
      <c r="E119" s="36"/>
      <c r="F119" s="189"/>
      <c r="G119" s="36"/>
      <c r="H119" s="638"/>
      <c r="I119" s="638"/>
      <c r="J119" s="638"/>
      <c r="K119" s="189"/>
      <c r="L119" s="189"/>
      <c r="M119" s="189"/>
      <c r="N119" s="189"/>
      <c r="O119" s="189"/>
      <c r="P119" s="189"/>
      <c r="Q119" s="36"/>
      <c r="R119" s="25"/>
    </row>
    <row r="120" spans="2:18" x14ac:dyDescent="0.2">
      <c r="B120" s="21"/>
      <c r="C120" s="36"/>
      <c r="D120" s="36" t="s">
        <v>224</v>
      </c>
      <c r="E120" s="36"/>
      <c r="F120" s="189"/>
      <c r="G120" s="36"/>
      <c r="H120" s="636">
        <v>0</v>
      </c>
      <c r="I120" s="636">
        <v>0</v>
      </c>
      <c r="J120" s="636">
        <v>0</v>
      </c>
      <c r="K120" s="636">
        <f t="shared" ref="K120:P120" si="33">+J120</f>
        <v>0</v>
      </c>
      <c r="L120" s="636">
        <f t="shared" si="33"/>
        <v>0</v>
      </c>
      <c r="M120" s="636">
        <f t="shared" si="33"/>
        <v>0</v>
      </c>
      <c r="N120" s="636">
        <f t="shared" si="33"/>
        <v>0</v>
      </c>
      <c r="O120" s="636">
        <f t="shared" si="33"/>
        <v>0</v>
      </c>
      <c r="P120" s="636">
        <f t="shared" si="33"/>
        <v>0</v>
      </c>
      <c r="Q120" s="36"/>
      <c r="R120" s="25"/>
    </row>
    <row r="121" spans="2:18" x14ac:dyDescent="0.2">
      <c r="B121" s="21"/>
      <c r="C121" s="36"/>
      <c r="D121" s="579"/>
      <c r="E121" s="36"/>
      <c r="F121" s="189"/>
      <c r="G121" s="36"/>
      <c r="H121" s="582">
        <v>0</v>
      </c>
      <c r="I121" s="582">
        <v>0</v>
      </c>
      <c r="J121" s="582">
        <v>0</v>
      </c>
      <c r="K121" s="582">
        <f t="shared" ref="K121:N124" si="34">J121</f>
        <v>0</v>
      </c>
      <c r="L121" s="582">
        <f t="shared" si="34"/>
        <v>0</v>
      </c>
      <c r="M121" s="582">
        <f t="shared" si="34"/>
        <v>0</v>
      </c>
      <c r="N121" s="582">
        <f t="shared" si="34"/>
        <v>0</v>
      </c>
      <c r="O121" s="582">
        <f t="shared" ref="O121:P124" si="35">N121</f>
        <v>0</v>
      </c>
      <c r="P121" s="582">
        <f t="shared" si="35"/>
        <v>0</v>
      </c>
      <c r="Q121" s="36"/>
      <c r="R121" s="25"/>
    </row>
    <row r="122" spans="2:18" x14ac:dyDescent="0.2">
      <c r="B122" s="21"/>
      <c r="C122" s="36"/>
      <c r="D122" s="579"/>
      <c r="E122" s="36"/>
      <c r="F122" s="189"/>
      <c r="G122" s="36"/>
      <c r="H122" s="582">
        <v>0</v>
      </c>
      <c r="I122" s="582">
        <v>0</v>
      </c>
      <c r="J122" s="582">
        <v>0</v>
      </c>
      <c r="K122" s="582">
        <f t="shared" si="34"/>
        <v>0</v>
      </c>
      <c r="L122" s="582">
        <f t="shared" si="34"/>
        <v>0</v>
      </c>
      <c r="M122" s="582">
        <f t="shared" si="34"/>
        <v>0</v>
      </c>
      <c r="N122" s="582">
        <f t="shared" si="34"/>
        <v>0</v>
      </c>
      <c r="O122" s="582">
        <f t="shared" si="35"/>
        <v>0</v>
      </c>
      <c r="P122" s="582">
        <f t="shared" si="35"/>
        <v>0</v>
      </c>
      <c r="Q122" s="36"/>
      <c r="R122" s="25"/>
    </row>
    <row r="123" spans="2:18" x14ac:dyDescent="0.2">
      <c r="B123" s="21"/>
      <c r="C123" s="36"/>
      <c r="D123" s="579"/>
      <c r="E123" s="36"/>
      <c r="F123" s="189"/>
      <c r="G123" s="36"/>
      <c r="H123" s="582">
        <v>0</v>
      </c>
      <c r="I123" s="582">
        <v>0</v>
      </c>
      <c r="J123" s="582">
        <v>0</v>
      </c>
      <c r="K123" s="582">
        <f t="shared" si="34"/>
        <v>0</v>
      </c>
      <c r="L123" s="582">
        <f t="shared" si="34"/>
        <v>0</v>
      </c>
      <c r="M123" s="582">
        <f t="shared" si="34"/>
        <v>0</v>
      </c>
      <c r="N123" s="582">
        <f t="shared" si="34"/>
        <v>0</v>
      </c>
      <c r="O123" s="582">
        <f t="shared" si="35"/>
        <v>0</v>
      </c>
      <c r="P123" s="582">
        <f t="shared" si="35"/>
        <v>0</v>
      </c>
      <c r="Q123" s="36"/>
      <c r="R123" s="25"/>
    </row>
    <row r="124" spans="2:18" x14ac:dyDescent="0.2">
      <c r="B124" s="21"/>
      <c r="C124" s="36"/>
      <c r="D124" s="579"/>
      <c r="E124" s="36"/>
      <c r="F124" s="189"/>
      <c r="G124" s="36"/>
      <c r="H124" s="582">
        <v>0</v>
      </c>
      <c r="I124" s="582">
        <v>0</v>
      </c>
      <c r="J124" s="582">
        <v>0</v>
      </c>
      <c r="K124" s="582">
        <f t="shared" si="34"/>
        <v>0</v>
      </c>
      <c r="L124" s="582">
        <f t="shared" si="34"/>
        <v>0</v>
      </c>
      <c r="M124" s="582">
        <f t="shared" si="34"/>
        <v>0</v>
      </c>
      <c r="N124" s="582">
        <f>M124</f>
        <v>0</v>
      </c>
      <c r="O124" s="582">
        <f t="shared" si="35"/>
        <v>0</v>
      </c>
      <c r="P124" s="582">
        <f t="shared" si="35"/>
        <v>0</v>
      </c>
      <c r="Q124" s="36"/>
      <c r="R124" s="25"/>
    </row>
    <row r="125" spans="2:18" x14ac:dyDescent="0.2">
      <c r="B125" s="21"/>
      <c r="C125" s="36"/>
      <c r="D125" s="38" t="s">
        <v>181</v>
      </c>
      <c r="E125" s="36"/>
      <c r="F125" s="189"/>
      <c r="G125" s="36"/>
      <c r="H125" s="589">
        <f t="shared" ref="H125:P125" si="36">SUM(H120:H124)</f>
        <v>0</v>
      </c>
      <c r="I125" s="589">
        <f t="shared" si="36"/>
        <v>0</v>
      </c>
      <c r="J125" s="589">
        <f t="shared" si="36"/>
        <v>0</v>
      </c>
      <c r="K125" s="589">
        <f t="shared" si="36"/>
        <v>0</v>
      </c>
      <c r="L125" s="589">
        <f t="shared" si="36"/>
        <v>0</v>
      </c>
      <c r="M125" s="589">
        <f t="shared" si="36"/>
        <v>0</v>
      </c>
      <c r="N125" s="589">
        <f t="shared" si="36"/>
        <v>0</v>
      </c>
      <c r="O125" s="589">
        <f t="shared" si="36"/>
        <v>0</v>
      </c>
      <c r="P125" s="589">
        <f t="shared" si="36"/>
        <v>0</v>
      </c>
      <c r="Q125" s="36"/>
      <c r="R125" s="25"/>
    </row>
    <row r="126" spans="2:18" x14ac:dyDescent="0.2">
      <c r="B126" s="21"/>
      <c r="C126" s="36"/>
      <c r="D126" s="584"/>
      <c r="E126" s="585"/>
      <c r="F126" s="586"/>
      <c r="G126" s="585"/>
      <c r="H126" s="586"/>
      <c r="I126" s="586"/>
      <c r="J126" s="586"/>
      <c r="K126" s="586"/>
      <c r="L126" s="586"/>
      <c r="M126" s="586"/>
      <c r="N126" s="586"/>
      <c r="O126" s="586"/>
      <c r="P126" s="586"/>
      <c r="Q126" s="36"/>
      <c r="R126" s="25"/>
    </row>
    <row r="127" spans="2:18" x14ac:dyDescent="0.2">
      <c r="B127" s="21"/>
      <c r="C127" s="36"/>
      <c r="D127" s="583"/>
      <c r="E127" s="553"/>
      <c r="F127" s="80"/>
      <c r="G127" s="553"/>
      <c r="H127" s="80"/>
      <c r="I127" s="80"/>
      <c r="J127" s="80"/>
      <c r="K127" s="80"/>
      <c r="L127" s="80"/>
      <c r="M127" s="80"/>
      <c r="N127" s="80"/>
      <c r="O127" s="80"/>
      <c r="P127" s="80"/>
      <c r="Q127" s="36"/>
      <c r="R127" s="25"/>
    </row>
    <row r="128" spans="2:18" x14ac:dyDescent="0.2">
      <c r="B128" s="21"/>
      <c r="C128" s="36"/>
      <c r="D128" s="38"/>
      <c r="E128" s="36"/>
      <c r="F128" s="189"/>
      <c r="G128" s="36"/>
      <c r="H128" s="589">
        <f t="shared" ref="H128:P128" si="37">H116+H125</f>
        <v>0</v>
      </c>
      <c r="I128" s="589">
        <f t="shared" si="37"/>
        <v>0</v>
      </c>
      <c r="J128" s="589">
        <f t="shared" si="37"/>
        <v>0</v>
      </c>
      <c r="K128" s="589">
        <f t="shared" si="37"/>
        <v>0</v>
      </c>
      <c r="L128" s="589">
        <f t="shared" si="37"/>
        <v>0</v>
      </c>
      <c r="M128" s="589">
        <f t="shared" si="37"/>
        <v>0</v>
      </c>
      <c r="N128" s="589">
        <f t="shared" si="37"/>
        <v>0</v>
      </c>
      <c r="O128" s="589">
        <f t="shared" si="37"/>
        <v>0</v>
      </c>
      <c r="P128" s="589">
        <f t="shared" si="37"/>
        <v>0</v>
      </c>
      <c r="Q128" s="36"/>
      <c r="R128" s="25"/>
    </row>
    <row r="129" spans="2:18" x14ac:dyDescent="0.2">
      <c r="B129" s="21"/>
      <c r="C129" s="36"/>
      <c r="D129" s="38"/>
      <c r="E129" s="36"/>
      <c r="F129" s="189"/>
      <c r="G129" s="36"/>
      <c r="H129" s="189"/>
      <c r="I129" s="189"/>
      <c r="J129" s="189"/>
      <c r="K129" s="189"/>
      <c r="L129" s="189"/>
      <c r="M129" s="189"/>
      <c r="N129" s="189"/>
      <c r="O129" s="189"/>
      <c r="P129" s="189"/>
      <c r="Q129" s="36"/>
      <c r="R129" s="25"/>
    </row>
    <row r="130" spans="2:18" x14ac:dyDescent="0.2">
      <c r="B130" s="21"/>
      <c r="C130" s="184"/>
      <c r="D130" s="221"/>
      <c r="E130" s="184"/>
      <c r="F130" s="185"/>
      <c r="G130" s="184"/>
      <c r="H130" s="185"/>
      <c r="I130" s="185"/>
      <c r="J130" s="185"/>
      <c r="K130" s="185"/>
      <c r="L130" s="185"/>
      <c r="M130" s="185"/>
      <c r="N130" s="185"/>
      <c r="O130" s="185"/>
      <c r="P130" s="185"/>
      <c r="Q130" s="184"/>
      <c r="R130" s="25"/>
    </row>
    <row r="131" spans="2:18" x14ac:dyDescent="0.2">
      <c r="B131" s="21"/>
      <c r="C131" s="36"/>
      <c r="D131" s="38"/>
      <c r="E131" s="36"/>
      <c r="F131" s="189"/>
      <c r="G131" s="36"/>
      <c r="H131" s="189"/>
      <c r="I131" s="189"/>
      <c r="J131" s="189"/>
      <c r="K131" s="189"/>
      <c r="L131" s="189"/>
      <c r="M131" s="189"/>
      <c r="N131" s="189"/>
      <c r="O131" s="189"/>
      <c r="P131" s="189"/>
      <c r="Q131" s="36"/>
      <c r="R131" s="25"/>
    </row>
    <row r="132" spans="2:18" x14ac:dyDescent="0.2">
      <c r="B132" s="21"/>
      <c r="C132" s="36"/>
      <c r="D132" s="38" t="s">
        <v>226</v>
      </c>
      <c r="E132" s="36"/>
      <c r="F132" s="189"/>
      <c r="G132" s="36"/>
      <c r="H132" s="589">
        <f t="shared" ref="H132:P132" si="38">H79+H103+H128</f>
        <v>0</v>
      </c>
      <c r="I132" s="589">
        <f t="shared" si="38"/>
        <v>0</v>
      </c>
      <c r="J132" s="589">
        <f t="shared" si="38"/>
        <v>0</v>
      </c>
      <c r="K132" s="589">
        <f>K77+K103+K128</f>
        <v>0</v>
      </c>
      <c r="L132" s="589">
        <f t="shared" si="38"/>
        <v>0</v>
      </c>
      <c r="M132" s="589">
        <f t="shared" si="38"/>
        <v>0</v>
      </c>
      <c r="N132" s="589">
        <f t="shared" si="38"/>
        <v>0</v>
      </c>
      <c r="O132" s="589">
        <f t="shared" si="38"/>
        <v>0</v>
      </c>
      <c r="P132" s="589">
        <f t="shared" si="38"/>
        <v>0</v>
      </c>
      <c r="Q132" s="36"/>
      <c r="R132" s="25"/>
    </row>
    <row r="133" spans="2:18" x14ac:dyDescent="0.2">
      <c r="B133" s="21"/>
      <c r="C133" s="36"/>
      <c r="D133" s="38"/>
      <c r="E133" s="36"/>
      <c r="F133" s="189"/>
      <c r="G133" s="36"/>
      <c r="H133" s="189"/>
      <c r="I133" s="189"/>
      <c r="J133" s="189"/>
      <c r="K133" s="189"/>
      <c r="L133" s="189"/>
      <c r="M133" s="189"/>
      <c r="N133" s="189"/>
      <c r="O133" s="189"/>
      <c r="P133" s="189"/>
      <c r="Q133" s="36"/>
      <c r="R133" s="25"/>
    </row>
    <row r="134" spans="2:18" x14ac:dyDescent="0.2">
      <c r="B134" s="21"/>
      <c r="C134" s="184"/>
      <c r="D134" s="221"/>
      <c r="E134" s="184"/>
      <c r="F134" s="185"/>
      <c r="G134" s="184"/>
      <c r="H134" s="185"/>
      <c r="I134" s="185"/>
      <c r="J134" s="185"/>
      <c r="K134" s="185"/>
      <c r="L134" s="185"/>
      <c r="M134" s="185"/>
      <c r="N134" s="185"/>
      <c r="O134" s="185"/>
      <c r="P134" s="185"/>
      <c r="Q134" s="184"/>
      <c r="R134" s="25"/>
    </row>
    <row r="135" spans="2:18" x14ac:dyDescent="0.2">
      <c r="B135" s="186"/>
      <c r="C135" s="208"/>
      <c r="D135" s="222"/>
      <c r="E135" s="208"/>
      <c r="F135" s="209"/>
      <c r="G135" s="208"/>
      <c r="H135" s="209"/>
      <c r="I135" s="209"/>
      <c r="J135" s="209"/>
      <c r="K135" s="209"/>
      <c r="L135" s="209"/>
      <c r="M135" s="209"/>
      <c r="N135" s="209"/>
      <c r="O135" s="209"/>
      <c r="P135" s="209"/>
      <c r="Q135" s="208"/>
      <c r="R135" s="188"/>
    </row>
    <row r="136" spans="2:18" x14ac:dyDescent="0.2">
      <c r="B136" s="18"/>
      <c r="C136" s="210"/>
      <c r="D136" s="223"/>
      <c r="E136" s="210"/>
      <c r="F136" s="211"/>
      <c r="G136" s="210"/>
      <c r="H136" s="211"/>
      <c r="I136" s="211"/>
      <c r="J136" s="211"/>
      <c r="K136" s="211"/>
      <c r="L136" s="211"/>
      <c r="M136" s="211"/>
      <c r="N136" s="211"/>
      <c r="O136" s="211"/>
      <c r="P136" s="211"/>
      <c r="Q136" s="210"/>
      <c r="R136" s="20"/>
    </row>
    <row r="137" spans="2:18" x14ac:dyDescent="0.2">
      <c r="B137" s="21"/>
      <c r="C137" s="184"/>
      <c r="D137" s="221"/>
      <c r="E137" s="184"/>
      <c r="F137" s="185"/>
      <c r="G137" s="184"/>
      <c r="H137" s="226"/>
      <c r="I137" s="226"/>
      <c r="J137" s="226"/>
      <c r="K137" s="226"/>
      <c r="L137" s="226"/>
      <c r="M137" s="226"/>
      <c r="N137" s="226"/>
      <c r="O137" s="226"/>
      <c r="P137" s="226"/>
      <c r="Q137" s="184"/>
      <c r="R137" s="25"/>
    </row>
    <row r="138" spans="2:18" x14ac:dyDescent="0.2">
      <c r="B138" s="21"/>
      <c r="C138" s="184"/>
      <c r="D138" s="221"/>
      <c r="E138" s="184"/>
      <c r="F138" s="185"/>
      <c r="G138" s="184"/>
      <c r="H138" s="649">
        <f t="shared" ref="H138:P138" si="39">H8</f>
        <v>2012</v>
      </c>
      <c r="I138" s="649">
        <f t="shared" si="39"/>
        <v>2013</v>
      </c>
      <c r="J138" s="649">
        <f t="shared" si="39"/>
        <v>2014</v>
      </c>
      <c r="K138" s="857">
        <f t="shared" si="39"/>
        <v>2015</v>
      </c>
      <c r="L138" s="649">
        <f t="shared" si="39"/>
        <v>2016</v>
      </c>
      <c r="M138" s="649">
        <f t="shared" si="39"/>
        <v>2017</v>
      </c>
      <c r="N138" s="649">
        <f t="shared" si="39"/>
        <v>2018</v>
      </c>
      <c r="O138" s="649">
        <f t="shared" si="39"/>
        <v>2019</v>
      </c>
      <c r="P138" s="649">
        <f t="shared" si="39"/>
        <v>2020</v>
      </c>
      <c r="Q138" s="184"/>
      <c r="R138" s="25"/>
    </row>
    <row r="139" spans="2:18" x14ac:dyDescent="0.2">
      <c r="B139" s="21"/>
      <c r="C139" s="184"/>
      <c r="D139" s="221"/>
      <c r="E139" s="184"/>
      <c r="F139" s="185"/>
      <c r="G139" s="184"/>
      <c r="H139" s="185"/>
      <c r="I139" s="185"/>
      <c r="J139" s="185"/>
      <c r="K139" s="185"/>
      <c r="L139" s="185"/>
      <c r="M139" s="185"/>
      <c r="N139" s="185"/>
      <c r="O139" s="185"/>
      <c r="P139" s="185"/>
      <c r="Q139" s="184"/>
      <c r="R139" s="25"/>
    </row>
    <row r="140" spans="2:18" x14ac:dyDescent="0.2">
      <c r="B140" s="21"/>
      <c r="C140" s="36"/>
      <c r="D140" s="36"/>
      <c r="E140" s="36"/>
      <c r="F140" s="189"/>
      <c r="G140" s="36"/>
      <c r="H140" s="189"/>
      <c r="I140" s="189"/>
      <c r="J140" s="189"/>
      <c r="K140" s="189"/>
      <c r="L140" s="189"/>
      <c r="M140" s="189"/>
      <c r="N140" s="189"/>
      <c r="O140" s="189"/>
      <c r="P140" s="189"/>
      <c r="Q140" s="36"/>
      <c r="R140" s="25"/>
    </row>
    <row r="141" spans="2:18" x14ac:dyDescent="0.2">
      <c r="B141" s="21"/>
      <c r="C141" s="36"/>
      <c r="D141" s="658" t="s">
        <v>40</v>
      </c>
      <c r="E141" s="36"/>
      <c r="F141" s="189"/>
      <c r="G141" s="36"/>
      <c r="H141" s="189"/>
      <c r="I141" s="189"/>
      <c r="J141" s="189"/>
      <c r="K141" s="189"/>
      <c r="L141" s="189"/>
      <c r="M141" s="189"/>
      <c r="N141" s="189"/>
      <c r="O141" s="189"/>
      <c r="P141" s="189"/>
      <c r="Q141" s="36"/>
      <c r="R141" s="25"/>
    </row>
    <row r="142" spans="2:18" x14ac:dyDescent="0.2">
      <c r="B142" s="21"/>
      <c r="C142" s="36"/>
      <c r="D142" s="38"/>
      <c r="E142" s="36"/>
      <c r="F142" s="189"/>
      <c r="G142" s="36"/>
      <c r="H142" s="189"/>
      <c r="I142" s="189"/>
      <c r="J142" s="189"/>
      <c r="K142" s="189"/>
      <c r="L142" s="189"/>
      <c r="M142" s="189"/>
      <c r="N142" s="189"/>
      <c r="O142" s="189"/>
      <c r="P142" s="189"/>
      <c r="Q142" s="36"/>
      <c r="R142" s="25"/>
    </row>
    <row r="143" spans="2:18" x14ac:dyDescent="0.2">
      <c r="B143" s="21"/>
      <c r="C143" s="36"/>
      <c r="D143" s="202"/>
      <c r="E143" s="36"/>
      <c r="F143" s="214" t="s">
        <v>270</v>
      </c>
      <c r="G143" s="36"/>
      <c r="H143" s="189"/>
      <c r="I143" s="189"/>
      <c r="J143" s="189"/>
      <c r="K143" s="189"/>
      <c r="L143" s="189"/>
      <c r="M143" s="189"/>
      <c r="N143" s="189"/>
      <c r="O143" s="189"/>
      <c r="P143" s="189"/>
      <c r="Q143" s="36"/>
      <c r="R143" s="25"/>
    </row>
    <row r="144" spans="2:18" x14ac:dyDescent="0.2">
      <c r="B144" s="21"/>
      <c r="C144" s="36"/>
      <c r="D144" s="202"/>
      <c r="E144" s="36"/>
      <c r="F144" s="189"/>
      <c r="G144" s="36"/>
      <c r="H144" s="189"/>
      <c r="I144" s="189"/>
      <c r="J144" s="189"/>
      <c r="K144" s="189"/>
      <c r="L144" s="189"/>
      <c r="M144" s="189"/>
      <c r="N144" s="189"/>
      <c r="O144" s="189"/>
      <c r="P144" s="189"/>
      <c r="Q144" s="36"/>
      <c r="R144" s="25"/>
    </row>
    <row r="145" spans="2:18" x14ac:dyDescent="0.2">
      <c r="B145" s="21"/>
      <c r="C145" s="36"/>
      <c r="D145" s="36" t="s">
        <v>429</v>
      </c>
      <c r="E145" s="36"/>
      <c r="F145" s="44"/>
      <c r="G145" s="36"/>
      <c r="H145" s="592">
        <f>5/12*'sal SWV'!T36</f>
        <v>0</v>
      </c>
      <c r="I145" s="592">
        <f>7/12*'sal SWV'!T36+5/12*'sal SWV'!T68</f>
        <v>0</v>
      </c>
      <c r="J145" s="592">
        <f>7/12*'sal SWV'!T68+5/12*'sal SWV'!T100</f>
        <v>0</v>
      </c>
      <c r="K145" s="592">
        <f>7/12*'sal SWV'!T100+5/12*'sal SWV'!T132</f>
        <v>0</v>
      </c>
      <c r="L145" s="592">
        <f>7/12*'sal SWV'!T132+5/12*'sal SWV'!T164</f>
        <v>0</v>
      </c>
      <c r="M145" s="592">
        <f>7/12*'sal SWV'!T164+5/12*'sal SWV'!T196</f>
        <v>0</v>
      </c>
      <c r="N145" s="592">
        <f>7/12*'sal SWV'!T196+5/12*'sal SWV'!T228</f>
        <v>0</v>
      </c>
      <c r="O145" s="592">
        <f>7/12*'sal SWV'!T228+5/12*'sal SWV'!T260</f>
        <v>0</v>
      </c>
      <c r="P145" s="592">
        <f>7/12*'sal SWV'!T260+5/12*'sal SWV'!T292</f>
        <v>0</v>
      </c>
      <c r="Q145" s="36"/>
      <c r="R145" s="25"/>
    </row>
    <row r="146" spans="2:18" x14ac:dyDescent="0.2">
      <c r="B146" s="21"/>
      <c r="C146" s="36"/>
      <c r="D146" s="202"/>
      <c r="E146" s="36"/>
      <c r="F146" s="189"/>
      <c r="G146" s="36"/>
      <c r="H146" s="189"/>
      <c r="I146" s="189"/>
      <c r="J146" s="189"/>
      <c r="K146" s="189"/>
      <c r="L146" s="189"/>
      <c r="M146" s="189"/>
      <c r="N146" s="189"/>
      <c r="O146" s="189"/>
      <c r="P146" s="189"/>
      <c r="Q146" s="36"/>
      <c r="R146" s="25"/>
    </row>
    <row r="147" spans="2:18" x14ac:dyDescent="0.2">
      <c r="B147" s="21"/>
      <c r="C147" s="36"/>
      <c r="D147" s="202" t="s">
        <v>79</v>
      </c>
      <c r="E147" s="36"/>
      <c r="F147" s="189"/>
      <c r="G147" s="36"/>
      <c r="H147" s="1460">
        <f>+tab!C4</f>
        <v>2012</v>
      </c>
      <c r="I147" s="1460">
        <f>+tab!D4</f>
        <v>2013</v>
      </c>
      <c r="J147" s="1460">
        <f>+tab!E4</f>
        <v>2014</v>
      </c>
      <c r="K147" s="1460">
        <f>+tab!F4</f>
        <v>2015</v>
      </c>
      <c r="L147" s="1460">
        <f>+tab!G4</f>
        <v>2016</v>
      </c>
      <c r="M147" s="1460">
        <f>+tab!H4</f>
        <v>2017</v>
      </c>
      <c r="N147" s="1460">
        <f>+tab!I4</f>
        <v>2018</v>
      </c>
      <c r="O147" s="1460">
        <f>+tab!J4</f>
        <v>2019</v>
      </c>
      <c r="P147" s="1460">
        <f>+tab!K4</f>
        <v>2020</v>
      </c>
      <c r="Q147" s="36"/>
      <c r="R147" s="25"/>
    </row>
    <row r="148" spans="2:18" x14ac:dyDescent="0.2">
      <c r="B148" s="21"/>
      <c r="C148" s="36"/>
      <c r="D148" s="202"/>
      <c r="E148" s="36"/>
      <c r="F148" s="189"/>
      <c r="G148" s="36"/>
      <c r="H148" s="189"/>
      <c r="I148" s="189"/>
      <c r="J148" s="189"/>
      <c r="K148" s="1161"/>
      <c r="L148" s="189"/>
      <c r="M148" s="189"/>
      <c r="N148" s="189"/>
      <c r="O148" s="189"/>
      <c r="P148" s="189"/>
      <c r="Q148" s="36"/>
      <c r="R148" s="25"/>
    </row>
    <row r="149" spans="2:18" x14ac:dyDescent="0.2">
      <c r="B149" s="21"/>
      <c r="C149" s="36"/>
      <c r="D149" s="202" t="s">
        <v>846</v>
      </c>
      <c r="E149" s="36"/>
      <c r="F149" s="1450"/>
      <c r="G149" s="36"/>
      <c r="H149" s="1291" t="s">
        <v>847</v>
      </c>
      <c r="I149" s="1159"/>
      <c r="J149" s="1159"/>
      <c r="K149" s="1191"/>
      <c r="L149" s="1160">
        <f>+'LWOO-PRO'!O48</f>
        <v>0</v>
      </c>
      <c r="M149" s="1160">
        <f>+'LWOO-PRO'!P48</f>
        <v>0</v>
      </c>
      <c r="N149" s="1160">
        <f>+'LWOO-PRO'!Q48</f>
        <v>0</v>
      </c>
      <c r="O149" s="1160">
        <f>+'LWOO-PRO'!R48</f>
        <v>0</v>
      </c>
      <c r="P149" s="1160">
        <f>+'LWOO-PRO'!S48</f>
        <v>0</v>
      </c>
      <c r="Q149" s="36"/>
      <c r="R149" s="1063"/>
    </row>
    <row r="150" spans="2:18" x14ac:dyDescent="0.2">
      <c r="B150" s="21"/>
      <c r="C150" s="36"/>
      <c r="D150" s="202" t="s">
        <v>846</v>
      </c>
      <c r="E150" s="36"/>
      <c r="F150" s="1450"/>
      <c r="G150" s="36"/>
      <c r="H150" s="1291" t="s">
        <v>848</v>
      </c>
      <c r="I150" s="1159"/>
      <c r="J150" s="1159"/>
      <c r="K150" s="1191"/>
      <c r="L150" s="1160">
        <f>+'LWOO-PRO'!O49</f>
        <v>0</v>
      </c>
      <c r="M150" s="1160">
        <f>+'LWOO-PRO'!P49</f>
        <v>0</v>
      </c>
      <c r="N150" s="1160">
        <f>+'LWOO-PRO'!Q49</f>
        <v>0</v>
      </c>
      <c r="O150" s="1160">
        <f>+'LWOO-PRO'!R49</f>
        <v>0</v>
      </c>
      <c r="P150" s="1160">
        <f>+'LWOO-PRO'!S49</f>
        <v>0</v>
      </c>
      <c r="Q150" s="36"/>
      <c r="R150" s="1063"/>
    </row>
    <row r="151" spans="2:18" x14ac:dyDescent="0.2">
      <c r="B151" s="21"/>
      <c r="C151" s="36"/>
      <c r="D151" s="202" t="s">
        <v>766</v>
      </c>
      <c r="E151" s="36"/>
      <c r="F151" s="189"/>
      <c r="G151" s="36"/>
      <c r="H151" s="189"/>
      <c r="I151" s="189"/>
      <c r="J151" s="189"/>
      <c r="K151" s="1192"/>
      <c r="L151" s="1163">
        <f>SUM(L149:L150)</f>
        <v>0</v>
      </c>
      <c r="M151" s="1163">
        <f t="shared" ref="M151:P151" si="40">SUM(M149:M150)</f>
        <v>0</v>
      </c>
      <c r="N151" s="1163">
        <f t="shared" si="40"/>
        <v>0</v>
      </c>
      <c r="O151" s="1163">
        <f t="shared" si="40"/>
        <v>0</v>
      </c>
      <c r="P151" s="1163">
        <f t="shared" si="40"/>
        <v>0</v>
      </c>
      <c r="Q151" s="36"/>
      <c r="R151" s="1063"/>
    </row>
    <row r="152" spans="2:18" x14ac:dyDescent="0.2">
      <c r="B152" s="21"/>
      <c r="C152" s="36"/>
      <c r="D152" s="39" t="s">
        <v>227</v>
      </c>
      <c r="E152" s="36"/>
      <c r="F152" s="189"/>
      <c r="G152" s="36"/>
      <c r="H152" s="189"/>
      <c r="I152" s="189"/>
      <c r="J152" s="189"/>
      <c r="K152" s="189"/>
      <c r="L152" s="189"/>
      <c r="M152" s="189"/>
      <c r="N152" s="189"/>
      <c r="O152" s="189"/>
      <c r="P152" s="189"/>
      <c r="Q152" s="36"/>
      <c r="R152" s="25"/>
    </row>
    <row r="153" spans="2:18" x14ac:dyDescent="0.2">
      <c r="B153" s="21"/>
      <c r="C153" s="36"/>
      <c r="D153" s="194" t="s">
        <v>430</v>
      </c>
      <c r="E153" s="36"/>
      <c r="F153" s="44"/>
      <c r="G153" s="36"/>
      <c r="H153" s="587">
        <v>0</v>
      </c>
      <c r="I153" s="587">
        <v>0</v>
      </c>
      <c r="J153" s="587">
        <v>0</v>
      </c>
      <c r="K153" s="587">
        <f t="shared" ref="K153:N164" si="41">J153</f>
        <v>0</v>
      </c>
      <c r="L153" s="587">
        <f t="shared" si="41"/>
        <v>0</v>
      </c>
      <c r="M153" s="587">
        <f t="shared" si="41"/>
        <v>0</v>
      </c>
      <c r="N153" s="587">
        <f t="shared" ref="N153:N161" si="42">M153</f>
        <v>0</v>
      </c>
      <c r="O153" s="587">
        <f t="shared" ref="O153:O164" si="43">N153</f>
        <v>0</v>
      </c>
      <c r="P153" s="587">
        <f t="shared" ref="P153:P164" si="44">O153</f>
        <v>0</v>
      </c>
      <c r="Q153" s="36"/>
      <c r="R153" s="25"/>
    </row>
    <row r="154" spans="2:18" x14ac:dyDescent="0.2">
      <c r="B154" s="21"/>
      <c r="C154" s="36"/>
      <c r="D154" s="580" t="s">
        <v>475</v>
      </c>
      <c r="E154" s="36"/>
      <c r="F154" s="44"/>
      <c r="G154" s="36"/>
      <c r="H154" s="587">
        <v>0</v>
      </c>
      <c r="I154" s="587">
        <v>0</v>
      </c>
      <c r="J154" s="587">
        <v>0</v>
      </c>
      <c r="K154" s="587">
        <f t="shared" si="41"/>
        <v>0</v>
      </c>
      <c r="L154" s="587">
        <f t="shared" si="41"/>
        <v>0</v>
      </c>
      <c r="M154" s="587">
        <f t="shared" si="41"/>
        <v>0</v>
      </c>
      <c r="N154" s="587">
        <f t="shared" si="42"/>
        <v>0</v>
      </c>
      <c r="O154" s="587">
        <f t="shared" si="43"/>
        <v>0</v>
      </c>
      <c r="P154" s="587">
        <f t="shared" si="44"/>
        <v>0</v>
      </c>
      <c r="Q154" s="36"/>
      <c r="R154" s="25"/>
    </row>
    <row r="155" spans="2:18" x14ac:dyDescent="0.2">
      <c r="B155" s="21"/>
      <c r="C155" s="36"/>
      <c r="D155" s="580" t="s">
        <v>476</v>
      </c>
      <c r="E155" s="36"/>
      <c r="F155" s="44"/>
      <c r="G155" s="36"/>
      <c r="H155" s="587">
        <v>0</v>
      </c>
      <c r="I155" s="587">
        <v>0</v>
      </c>
      <c r="J155" s="587">
        <v>0</v>
      </c>
      <c r="K155" s="587">
        <f t="shared" si="41"/>
        <v>0</v>
      </c>
      <c r="L155" s="587">
        <f t="shared" si="41"/>
        <v>0</v>
      </c>
      <c r="M155" s="587">
        <f t="shared" si="41"/>
        <v>0</v>
      </c>
      <c r="N155" s="587">
        <f t="shared" si="42"/>
        <v>0</v>
      </c>
      <c r="O155" s="587">
        <f t="shared" si="43"/>
        <v>0</v>
      </c>
      <c r="P155" s="587">
        <f t="shared" si="44"/>
        <v>0</v>
      </c>
      <c r="Q155" s="36"/>
      <c r="R155" s="25"/>
    </row>
    <row r="156" spans="2:18" x14ac:dyDescent="0.2">
      <c r="B156" s="21"/>
      <c r="C156" s="36"/>
      <c r="D156" s="580" t="s">
        <v>477</v>
      </c>
      <c r="E156" s="36"/>
      <c r="F156" s="44"/>
      <c r="G156" s="36"/>
      <c r="H156" s="587">
        <v>0</v>
      </c>
      <c r="I156" s="587">
        <v>0</v>
      </c>
      <c r="J156" s="587">
        <v>0</v>
      </c>
      <c r="K156" s="587">
        <f t="shared" si="41"/>
        <v>0</v>
      </c>
      <c r="L156" s="587">
        <f t="shared" si="41"/>
        <v>0</v>
      </c>
      <c r="M156" s="587">
        <f t="shared" si="41"/>
        <v>0</v>
      </c>
      <c r="N156" s="587">
        <f t="shared" si="42"/>
        <v>0</v>
      </c>
      <c r="O156" s="587">
        <f t="shared" si="43"/>
        <v>0</v>
      </c>
      <c r="P156" s="587">
        <f t="shared" si="44"/>
        <v>0</v>
      </c>
      <c r="Q156" s="36"/>
      <c r="R156" s="25"/>
    </row>
    <row r="157" spans="2:18" x14ac:dyDescent="0.2">
      <c r="B157" s="21"/>
      <c r="C157" s="36"/>
      <c r="D157" s="579" t="s">
        <v>150</v>
      </c>
      <c r="E157" s="36"/>
      <c r="F157" s="44"/>
      <c r="G157" s="36"/>
      <c r="H157" s="587">
        <v>0</v>
      </c>
      <c r="I157" s="587">
        <v>0</v>
      </c>
      <c r="J157" s="587">
        <v>0</v>
      </c>
      <c r="K157" s="587">
        <f t="shared" si="41"/>
        <v>0</v>
      </c>
      <c r="L157" s="587">
        <f t="shared" si="41"/>
        <v>0</v>
      </c>
      <c r="M157" s="587">
        <f t="shared" si="41"/>
        <v>0</v>
      </c>
      <c r="N157" s="587">
        <f t="shared" si="42"/>
        <v>0</v>
      </c>
      <c r="O157" s="587">
        <f t="shared" si="43"/>
        <v>0</v>
      </c>
      <c r="P157" s="587">
        <f t="shared" si="44"/>
        <v>0</v>
      </c>
      <c r="Q157" s="36"/>
      <c r="R157" s="25"/>
    </row>
    <row r="158" spans="2:18" x14ac:dyDescent="0.2">
      <c r="B158" s="21"/>
      <c r="C158" s="36"/>
      <c r="D158" s="579" t="s">
        <v>208</v>
      </c>
      <c r="E158" s="36"/>
      <c r="F158" s="44"/>
      <c r="G158" s="36"/>
      <c r="H158" s="587">
        <v>0</v>
      </c>
      <c r="I158" s="587">
        <v>0</v>
      </c>
      <c r="J158" s="587">
        <v>0</v>
      </c>
      <c r="K158" s="587">
        <f t="shared" si="41"/>
        <v>0</v>
      </c>
      <c r="L158" s="587">
        <f t="shared" si="41"/>
        <v>0</v>
      </c>
      <c r="M158" s="587">
        <f t="shared" si="41"/>
        <v>0</v>
      </c>
      <c r="N158" s="587">
        <f t="shared" si="42"/>
        <v>0</v>
      </c>
      <c r="O158" s="587">
        <f t="shared" si="43"/>
        <v>0</v>
      </c>
      <c r="P158" s="587">
        <f t="shared" si="44"/>
        <v>0</v>
      </c>
      <c r="Q158" s="36"/>
      <c r="R158" s="25"/>
    </row>
    <row r="159" spans="2:18" x14ac:dyDescent="0.2">
      <c r="B159" s="21"/>
      <c r="C159" s="36"/>
      <c r="D159" s="580"/>
      <c r="E159" s="36"/>
      <c r="F159" s="44"/>
      <c r="G159" s="36"/>
      <c r="H159" s="587">
        <v>0</v>
      </c>
      <c r="I159" s="587">
        <v>0</v>
      </c>
      <c r="J159" s="587">
        <v>0</v>
      </c>
      <c r="K159" s="587">
        <f t="shared" si="41"/>
        <v>0</v>
      </c>
      <c r="L159" s="587">
        <f t="shared" si="41"/>
        <v>0</v>
      </c>
      <c r="M159" s="587">
        <f t="shared" si="41"/>
        <v>0</v>
      </c>
      <c r="N159" s="587">
        <f t="shared" si="42"/>
        <v>0</v>
      </c>
      <c r="O159" s="587">
        <f t="shared" si="43"/>
        <v>0</v>
      </c>
      <c r="P159" s="587">
        <f t="shared" si="44"/>
        <v>0</v>
      </c>
      <c r="Q159" s="36"/>
      <c r="R159" s="25"/>
    </row>
    <row r="160" spans="2:18" x14ac:dyDescent="0.2">
      <c r="B160" s="21"/>
      <c r="C160" s="36"/>
      <c r="D160" s="579"/>
      <c r="E160" s="36"/>
      <c r="F160" s="44"/>
      <c r="G160" s="36"/>
      <c r="H160" s="582">
        <v>0</v>
      </c>
      <c r="I160" s="582">
        <v>0</v>
      </c>
      <c r="J160" s="582">
        <v>0</v>
      </c>
      <c r="K160" s="582">
        <f t="shared" si="41"/>
        <v>0</v>
      </c>
      <c r="L160" s="582">
        <f t="shared" si="41"/>
        <v>0</v>
      </c>
      <c r="M160" s="582">
        <f t="shared" si="41"/>
        <v>0</v>
      </c>
      <c r="N160" s="582">
        <f t="shared" si="42"/>
        <v>0</v>
      </c>
      <c r="O160" s="582">
        <f t="shared" si="43"/>
        <v>0</v>
      </c>
      <c r="P160" s="582">
        <f t="shared" si="44"/>
        <v>0</v>
      </c>
      <c r="Q160" s="36"/>
      <c r="R160" s="25"/>
    </row>
    <row r="161" spans="2:18" x14ac:dyDescent="0.2">
      <c r="B161" s="21"/>
      <c r="C161" s="36"/>
      <c r="D161" s="579"/>
      <c r="E161" s="36"/>
      <c r="F161" s="44"/>
      <c r="G161" s="36"/>
      <c r="H161" s="582">
        <v>0</v>
      </c>
      <c r="I161" s="582">
        <v>0</v>
      </c>
      <c r="J161" s="582">
        <v>0</v>
      </c>
      <c r="K161" s="582">
        <f t="shared" si="41"/>
        <v>0</v>
      </c>
      <c r="L161" s="582">
        <f t="shared" si="41"/>
        <v>0</v>
      </c>
      <c r="M161" s="582">
        <f t="shared" si="41"/>
        <v>0</v>
      </c>
      <c r="N161" s="582">
        <f t="shared" si="42"/>
        <v>0</v>
      </c>
      <c r="O161" s="582">
        <f t="shared" si="43"/>
        <v>0</v>
      </c>
      <c r="P161" s="582">
        <f t="shared" si="44"/>
        <v>0</v>
      </c>
      <c r="Q161" s="36"/>
      <c r="R161" s="25"/>
    </row>
    <row r="162" spans="2:18" x14ac:dyDescent="0.2">
      <c r="B162" s="21"/>
      <c r="C162" s="36"/>
      <c r="D162" s="579"/>
      <c r="E162" s="36"/>
      <c r="F162" s="44"/>
      <c r="G162" s="36"/>
      <c r="H162" s="582">
        <v>0</v>
      </c>
      <c r="I162" s="582">
        <v>0</v>
      </c>
      <c r="J162" s="582">
        <v>0</v>
      </c>
      <c r="K162" s="582">
        <f t="shared" si="41"/>
        <v>0</v>
      </c>
      <c r="L162" s="582">
        <f t="shared" si="41"/>
        <v>0</v>
      </c>
      <c r="M162" s="582">
        <f t="shared" si="41"/>
        <v>0</v>
      </c>
      <c r="N162" s="582">
        <f t="shared" si="41"/>
        <v>0</v>
      </c>
      <c r="O162" s="582">
        <f t="shared" si="43"/>
        <v>0</v>
      </c>
      <c r="P162" s="582">
        <f t="shared" si="44"/>
        <v>0</v>
      </c>
      <c r="Q162" s="36"/>
      <c r="R162" s="25"/>
    </row>
    <row r="163" spans="2:18" x14ac:dyDescent="0.2">
      <c r="B163" s="21"/>
      <c r="C163" s="36"/>
      <c r="D163" s="579"/>
      <c r="E163" s="36"/>
      <c r="F163" s="44"/>
      <c r="G163" s="36"/>
      <c r="H163" s="582">
        <v>0</v>
      </c>
      <c r="I163" s="582">
        <v>0</v>
      </c>
      <c r="J163" s="582">
        <v>0</v>
      </c>
      <c r="K163" s="582">
        <f t="shared" si="41"/>
        <v>0</v>
      </c>
      <c r="L163" s="582">
        <f t="shared" si="41"/>
        <v>0</v>
      </c>
      <c r="M163" s="582">
        <f t="shared" si="41"/>
        <v>0</v>
      </c>
      <c r="N163" s="582">
        <f>M163</f>
        <v>0</v>
      </c>
      <c r="O163" s="582">
        <f t="shared" si="43"/>
        <v>0</v>
      </c>
      <c r="P163" s="582">
        <f t="shared" si="44"/>
        <v>0</v>
      </c>
      <c r="Q163" s="36"/>
      <c r="R163" s="25"/>
    </row>
    <row r="164" spans="2:18" x14ac:dyDescent="0.2">
      <c r="B164" s="21"/>
      <c r="C164" s="36"/>
      <c r="D164" s="579"/>
      <c r="E164" s="36"/>
      <c r="F164" s="44"/>
      <c r="G164" s="36"/>
      <c r="H164" s="582">
        <v>0</v>
      </c>
      <c r="I164" s="582">
        <v>0</v>
      </c>
      <c r="J164" s="582">
        <v>0</v>
      </c>
      <c r="K164" s="582">
        <f t="shared" si="41"/>
        <v>0</v>
      </c>
      <c r="L164" s="582">
        <f t="shared" si="41"/>
        <v>0</v>
      </c>
      <c r="M164" s="582">
        <f t="shared" si="41"/>
        <v>0</v>
      </c>
      <c r="N164" s="582">
        <f>M164</f>
        <v>0</v>
      </c>
      <c r="O164" s="582">
        <f t="shared" si="43"/>
        <v>0</v>
      </c>
      <c r="P164" s="582">
        <f t="shared" si="44"/>
        <v>0</v>
      </c>
      <c r="Q164" s="36"/>
      <c r="R164" s="25"/>
    </row>
    <row r="165" spans="2:18" x14ac:dyDescent="0.2">
      <c r="B165" s="21"/>
      <c r="C165" s="36"/>
      <c r="D165" s="36"/>
      <c r="E165" s="36"/>
      <c r="F165" s="189"/>
      <c r="G165" s="36"/>
      <c r="H165" s="590">
        <f>SUM(H151:H164)</f>
        <v>0</v>
      </c>
      <c r="I165" s="590">
        <f t="shared" ref="I165:P165" si="45">SUM(I151:I164)</f>
        <v>0</v>
      </c>
      <c r="J165" s="590">
        <f t="shared" si="45"/>
        <v>0</v>
      </c>
      <c r="K165" s="590">
        <f t="shared" si="45"/>
        <v>0</v>
      </c>
      <c r="L165" s="590">
        <f t="shared" si="45"/>
        <v>0</v>
      </c>
      <c r="M165" s="590">
        <f t="shared" si="45"/>
        <v>0</v>
      </c>
      <c r="N165" s="590">
        <f t="shared" si="45"/>
        <v>0</v>
      </c>
      <c r="O165" s="590">
        <f t="shared" si="45"/>
        <v>0</v>
      </c>
      <c r="P165" s="590">
        <f t="shared" si="45"/>
        <v>0</v>
      </c>
      <c r="Q165" s="36"/>
      <c r="R165" s="25"/>
    </row>
    <row r="166" spans="2:18" x14ac:dyDescent="0.2">
      <c r="B166" s="21"/>
      <c r="C166" s="36"/>
      <c r="D166" s="584"/>
      <c r="E166" s="585"/>
      <c r="F166" s="586"/>
      <c r="G166" s="585"/>
      <c r="H166" s="586"/>
      <c r="I166" s="586"/>
      <c r="J166" s="586"/>
      <c r="K166" s="586"/>
      <c r="L166" s="586"/>
      <c r="M166" s="586"/>
      <c r="N166" s="586"/>
      <c r="O166" s="586"/>
      <c r="P166" s="586"/>
      <c r="Q166" s="36"/>
      <c r="R166" s="25"/>
    </row>
    <row r="167" spans="2:18" ht="13.5" thickBot="1" x14ac:dyDescent="0.25">
      <c r="B167" s="21"/>
      <c r="C167" s="41"/>
      <c r="D167" s="1666"/>
      <c r="E167" s="1667"/>
      <c r="F167" s="1661"/>
      <c r="G167" s="1667"/>
      <c r="H167" s="1661"/>
      <c r="I167" s="1661"/>
      <c r="J167" s="1661"/>
      <c r="K167" s="1661"/>
      <c r="L167" s="1661"/>
      <c r="M167" s="1661"/>
      <c r="N167" s="1661"/>
      <c r="O167" s="1661"/>
      <c r="P167" s="1661"/>
      <c r="Q167" s="41"/>
      <c r="R167" s="25"/>
    </row>
    <row r="168" spans="2:18" ht="13.5" thickTop="1" x14ac:dyDescent="0.2">
      <c r="B168" s="1156"/>
      <c r="C168" s="1668"/>
      <c r="D168" s="1669"/>
      <c r="E168" s="1670"/>
      <c r="F168" s="1671"/>
      <c r="G168" s="1670"/>
      <c r="H168" s="1671"/>
      <c r="I168" s="1671"/>
      <c r="J168" s="1672"/>
      <c r="K168" s="1672"/>
      <c r="L168" s="1672"/>
      <c r="M168" s="1672"/>
      <c r="N168" s="1672"/>
      <c r="O168" s="1672"/>
      <c r="P168" s="1672"/>
      <c r="Q168" s="1673"/>
      <c r="R168" s="25"/>
    </row>
    <row r="169" spans="2:18" x14ac:dyDescent="0.2">
      <c r="B169" s="1156"/>
      <c r="C169" s="1674"/>
      <c r="D169" s="583" t="s">
        <v>1104</v>
      </c>
      <c r="E169" s="553"/>
      <c r="F169" s="80"/>
      <c r="G169" s="553"/>
      <c r="H169" s="1188"/>
      <c r="I169" s="1660"/>
      <c r="J169" s="1662" t="str">
        <f t="shared" ref="J169:P169" si="46">+J56</f>
        <v>2014/15</v>
      </c>
      <c r="K169" s="1662" t="str">
        <f t="shared" si="46"/>
        <v>2015/16</v>
      </c>
      <c r="L169" s="1662" t="str">
        <f t="shared" si="46"/>
        <v>2016/17</v>
      </c>
      <c r="M169" s="1662" t="str">
        <f t="shared" si="46"/>
        <v>2017/18</v>
      </c>
      <c r="N169" s="1662" t="str">
        <f t="shared" si="46"/>
        <v>2018/19</v>
      </c>
      <c r="O169" s="1662" t="str">
        <f t="shared" si="46"/>
        <v>2019/20</v>
      </c>
      <c r="P169" s="1662" t="str">
        <f t="shared" si="46"/>
        <v>2020/21</v>
      </c>
      <c r="Q169" s="1676"/>
      <c r="R169" s="25"/>
    </row>
    <row r="170" spans="2:18" x14ac:dyDescent="0.2">
      <c r="B170" s="1156"/>
      <c r="C170" s="1674"/>
      <c r="D170" s="583"/>
      <c r="E170" s="553"/>
      <c r="F170" s="80"/>
      <c r="G170" s="553"/>
      <c r="H170" s="1188"/>
      <c r="I170" s="1660"/>
      <c r="J170" s="1665"/>
      <c r="K170" s="1665"/>
      <c r="L170" s="1665"/>
      <c r="M170" s="1665"/>
      <c r="N170" s="1665"/>
      <c r="O170" s="1665"/>
      <c r="P170" s="1665"/>
      <c r="Q170" s="1676"/>
      <c r="R170" s="25"/>
    </row>
    <row r="171" spans="2:18" x14ac:dyDescent="0.2">
      <c r="B171" s="1156"/>
      <c r="C171" s="1674"/>
      <c r="D171" s="1663" t="s">
        <v>1105</v>
      </c>
      <c r="E171" s="553"/>
      <c r="F171" s="80"/>
      <c r="G171" s="553"/>
      <c r="H171" s="80"/>
      <c r="I171" s="80"/>
      <c r="J171" s="1664">
        <f>+'LGF 14-15'!H49</f>
        <v>0</v>
      </c>
      <c r="K171" s="1664">
        <f>+J171</f>
        <v>0</v>
      </c>
      <c r="L171" s="1664">
        <f t="shared" ref="L171:P171" si="47">+K171</f>
        <v>0</v>
      </c>
      <c r="M171" s="1664">
        <f t="shared" si="47"/>
        <v>0</v>
      </c>
      <c r="N171" s="1664">
        <f t="shared" si="47"/>
        <v>0</v>
      </c>
      <c r="O171" s="1664">
        <f t="shared" si="47"/>
        <v>0</v>
      </c>
      <c r="P171" s="1664">
        <f t="shared" si="47"/>
        <v>0</v>
      </c>
      <c r="Q171" s="1675"/>
      <c r="R171" s="25"/>
    </row>
    <row r="172" spans="2:18" x14ac:dyDescent="0.2">
      <c r="B172" s="1156"/>
      <c r="C172" s="1674"/>
      <c r="D172" s="194" t="s">
        <v>1106</v>
      </c>
      <c r="E172" s="553"/>
      <c r="F172" s="80"/>
      <c r="G172" s="553"/>
      <c r="H172" s="80"/>
      <c r="I172" s="80"/>
      <c r="J172" s="80"/>
      <c r="K172" s="1664">
        <f>+'LGF 14-15'!I85</f>
        <v>0</v>
      </c>
      <c r="L172" s="1664">
        <f>+K172</f>
        <v>0</v>
      </c>
      <c r="M172" s="1664">
        <f t="shared" ref="M172:P172" si="48">+L172</f>
        <v>0</v>
      </c>
      <c r="N172" s="1664">
        <f t="shared" si="48"/>
        <v>0</v>
      </c>
      <c r="O172" s="1664">
        <f t="shared" si="48"/>
        <v>0</v>
      </c>
      <c r="P172" s="1664">
        <f t="shared" si="48"/>
        <v>0</v>
      </c>
      <c r="Q172" s="1675"/>
      <c r="R172" s="25"/>
    </row>
    <row r="173" spans="2:18" ht="13.5" thickBot="1" x14ac:dyDescent="0.25">
      <c r="B173" s="1156"/>
      <c r="C173" s="1677"/>
      <c r="D173" s="1678"/>
      <c r="E173" s="1679"/>
      <c r="F173" s="1680"/>
      <c r="G173" s="1679"/>
      <c r="H173" s="1680"/>
      <c r="I173" s="1680"/>
      <c r="J173" s="1680"/>
      <c r="K173" s="1680"/>
      <c r="L173" s="1680"/>
      <c r="M173" s="1680"/>
      <c r="N173" s="1680"/>
      <c r="O173" s="1680"/>
      <c r="P173" s="1680"/>
      <c r="Q173" s="1681"/>
      <c r="R173" s="25"/>
    </row>
    <row r="174" spans="2:18" ht="13.5" thickTop="1" x14ac:dyDescent="0.2">
      <c r="B174" s="1156"/>
      <c r="C174" s="33"/>
      <c r="D174" s="583"/>
      <c r="E174" s="553"/>
      <c r="F174" s="80"/>
      <c r="G174" s="553"/>
      <c r="H174" s="80"/>
      <c r="I174" s="80"/>
      <c r="J174" s="80"/>
      <c r="K174" s="80"/>
      <c r="L174" s="80"/>
      <c r="M174" s="80"/>
      <c r="N174" s="80"/>
      <c r="O174" s="80"/>
      <c r="P174" s="80"/>
      <c r="Q174" s="33"/>
      <c r="R174" s="25"/>
    </row>
    <row r="175" spans="2:18" x14ac:dyDescent="0.2">
      <c r="B175" s="21"/>
      <c r="C175" s="194"/>
      <c r="D175" s="202" t="s">
        <v>80</v>
      </c>
      <c r="E175" s="194"/>
      <c r="F175" s="72"/>
      <c r="G175" s="194"/>
      <c r="H175" s="72"/>
      <c r="I175" s="72"/>
      <c r="J175" s="72"/>
      <c r="K175" s="72"/>
      <c r="L175" s="72"/>
      <c r="M175" s="72"/>
      <c r="N175" s="72"/>
      <c r="O175" s="72"/>
      <c r="P175" s="72"/>
      <c r="Q175" s="194"/>
      <c r="R175" s="25"/>
    </row>
    <row r="176" spans="2:18" x14ac:dyDescent="0.2">
      <c r="B176" s="21"/>
      <c r="C176" s="194"/>
      <c r="D176" s="202"/>
      <c r="E176" s="194"/>
      <c r="F176" s="72"/>
      <c r="G176" s="194"/>
      <c r="H176" s="1460">
        <f t="shared" ref="H176:P176" si="49">+H147</f>
        <v>2012</v>
      </c>
      <c r="I176" s="1460">
        <f t="shared" si="49"/>
        <v>2013</v>
      </c>
      <c r="J176" s="1460">
        <f t="shared" si="49"/>
        <v>2014</v>
      </c>
      <c r="K176" s="1460">
        <f t="shared" si="49"/>
        <v>2015</v>
      </c>
      <c r="L176" s="1460">
        <f t="shared" si="49"/>
        <v>2016</v>
      </c>
      <c r="M176" s="1460">
        <f t="shared" si="49"/>
        <v>2017</v>
      </c>
      <c r="N176" s="1460">
        <f t="shared" si="49"/>
        <v>2018</v>
      </c>
      <c r="O176" s="1460">
        <f t="shared" si="49"/>
        <v>2019</v>
      </c>
      <c r="P176" s="1460">
        <f t="shared" si="49"/>
        <v>2020</v>
      </c>
      <c r="Q176" s="194"/>
      <c r="R176" s="25"/>
    </row>
    <row r="177" spans="2:18" x14ac:dyDescent="0.2">
      <c r="B177" s="21"/>
      <c r="C177" s="194"/>
      <c r="D177" s="39" t="s">
        <v>227</v>
      </c>
      <c r="E177" s="194"/>
      <c r="F177" s="72"/>
      <c r="G177" s="194"/>
      <c r="H177" s="72"/>
      <c r="I177" s="72"/>
      <c r="J177" s="72"/>
      <c r="K177" s="72"/>
      <c r="L177" s="72"/>
      <c r="M177" s="72"/>
      <c r="N177" s="72"/>
      <c r="O177" s="72"/>
      <c r="P177" s="72"/>
      <c r="Q177" s="194"/>
      <c r="R177" s="25"/>
    </row>
    <row r="178" spans="2:18" x14ac:dyDescent="0.2">
      <c r="B178" s="21"/>
      <c r="C178" s="194"/>
      <c r="D178" s="194" t="s">
        <v>650</v>
      </c>
      <c r="E178" s="39"/>
      <c r="F178" s="154"/>
      <c r="G178" s="39"/>
      <c r="H178" s="1064"/>
      <c r="I178" s="1064"/>
      <c r="J178" s="1064"/>
      <c r="K178" s="593">
        <f>'overdr VSO'!K15*7/12+'overdr VSO'!L15*5/12</f>
        <v>0</v>
      </c>
      <c r="L178" s="593">
        <f>'overdr VSO'!L15*7/12+'overdr VSO'!M15*5/12</f>
        <v>0</v>
      </c>
      <c r="M178" s="593">
        <f>'overdr VSO'!M15*7/12+'overdr VSO'!N15*5/12</f>
        <v>0</v>
      </c>
      <c r="N178" s="593">
        <f>'overdr VSO'!N15*7/12+'overdr VSO'!O15*5/12</f>
        <v>0</v>
      </c>
      <c r="O178" s="593">
        <f>'overdr VSO'!O15*7/12+'overdr VSO'!P15*5/12</f>
        <v>0</v>
      </c>
      <c r="P178" s="593">
        <f>'overdr VSO'!P15*7/12+'overdr VSO'!Q15*5/12</f>
        <v>0</v>
      </c>
      <c r="Q178" s="194"/>
      <c r="R178" s="25"/>
    </row>
    <row r="179" spans="2:18" x14ac:dyDescent="0.2">
      <c r="B179" s="21"/>
      <c r="C179" s="194"/>
      <c r="D179" s="194" t="s">
        <v>651</v>
      </c>
      <c r="E179" s="39"/>
      <c r="F179" s="154"/>
      <c r="G179" s="39"/>
      <c r="H179" s="1064"/>
      <c r="I179" s="1064"/>
      <c r="J179" s="1064"/>
      <c r="K179" s="593">
        <f>'peild VSO'!I13*7/12+'peild VSO'!J13*5/12</f>
        <v>0</v>
      </c>
      <c r="L179" s="593">
        <f>'peild VSO'!J13*7/12+'peild VSO'!K13*5/12</f>
        <v>0</v>
      </c>
      <c r="M179" s="593">
        <f>'peild VSO'!K13*7/12+'peild VSO'!L13*5/12</f>
        <v>0</v>
      </c>
      <c r="N179" s="593">
        <f>'peild VSO'!L13*7/12+'peild VSO'!M13*5/12</f>
        <v>0</v>
      </c>
      <c r="O179" s="593">
        <f>'peild VSO'!M13*7/12+'peild VSO'!N13*5/12</f>
        <v>0</v>
      </c>
      <c r="P179" s="593">
        <f>'peild VSO'!N13*7/12+'peild VSO'!O13*5/12</f>
        <v>0</v>
      </c>
      <c r="Q179" s="194"/>
      <c r="R179" s="25"/>
    </row>
    <row r="180" spans="2:18" x14ac:dyDescent="0.2">
      <c r="B180" s="21"/>
      <c r="C180" s="194"/>
      <c r="D180" s="194" t="s">
        <v>652</v>
      </c>
      <c r="E180" s="39"/>
      <c r="F180" s="154"/>
      <c r="G180" s="39"/>
      <c r="H180" s="997"/>
      <c r="I180" s="997"/>
      <c r="J180" s="997"/>
      <c r="K180" s="996">
        <f t="shared" ref="K180:P180" si="50">SUM(K178:K179)</f>
        <v>0</v>
      </c>
      <c r="L180" s="996">
        <f t="shared" si="50"/>
        <v>0</v>
      </c>
      <c r="M180" s="996">
        <f t="shared" si="50"/>
        <v>0</v>
      </c>
      <c r="N180" s="996">
        <f t="shared" si="50"/>
        <v>0</v>
      </c>
      <c r="O180" s="996">
        <f t="shared" si="50"/>
        <v>0</v>
      </c>
      <c r="P180" s="996">
        <f t="shared" si="50"/>
        <v>0</v>
      </c>
      <c r="Q180" s="194"/>
      <c r="R180" s="25"/>
    </row>
    <row r="181" spans="2:18" x14ac:dyDescent="0.2">
      <c r="B181" s="21"/>
      <c r="C181" s="194"/>
      <c r="D181" s="772"/>
      <c r="E181" s="774"/>
      <c r="F181" s="791"/>
      <c r="G181" s="774"/>
      <c r="H181" s="997"/>
      <c r="I181" s="997"/>
      <c r="J181" s="997"/>
      <c r="K181" s="997"/>
      <c r="L181" s="997"/>
      <c r="M181" s="997"/>
      <c r="N181" s="997"/>
      <c r="O181" s="997"/>
      <c r="P181" s="997"/>
      <c r="Q181" s="194"/>
      <c r="R181" s="25"/>
    </row>
    <row r="182" spans="2:18" x14ac:dyDescent="0.2">
      <c r="B182" s="21"/>
      <c r="C182" s="194"/>
      <c r="D182" s="194" t="s">
        <v>430</v>
      </c>
      <c r="E182" s="194"/>
      <c r="F182" s="154"/>
      <c r="G182" s="194"/>
      <c r="H182" s="588">
        <v>0</v>
      </c>
      <c r="I182" s="588">
        <v>0</v>
      </c>
      <c r="J182" s="588">
        <v>0</v>
      </c>
      <c r="K182" s="588">
        <f t="shared" ref="K182:N194" si="51">J182</f>
        <v>0</v>
      </c>
      <c r="L182" s="588">
        <f t="shared" si="51"/>
        <v>0</v>
      </c>
      <c r="M182" s="588">
        <f t="shared" si="51"/>
        <v>0</v>
      </c>
      <c r="N182" s="588">
        <f t="shared" si="51"/>
        <v>0</v>
      </c>
      <c r="O182" s="588">
        <f t="shared" ref="O182:O194" si="52">N182</f>
        <v>0</v>
      </c>
      <c r="P182" s="588">
        <f t="shared" ref="P182:P194" si="53">O182</f>
        <v>0</v>
      </c>
      <c r="Q182" s="194"/>
      <c r="R182" s="25"/>
    </row>
    <row r="183" spans="2:18" x14ac:dyDescent="0.2">
      <c r="B183" s="21"/>
      <c r="C183" s="194"/>
      <c r="D183" s="194" t="s">
        <v>664</v>
      </c>
      <c r="E183" s="194"/>
      <c r="F183" s="154"/>
      <c r="G183" s="194"/>
      <c r="H183" s="1064"/>
      <c r="I183" s="1064"/>
      <c r="J183" s="1064"/>
      <c r="K183" s="1659">
        <f>K172*5/12</f>
        <v>0</v>
      </c>
      <c r="L183" s="1659">
        <f>7/12*K172+5/12*L172</f>
        <v>0</v>
      </c>
      <c r="M183" s="1659">
        <f t="shared" ref="M183:P183" si="54">7/12*L172+5/12*M172</f>
        <v>0</v>
      </c>
      <c r="N183" s="1659">
        <f t="shared" si="54"/>
        <v>0</v>
      </c>
      <c r="O183" s="1659">
        <f t="shared" si="54"/>
        <v>0</v>
      </c>
      <c r="P183" s="1659">
        <f t="shared" si="54"/>
        <v>0</v>
      </c>
      <c r="Q183" s="194"/>
      <c r="R183" s="1063"/>
    </row>
    <row r="184" spans="2:18" x14ac:dyDescent="0.2">
      <c r="B184" s="21"/>
      <c r="C184" s="194"/>
      <c r="D184" s="580" t="s">
        <v>475</v>
      </c>
      <c r="E184" s="194"/>
      <c r="F184" s="154"/>
      <c r="G184" s="194"/>
      <c r="H184" s="588">
        <v>0</v>
      </c>
      <c r="I184" s="588">
        <v>0</v>
      </c>
      <c r="J184" s="588">
        <v>0</v>
      </c>
      <c r="K184" s="588">
        <f t="shared" si="51"/>
        <v>0</v>
      </c>
      <c r="L184" s="588">
        <f t="shared" si="51"/>
        <v>0</v>
      </c>
      <c r="M184" s="588">
        <f t="shared" si="51"/>
        <v>0</v>
      </c>
      <c r="N184" s="588">
        <f t="shared" si="51"/>
        <v>0</v>
      </c>
      <c r="O184" s="588">
        <f t="shared" si="52"/>
        <v>0</v>
      </c>
      <c r="P184" s="588">
        <f t="shared" si="53"/>
        <v>0</v>
      </c>
      <c r="Q184" s="194"/>
      <c r="R184" s="25"/>
    </row>
    <row r="185" spans="2:18" x14ac:dyDescent="0.2">
      <c r="B185" s="21"/>
      <c r="C185" s="194"/>
      <c r="D185" s="580" t="s">
        <v>476</v>
      </c>
      <c r="E185" s="194"/>
      <c r="F185" s="154"/>
      <c r="G185" s="194"/>
      <c r="H185" s="588">
        <v>0</v>
      </c>
      <c r="I185" s="588">
        <v>0</v>
      </c>
      <c r="J185" s="588">
        <v>0</v>
      </c>
      <c r="K185" s="588">
        <f t="shared" si="51"/>
        <v>0</v>
      </c>
      <c r="L185" s="588">
        <f t="shared" si="51"/>
        <v>0</v>
      </c>
      <c r="M185" s="588">
        <f t="shared" si="51"/>
        <v>0</v>
      </c>
      <c r="N185" s="588">
        <f t="shared" si="51"/>
        <v>0</v>
      </c>
      <c r="O185" s="588">
        <f t="shared" si="52"/>
        <v>0</v>
      </c>
      <c r="P185" s="588">
        <f t="shared" si="53"/>
        <v>0</v>
      </c>
      <c r="Q185" s="194"/>
      <c r="R185" s="25"/>
    </row>
    <row r="186" spans="2:18" x14ac:dyDescent="0.2">
      <c r="B186" s="21"/>
      <c r="C186" s="194"/>
      <c r="D186" s="580" t="s">
        <v>477</v>
      </c>
      <c r="E186" s="194"/>
      <c r="F186" s="154"/>
      <c r="G186" s="194"/>
      <c r="H186" s="588">
        <v>0</v>
      </c>
      <c r="I186" s="588">
        <v>0</v>
      </c>
      <c r="J186" s="588">
        <v>0</v>
      </c>
      <c r="K186" s="588">
        <f t="shared" si="51"/>
        <v>0</v>
      </c>
      <c r="L186" s="588">
        <f t="shared" si="51"/>
        <v>0</v>
      </c>
      <c r="M186" s="588">
        <f t="shared" si="51"/>
        <v>0</v>
      </c>
      <c r="N186" s="588">
        <f t="shared" si="51"/>
        <v>0</v>
      </c>
      <c r="O186" s="588">
        <f t="shared" si="52"/>
        <v>0</v>
      </c>
      <c r="P186" s="588">
        <f t="shared" si="53"/>
        <v>0</v>
      </c>
      <c r="Q186" s="194"/>
      <c r="R186" s="25"/>
    </row>
    <row r="187" spans="2:18" x14ac:dyDescent="0.2">
      <c r="B187" s="21"/>
      <c r="C187" s="194"/>
      <c r="D187" s="580" t="s">
        <v>150</v>
      </c>
      <c r="E187" s="194"/>
      <c r="F187" s="154"/>
      <c r="G187" s="194"/>
      <c r="H187" s="588">
        <v>0</v>
      </c>
      <c r="I187" s="588">
        <v>0</v>
      </c>
      <c r="J187" s="588">
        <v>0</v>
      </c>
      <c r="K187" s="588">
        <f t="shared" si="51"/>
        <v>0</v>
      </c>
      <c r="L187" s="588">
        <f t="shared" si="51"/>
        <v>0</v>
      </c>
      <c r="M187" s="588">
        <f t="shared" si="51"/>
        <v>0</v>
      </c>
      <c r="N187" s="588">
        <f t="shared" si="51"/>
        <v>0</v>
      </c>
      <c r="O187" s="588">
        <f t="shared" si="52"/>
        <v>0</v>
      </c>
      <c r="P187" s="588">
        <f t="shared" si="53"/>
        <v>0</v>
      </c>
      <c r="Q187" s="194"/>
      <c r="R187" s="25"/>
    </row>
    <row r="188" spans="2:18" x14ac:dyDescent="0.2">
      <c r="B188" s="21"/>
      <c r="C188" s="194"/>
      <c r="D188" s="580" t="s">
        <v>208</v>
      </c>
      <c r="E188" s="194"/>
      <c r="F188" s="154"/>
      <c r="G188" s="194"/>
      <c r="H188" s="588">
        <v>0</v>
      </c>
      <c r="I188" s="588">
        <v>0</v>
      </c>
      <c r="J188" s="588">
        <v>0</v>
      </c>
      <c r="K188" s="588">
        <f t="shared" si="51"/>
        <v>0</v>
      </c>
      <c r="L188" s="588">
        <f t="shared" si="51"/>
        <v>0</v>
      </c>
      <c r="M188" s="588">
        <f t="shared" ref="M188:N189" si="55">L188</f>
        <v>0</v>
      </c>
      <c r="N188" s="588">
        <f t="shared" si="55"/>
        <v>0</v>
      </c>
      <c r="O188" s="588">
        <f t="shared" si="52"/>
        <v>0</v>
      </c>
      <c r="P188" s="588">
        <f t="shared" si="53"/>
        <v>0</v>
      </c>
      <c r="Q188" s="194"/>
      <c r="R188" s="25"/>
    </row>
    <row r="189" spans="2:18" x14ac:dyDescent="0.2">
      <c r="B189" s="21"/>
      <c r="C189" s="194"/>
      <c r="D189" s="580"/>
      <c r="E189" s="194"/>
      <c r="F189" s="154"/>
      <c r="G189" s="194"/>
      <c r="H189" s="588">
        <v>0</v>
      </c>
      <c r="I189" s="588">
        <v>0</v>
      </c>
      <c r="J189" s="588">
        <v>0</v>
      </c>
      <c r="K189" s="588">
        <f t="shared" si="51"/>
        <v>0</v>
      </c>
      <c r="L189" s="588">
        <f t="shared" si="51"/>
        <v>0</v>
      </c>
      <c r="M189" s="588">
        <f t="shared" si="55"/>
        <v>0</v>
      </c>
      <c r="N189" s="588">
        <f t="shared" si="55"/>
        <v>0</v>
      </c>
      <c r="O189" s="588">
        <f t="shared" si="52"/>
        <v>0</v>
      </c>
      <c r="P189" s="588">
        <f t="shared" si="53"/>
        <v>0</v>
      </c>
      <c r="Q189" s="194"/>
      <c r="R189" s="25"/>
    </row>
    <row r="190" spans="2:18" x14ac:dyDescent="0.2">
      <c r="B190" s="21"/>
      <c r="C190" s="194"/>
      <c r="D190" s="580" t="s">
        <v>821</v>
      </c>
      <c r="E190" s="194"/>
      <c r="F190" s="154"/>
      <c r="G190" s="194"/>
      <c r="H190" s="68">
        <v>0</v>
      </c>
      <c r="I190" s="68">
        <v>0</v>
      </c>
      <c r="J190" s="1011">
        <f>0.416666666666667*J171</f>
        <v>0</v>
      </c>
      <c r="K190" s="1011">
        <f>0.583333333333333*J171+0.416666666666667*K171</f>
        <v>0</v>
      </c>
      <c r="L190" s="1011">
        <f t="shared" ref="L190:P190" si="56">0.583333333333333*K171+0.416666666666667*L171</f>
        <v>0</v>
      </c>
      <c r="M190" s="1011">
        <f t="shared" si="56"/>
        <v>0</v>
      </c>
      <c r="N190" s="1011">
        <f t="shared" si="56"/>
        <v>0</v>
      </c>
      <c r="O190" s="1011">
        <f t="shared" si="56"/>
        <v>0</v>
      </c>
      <c r="P190" s="1011">
        <f t="shared" si="56"/>
        <v>0</v>
      </c>
      <c r="Q190" s="194"/>
      <c r="R190" s="25"/>
    </row>
    <row r="191" spans="2:18" x14ac:dyDescent="0.2">
      <c r="B191" s="21"/>
      <c r="C191" s="194"/>
      <c r="D191" s="580"/>
      <c r="E191" s="194"/>
      <c r="F191" s="154"/>
      <c r="G191" s="194"/>
      <c r="H191" s="68">
        <v>0</v>
      </c>
      <c r="I191" s="68">
        <v>0</v>
      </c>
      <c r="J191" s="68">
        <v>0</v>
      </c>
      <c r="K191" s="68">
        <v>0</v>
      </c>
      <c r="L191" s="68">
        <v>0</v>
      </c>
      <c r="M191" s="68">
        <f>L191</f>
        <v>0</v>
      </c>
      <c r="N191" s="68">
        <f t="shared" si="51"/>
        <v>0</v>
      </c>
      <c r="O191" s="68">
        <f t="shared" si="52"/>
        <v>0</v>
      </c>
      <c r="P191" s="68">
        <f t="shared" si="53"/>
        <v>0</v>
      </c>
      <c r="Q191" s="194"/>
      <c r="R191" s="25"/>
    </row>
    <row r="192" spans="2:18" x14ac:dyDescent="0.2">
      <c r="B192" s="21"/>
      <c r="C192" s="194"/>
      <c r="D192" s="580"/>
      <c r="E192" s="194"/>
      <c r="F192" s="154"/>
      <c r="G192" s="194"/>
      <c r="H192" s="68">
        <v>0</v>
      </c>
      <c r="I192" s="68">
        <v>0</v>
      </c>
      <c r="J192" s="68">
        <v>0</v>
      </c>
      <c r="K192" s="68">
        <f t="shared" si="51"/>
        <v>0</v>
      </c>
      <c r="L192" s="68">
        <f t="shared" si="51"/>
        <v>0</v>
      </c>
      <c r="M192" s="68">
        <f>L192</f>
        <v>0</v>
      </c>
      <c r="N192" s="68">
        <f>M192</f>
        <v>0</v>
      </c>
      <c r="O192" s="68">
        <f t="shared" si="52"/>
        <v>0</v>
      </c>
      <c r="P192" s="68">
        <f t="shared" si="53"/>
        <v>0</v>
      </c>
      <c r="Q192" s="194"/>
      <c r="R192" s="25"/>
    </row>
    <row r="193" spans="2:18" x14ac:dyDescent="0.2">
      <c r="B193" s="21"/>
      <c r="C193" s="194"/>
      <c r="D193" s="580"/>
      <c r="E193" s="194"/>
      <c r="F193" s="154"/>
      <c r="G193" s="194"/>
      <c r="H193" s="68">
        <v>0</v>
      </c>
      <c r="I193" s="68">
        <v>0</v>
      </c>
      <c r="J193" s="68">
        <v>0</v>
      </c>
      <c r="K193" s="68">
        <f t="shared" si="51"/>
        <v>0</v>
      </c>
      <c r="L193" s="68">
        <f t="shared" si="51"/>
        <v>0</v>
      </c>
      <c r="M193" s="68">
        <f>L193</f>
        <v>0</v>
      </c>
      <c r="N193" s="68">
        <f>M193</f>
        <v>0</v>
      </c>
      <c r="O193" s="68">
        <f t="shared" si="52"/>
        <v>0</v>
      </c>
      <c r="P193" s="68">
        <f t="shared" si="53"/>
        <v>0</v>
      </c>
      <c r="Q193" s="194"/>
      <c r="R193" s="25"/>
    </row>
    <row r="194" spans="2:18" x14ac:dyDescent="0.2">
      <c r="B194" s="21"/>
      <c r="C194" s="194"/>
      <c r="D194" s="580"/>
      <c r="E194" s="194"/>
      <c r="F194" s="154"/>
      <c r="G194" s="194"/>
      <c r="H194" s="68">
        <v>0</v>
      </c>
      <c r="I194" s="68">
        <v>0</v>
      </c>
      <c r="J194" s="68">
        <v>0</v>
      </c>
      <c r="K194" s="68">
        <f t="shared" si="51"/>
        <v>0</v>
      </c>
      <c r="L194" s="68">
        <f t="shared" si="51"/>
        <v>0</v>
      </c>
      <c r="M194" s="68">
        <f>L194</f>
        <v>0</v>
      </c>
      <c r="N194" s="68">
        <f>M194</f>
        <v>0</v>
      </c>
      <c r="O194" s="68">
        <f t="shared" si="52"/>
        <v>0</v>
      </c>
      <c r="P194" s="68">
        <f t="shared" si="53"/>
        <v>0</v>
      </c>
      <c r="Q194" s="194"/>
      <c r="R194" s="25"/>
    </row>
    <row r="195" spans="2:18" x14ac:dyDescent="0.2">
      <c r="B195" s="21"/>
      <c r="C195" s="194"/>
      <c r="D195" s="194"/>
      <c r="E195" s="194"/>
      <c r="F195" s="72"/>
      <c r="G195" s="194"/>
      <c r="H195" s="591">
        <f t="shared" ref="H195:P195" si="57">SUM(H180:H194)</f>
        <v>0</v>
      </c>
      <c r="I195" s="591">
        <f t="shared" si="57"/>
        <v>0</v>
      </c>
      <c r="J195" s="591">
        <f t="shared" si="57"/>
        <v>0</v>
      </c>
      <c r="K195" s="591">
        <f t="shared" si="57"/>
        <v>0</v>
      </c>
      <c r="L195" s="591">
        <f t="shared" si="57"/>
        <v>0</v>
      </c>
      <c r="M195" s="591">
        <f t="shared" si="57"/>
        <v>0</v>
      </c>
      <c r="N195" s="591">
        <f t="shared" si="57"/>
        <v>0</v>
      </c>
      <c r="O195" s="591">
        <f t="shared" si="57"/>
        <v>0</v>
      </c>
      <c r="P195" s="591">
        <f t="shared" si="57"/>
        <v>0</v>
      </c>
      <c r="Q195" s="194"/>
      <c r="R195" s="25"/>
    </row>
    <row r="196" spans="2:18" x14ac:dyDescent="0.2">
      <c r="B196" s="21"/>
      <c r="C196" s="194"/>
      <c r="D196" s="584"/>
      <c r="E196" s="585"/>
      <c r="F196" s="586"/>
      <c r="G196" s="585"/>
      <c r="H196" s="586"/>
      <c r="I196" s="586"/>
      <c r="J196" s="586"/>
      <c r="K196" s="586"/>
      <c r="L196" s="586"/>
      <c r="M196" s="586"/>
      <c r="N196" s="586"/>
      <c r="O196" s="586"/>
      <c r="P196" s="586"/>
      <c r="Q196" s="194"/>
      <c r="R196" s="25"/>
    </row>
    <row r="197" spans="2:18" x14ac:dyDescent="0.2">
      <c r="B197" s="21"/>
      <c r="C197" s="194"/>
      <c r="D197" s="1010" t="s">
        <v>654</v>
      </c>
      <c r="E197" s="634"/>
      <c r="F197" s="635"/>
      <c r="G197" s="634"/>
      <c r="H197" s="635"/>
      <c r="I197" s="635"/>
      <c r="J197" s="635"/>
      <c r="K197" s="635"/>
      <c r="L197" s="635"/>
      <c r="M197" s="635"/>
      <c r="N197" s="635"/>
      <c r="O197" s="635"/>
      <c r="P197" s="635"/>
      <c r="Q197" s="194"/>
      <c r="R197" s="25"/>
    </row>
    <row r="198" spans="2:18" x14ac:dyDescent="0.2">
      <c r="B198" s="21"/>
      <c r="C198" s="194"/>
      <c r="D198" s="202" t="s">
        <v>627</v>
      </c>
      <c r="E198" s="194"/>
      <c r="F198" s="72"/>
      <c r="G198" s="194"/>
      <c r="H198" s="72"/>
      <c r="I198" s="72"/>
      <c r="J198" s="72"/>
      <c r="K198" s="72"/>
      <c r="L198" s="72"/>
      <c r="M198" s="72"/>
      <c r="N198" s="72"/>
      <c r="O198" s="72"/>
      <c r="P198" s="72"/>
      <c r="Q198" s="194"/>
      <c r="R198" s="25"/>
    </row>
    <row r="199" spans="2:18" x14ac:dyDescent="0.2">
      <c r="B199" s="21"/>
      <c r="C199" s="194"/>
      <c r="D199" s="651" t="s">
        <v>486</v>
      </c>
      <c r="E199" s="194"/>
      <c r="F199" s="154"/>
      <c r="G199" s="194"/>
      <c r="H199" s="1011">
        <f>+project!H19*5/12</f>
        <v>0</v>
      </c>
      <c r="I199" s="1011">
        <f>7/12*project!H19+5/12*project!I19</f>
        <v>0</v>
      </c>
      <c r="J199" s="1011">
        <f>7/12*project!I19+5/12*project!J19</f>
        <v>0</v>
      </c>
      <c r="K199" s="1011">
        <f>7/12*project!J19+5/12*project!K19</f>
        <v>0</v>
      </c>
      <c r="L199" s="1011">
        <f>7/12*project!K19+5/12*project!L19</f>
        <v>0</v>
      </c>
      <c r="M199" s="1011">
        <f>7/12*project!L19+5/12*project!M19</f>
        <v>0</v>
      </c>
      <c r="N199" s="1011">
        <f>7/12*project!M19+5/12*project!N19</f>
        <v>0</v>
      </c>
      <c r="O199" s="1011">
        <f>7/12*project!N19+5/12*project!O19</f>
        <v>0</v>
      </c>
      <c r="P199" s="1011">
        <f>7/12*project!O19+5/12*project!P19</f>
        <v>0</v>
      </c>
      <c r="Q199" s="194"/>
      <c r="R199" s="25"/>
    </row>
    <row r="200" spans="2:18" x14ac:dyDescent="0.2">
      <c r="B200" s="21"/>
      <c r="C200" s="194"/>
      <c r="D200" s="651" t="s">
        <v>487</v>
      </c>
      <c r="E200" s="194"/>
      <c r="F200" s="154"/>
      <c r="G200" s="194"/>
      <c r="H200" s="1011">
        <f>5/12*project!H26</f>
        <v>0</v>
      </c>
      <c r="I200" s="1011">
        <f>7/12*project!H26+5/12*project!I26</f>
        <v>0</v>
      </c>
      <c r="J200" s="1011">
        <f>7/12*project!I26+5/12*project!J26</f>
        <v>0</v>
      </c>
      <c r="K200" s="1011">
        <f>7/12*project!J26+5/12*project!K26</f>
        <v>0</v>
      </c>
      <c r="L200" s="1011">
        <f>7/12*project!K26+5/12*project!L26</f>
        <v>0</v>
      </c>
      <c r="M200" s="1011">
        <f>7/12*project!L26+5/12*project!M26</f>
        <v>0</v>
      </c>
      <c r="N200" s="1011">
        <f>7/12*project!M26+5/12*project!N26</f>
        <v>0</v>
      </c>
      <c r="O200" s="1011">
        <f>7/12*project!N26+5/12*project!O26</f>
        <v>0</v>
      </c>
      <c r="P200" s="1011">
        <f>7/12*project!O26+5/12*project!P26</f>
        <v>0</v>
      </c>
      <c r="Q200" s="194"/>
      <c r="R200" s="25"/>
    </row>
    <row r="201" spans="2:18" x14ac:dyDescent="0.2">
      <c r="B201" s="21"/>
      <c r="C201" s="194"/>
      <c r="D201" s="651" t="s">
        <v>488</v>
      </c>
      <c r="E201" s="194"/>
      <c r="F201" s="154"/>
      <c r="G201" s="194"/>
      <c r="H201" s="1011">
        <f>5/12*project!H33</f>
        <v>0</v>
      </c>
      <c r="I201" s="1011">
        <f>7/12*project!H33+5/12*project!I33</f>
        <v>0</v>
      </c>
      <c r="J201" s="1011">
        <f>7/12*project!I33+5/12*project!J33</f>
        <v>0</v>
      </c>
      <c r="K201" s="1011">
        <f>7/12*project!J33+5/12*project!K33</f>
        <v>0</v>
      </c>
      <c r="L201" s="1011">
        <f>7/12*project!K33+5/12*project!L33</f>
        <v>0</v>
      </c>
      <c r="M201" s="1011">
        <f>7/12*project!L33+5/12*project!M33</f>
        <v>0</v>
      </c>
      <c r="N201" s="1011">
        <f>7/12*project!M33+5/12*project!N33</f>
        <v>0</v>
      </c>
      <c r="O201" s="1011">
        <f>7/12*project!N33+5/12*project!O33</f>
        <v>0</v>
      </c>
      <c r="P201" s="1011">
        <f>7/12*project!O33+5/12*project!P33</f>
        <v>0</v>
      </c>
      <c r="Q201" s="194"/>
      <c r="R201" s="25"/>
    </row>
    <row r="202" spans="2:18" x14ac:dyDescent="0.2">
      <c r="B202" s="21"/>
      <c r="C202" s="194"/>
      <c r="D202" s="651" t="s">
        <v>489</v>
      </c>
      <c r="E202" s="194"/>
      <c r="F202" s="154"/>
      <c r="G202" s="194"/>
      <c r="H202" s="1011">
        <f>5/12*project!H40</f>
        <v>0</v>
      </c>
      <c r="I202" s="1011">
        <f>7/12*project!H40+5/12*project!I40</f>
        <v>0</v>
      </c>
      <c r="J202" s="1011">
        <f>7/12*project!I40+5/12*project!J40</f>
        <v>0</v>
      </c>
      <c r="K202" s="1011">
        <f>7/12*project!J40+5/12*project!K40</f>
        <v>0</v>
      </c>
      <c r="L202" s="1011">
        <f>7/12*project!K40+5/12*project!L40</f>
        <v>0</v>
      </c>
      <c r="M202" s="1011">
        <f>7/12*project!L40+5/12*project!M40</f>
        <v>0</v>
      </c>
      <c r="N202" s="1011">
        <f>7/12*project!M40+5/12*project!N40</f>
        <v>0</v>
      </c>
      <c r="O202" s="1011">
        <f>7/12*project!N40+5/12*project!O40</f>
        <v>0</v>
      </c>
      <c r="P202" s="1011">
        <f>7/12*project!O40+5/12*project!P40</f>
        <v>0</v>
      </c>
      <c r="Q202" s="194"/>
      <c r="R202" s="25"/>
    </row>
    <row r="203" spans="2:18" x14ac:dyDescent="0.2">
      <c r="B203" s="21"/>
      <c r="C203" s="194"/>
      <c r="D203" s="651" t="s">
        <v>490</v>
      </c>
      <c r="E203" s="194"/>
      <c r="F203" s="154"/>
      <c r="G203" s="194"/>
      <c r="H203" s="1011">
        <f>5/12*project!H47</f>
        <v>0</v>
      </c>
      <c r="I203" s="1011">
        <f>7/12*project!H47+5/12*project!I47</f>
        <v>0</v>
      </c>
      <c r="J203" s="1011">
        <f>7/12*project!I47+5/12*project!J47</f>
        <v>0</v>
      </c>
      <c r="K203" s="1011">
        <f>7/12*project!J47+5/12*project!K47</f>
        <v>0</v>
      </c>
      <c r="L203" s="1011">
        <f>7/12*project!K47+5/12*project!L47</f>
        <v>0</v>
      </c>
      <c r="M203" s="1011">
        <f>7/12*project!L47+5/12*project!M47</f>
        <v>0</v>
      </c>
      <c r="N203" s="1011">
        <f>7/12*project!M47+5/12*project!N47</f>
        <v>0</v>
      </c>
      <c r="O203" s="1011">
        <f>7/12*project!N47+5/12*project!O47</f>
        <v>0</v>
      </c>
      <c r="P203" s="1011">
        <f>7/12*project!O47+5/12*project!P47</f>
        <v>0</v>
      </c>
      <c r="Q203" s="194"/>
      <c r="R203" s="25"/>
    </row>
    <row r="204" spans="2:18" x14ac:dyDescent="0.2">
      <c r="B204" s="21"/>
      <c r="C204" s="194"/>
      <c r="D204" s="651" t="s">
        <v>491</v>
      </c>
      <c r="E204" s="194"/>
      <c r="F204" s="154"/>
      <c r="G204" s="194"/>
      <c r="H204" s="1011">
        <f>5/12*project!H54</f>
        <v>0</v>
      </c>
      <c r="I204" s="1011">
        <f>7/12*project!H54+5/12*project!I54</f>
        <v>0</v>
      </c>
      <c r="J204" s="1011">
        <f>7/12*project!I54+5/12*project!J54</f>
        <v>0</v>
      </c>
      <c r="K204" s="1011">
        <f>7/12*project!J54+5/12*project!K54</f>
        <v>0</v>
      </c>
      <c r="L204" s="1011">
        <f>7/12*project!K54+5/12*project!L54</f>
        <v>0</v>
      </c>
      <c r="M204" s="1011">
        <f>7/12*project!L54+5/12*project!M54</f>
        <v>0</v>
      </c>
      <c r="N204" s="1011">
        <f>7/12*project!M54+5/12*project!N54</f>
        <v>0</v>
      </c>
      <c r="O204" s="1011">
        <f>7/12*project!N54+5/12*project!O54</f>
        <v>0</v>
      </c>
      <c r="P204" s="1011">
        <f>7/12*project!O54+5/12*project!P54</f>
        <v>0</v>
      </c>
      <c r="Q204" s="194"/>
      <c r="R204" s="25"/>
    </row>
    <row r="205" spans="2:18" x14ac:dyDescent="0.2">
      <c r="B205" s="21"/>
      <c r="C205" s="194"/>
      <c r="D205" s="651" t="s">
        <v>492</v>
      </c>
      <c r="E205" s="194"/>
      <c r="F205" s="154"/>
      <c r="G205" s="194"/>
      <c r="H205" s="1011">
        <f>5/12*project!H61</f>
        <v>0</v>
      </c>
      <c r="I205" s="1011">
        <f>7/12*project!H61+5/12*project!I61</f>
        <v>0</v>
      </c>
      <c r="J205" s="1011">
        <f>7/12*project!I61+5/12*project!J61</f>
        <v>0</v>
      </c>
      <c r="K205" s="1011">
        <f>7/12*project!J61+5/12*project!K61</f>
        <v>0</v>
      </c>
      <c r="L205" s="1011">
        <f>7/12*project!K61+5/12*project!L61</f>
        <v>0</v>
      </c>
      <c r="M205" s="1011">
        <f>7/12*project!L61+5/12*project!M61</f>
        <v>0</v>
      </c>
      <c r="N205" s="1011">
        <f>7/12*project!M61+5/12*project!N61</f>
        <v>0</v>
      </c>
      <c r="O205" s="1011">
        <f>7/12*project!N61+5/12*project!O61</f>
        <v>0</v>
      </c>
      <c r="P205" s="1011">
        <f>7/12*project!O61+5/12*project!P61</f>
        <v>0</v>
      </c>
      <c r="Q205" s="194"/>
      <c r="R205" s="25"/>
    </row>
    <row r="206" spans="2:18" x14ac:dyDescent="0.2">
      <c r="B206" s="21"/>
      <c r="C206" s="194"/>
      <c r="D206" s="651" t="s">
        <v>493</v>
      </c>
      <c r="E206" s="194"/>
      <c r="F206" s="154"/>
      <c r="G206" s="194"/>
      <c r="H206" s="1011">
        <f>5/12*project!H68</f>
        <v>0</v>
      </c>
      <c r="I206" s="1011">
        <f>7/12*project!H68+5/12*project!I68</f>
        <v>0</v>
      </c>
      <c r="J206" s="1011">
        <f>7/12*project!I68+5/12*project!J68</f>
        <v>0</v>
      </c>
      <c r="K206" s="1011">
        <f>7/12*project!J68+5/12*project!K68</f>
        <v>0</v>
      </c>
      <c r="L206" s="1011">
        <f>7/12*project!K68+5/12*project!L68</f>
        <v>0</v>
      </c>
      <c r="M206" s="1011">
        <f>7/12*project!L68+5/12*project!M68</f>
        <v>0</v>
      </c>
      <c r="N206" s="1011">
        <f>7/12*project!M68+5/12*project!N68</f>
        <v>0</v>
      </c>
      <c r="O206" s="1011">
        <f>7/12*project!N68+5/12*project!O68</f>
        <v>0</v>
      </c>
      <c r="P206" s="1011">
        <f>7/12*project!O68+5/12*project!P68</f>
        <v>0</v>
      </c>
      <c r="Q206" s="194"/>
      <c r="R206" s="25"/>
    </row>
    <row r="207" spans="2:18" x14ac:dyDescent="0.2">
      <c r="B207" s="21"/>
      <c r="C207" s="194"/>
      <c r="D207" s="651" t="s">
        <v>494</v>
      </c>
      <c r="E207" s="194"/>
      <c r="F207" s="154"/>
      <c r="G207" s="194"/>
      <c r="H207" s="1011">
        <f>5/12*project!H75</f>
        <v>0</v>
      </c>
      <c r="I207" s="1011">
        <f>7/12*project!H75+5/12*project!I75</f>
        <v>0</v>
      </c>
      <c r="J207" s="1011">
        <f>7/12*project!I75+5/12*project!J75</f>
        <v>0</v>
      </c>
      <c r="K207" s="1011">
        <f>7/12*project!J75+5/12*project!K75</f>
        <v>0</v>
      </c>
      <c r="L207" s="1011">
        <f>7/12*project!K75+5/12*project!L75</f>
        <v>0</v>
      </c>
      <c r="M207" s="1011">
        <f>7/12*project!L75+5/12*project!M75</f>
        <v>0</v>
      </c>
      <c r="N207" s="1011">
        <f>7/12*project!M75+5/12*project!N75</f>
        <v>0</v>
      </c>
      <c r="O207" s="1011">
        <f>7/12*project!N75+5/12*project!O75</f>
        <v>0</v>
      </c>
      <c r="P207" s="1011">
        <f>7/12*project!O75+5/12*project!P75</f>
        <v>0</v>
      </c>
      <c r="Q207" s="194"/>
      <c r="R207" s="25"/>
    </row>
    <row r="208" spans="2:18" x14ac:dyDescent="0.2">
      <c r="B208" s="21"/>
      <c r="C208" s="194"/>
      <c r="D208" s="651" t="s">
        <v>495</v>
      </c>
      <c r="E208" s="194"/>
      <c r="F208" s="154"/>
      <c r="G208" s="194"/>
      <c r="H208" s="1011">
        <f>5/12*project!H82</f>
        <v>0</v>
      </c>
      <c r="I208" s="1011">
        <f>7/12*project!H82+5/12*project!I82</f>
        <v>0</v>
      </c>
      <c r="J208" s="1011">
        <f>7/12*project!I82+5/12*project!J82</f>
        <v>0</v>
      </c>
      <c r="K208" s="1011">
        <f>7/12*project!J82+5/12*project!K82</f>
        <v>0</v>
      </c>
      <c r="L208" s="1011">
        <f>7/12*project!K82+5/12*project!L82</f>
        <v>0</v>
      </c>
      <c r="M208" s="1011">
        <f>7/12*project!L82+5/12*project!M82</f>
        <v>0</v>
      </c>
      <c r="N208" s="1011">
        <f>7/12*project!M82+5/12*project!N82</f>
        <v>0</v>
      </c>
      <c r="O208" s="1011">
        <f>7/12*project!N82+5/12*project!O82</f>
        <v>0</v>
      </c>
      <c r="P208" s="1011">
        <f>7/12*project!O82+5/12*project!P82</f>
        <v>0</v>
      </c>
      <c r="Q208" s="194"/>
      <c r="R208" s="25"/>
    </row>
    <row r="209" spans="2:20" x14ac:dyDescent="0.2">
      <c r="B209" s="21"/>
      <c r="C209" s="194"/>
      <c r="D209" s="194"/>
      <c r="E209" s="194"/>
      <c r="F209" s="72"/>
      <c r="G209" s="194"/>
      <c r="H209" s="591">
        <f t="shared" ref="H209:P209" si="58">SUM(H199:H208)</f>
        <v>0</v>
      </c>
      <c r="I209" s="591">
        <f t="shared" si="58"/>
        <v>0</v>
      </c>
      <c r="J209" s="591">
        <f t="shared" si="58"/>
        <v>0</v>
      </c>
      <c r="K209" s="591">
        <f t="shared" si="58"/>
        <v>0</v>
      </c>
      <c r="L209" s="591">
        <f t="shared" si="58"/>
        <v>0</v>
      </c>
      <c r="M209" s="591">
        <f t="shared" si="58"/>
        <v>0</v>
      </c>
      <c r="N209" s="591">
        <f t="shared" si="58"/>
        <v>0</v>
      </c>
      <c r="O209" s="591">
        <f t="shared" si="58"/>
        <v>0</v>
      </c>
      <c r="P209" s="591">
        <f t="shared" si="58"/>
        <v>0</v>
      </c>
      <c r="Q209" s="194"/>
      <c r="R209" s="25"/>
    </row>
    <row r="210" spans="2:20" x14ac:dyDescent="0.2">
      <c r="B210" s="21"/>
      <c r="C210" s="36"/>
      <c r="D210" s="584"/>
      <c r="E210" s="585"/>
      <c r="F210" s="586"/>
      <c r="G210" s="585"/>
      <c r="H210" s="586"/>
      <c r="I210" s="586"/>
      <c r="J210" s="586"/>
      <c r="K210" s="586"/>
      <c r="L210" s="586"/>
      <c r="M210" s="586"/>
      <c r="N210" s="586"/>
      <c r="O210" s="586"/>
      <c r="P210" s="586"/>
      <c r="Q210" s="36"/>
      <c r="R210" s="25"/>
    </row>
    <row r="211" spans="2:20" x14ac:dyDescent="0.2">
      <c r="B211" s="21"/>
      <c r="C211" s="36"/>
      <c r="D211" s="583"/>
      <c r="E211" s="553"/>
      <c r="F211" s="80"/>
      <c r="G211" s="553"/>
      <c r="H211" s="80"/>
      <c r="I211" s="80"/>
      <c r="J211" s="80"/>
      <c r="K211" s="80"/>
      <c r="L211" s="80"/>
      <c r="M211" s="80"/>
      <c r="N211" s="80"/>
      <c r="O211" s="80"/>
      <c r="P211" s="80"/>
      <c r="Q211" s="36"/>
      <c r="R211" s="25"/>
    </row>
    <row r="212" spans="2:20" x14ac:dyDescent="0.2">
      <c r="B212" s="21"/>
      <c r="C212" s="36"/>
      <c r="D212" s="38" t="s">
        <v>228</v>
      </c>
      <c r="E212" s="36"/>
      <c r="F212" s="189"/>
      <c r="G212" s="36"/>
      <c r="H212" s="590">
        <f t="shared" ref="H212:P212" si="59">H145+H165+H195+H209</f>
        <v>0</v>
      </c>
      <c r="I212" s="590">
        <f t="shared" si="59"/>
        <v>0</v>
      </c>
      <c r="J212" s="590">
        <f t="shared" si="59"/>
        <v>0</v>
      </c>
      <c r="K212" s="590">
        <f t="shared" si="59"/>
        <v>0</v>
      </c>
      <c r="L212" s="590">
        <f t="shared" si="59"/>
        <v>0</v>
      </c>
      <c r="M212" s="590">
        <f t="shared" si="59"/>
        <v>0</v>
      </c>
      <c r="N212" s="590">
        <f t="shared" si="59"/>
        <v>0</v>
      </c>
      <c r="O212" s="590">
        <f t="shared" si="59"/>
        <v>0</v>
      </c>
      <c r="P212" s="590">
        <f t="shared" si="59"/>
        <v>0</v>
      </c>
      <c r="Q212" s="36"/>
      <c r="R212" s="25"/>
    </row>
    <row r="213" spans="2:20" x14ac:dyDescent="0.2">
      <c r="B213" s="21"/>
      <c r="C213" s="36"/>
      <c r="D213" s="36"/>
      <c r="E213" s="36"/>
      <c r="F213" s="189"/>
      <c r="G213" s="36"/>
      <c r="H213" s="189"/>
      <c r="I213" s="189"/>
      <c r="J213" s="189"/>
      <c r="K213" s="189"/>
      <c r="L213" s="189"/>
      <c r="M213" s="189"/>
      <c r="N213" s="189"/>
      <c r="O213" s="189"/>
      <c r="P213" s="189"/>
      <c r="Q213" s="36"/>
      <c r="R213" s="25"/>
    </row>
    <row r="214" spans="2:20" x14ac:dyDescent="0.2">
      <c r="B214" s="21"/>
      <c r="C214" s="184"/>
      <c r="D214" s="221"/>
      <c r="E214" s="184"/>
      <c r="F214" s="185"/>
      <c r="G214" s="184"/>
      <c r="H214" s="185"/>
      <c r="I214" s="185"/>
      <c r="J214" s="185"/>
      <c r="K214" s="185"/>
      <c r="L214" s="185"/>
      <c r="M214" s="185"/>
      <c r="N214" s="185"/>
      <c r="O214" s="185"/>
      <c r="P214" s="185"/>
      <c r="Q214" s="184"/>
      <c r="R214" s="25"/>
    </row>
    <row r="215" spans="2:20" x14ac:dyDescent="0.2">
      <c r="B215" s="21"/>
      <c r="C215" s="184"/>
      <c r="D215" s="221"/>
      <c r="E215" s="184"/>
      <c r="F215" s="185"/>
      <c r="G215" s="184"/>
      <c r="H215" s="185"/>
      <c r="I215" s="185"/>
      <c r="J215" s="185"/>
      <c r="K215" s="185"/>
      <c r="L215" s="185"/>
      <c r="M215" s="185"/>
      <c r="N215" s="185"/>
      <c r="O215" s="185"/>
      <c r="P215" s="185"/>
      <c r="Q215" s="184"/>
      <c r="R215" s="25"/>
    </row>
    <row r="216" spans="2:20" x14ac:dyDescent="0.2">
      <c r="B216" s="21"/>
      <c r="C216" s="36"/>
      <c r="D216" s="36"/>
      <c r="E216" s="36"/>
      <c r="F216" s="189"/>
      <c r="G216" s="36"/>
      <c r="H216" s="189"/>
      <c r="I216" s="189"/>
      <c r="J216" s="189"/>
      <c r="K216" s="189"/>
      <c r="L216" s="189"/>
      <c r="M216" s="189"/>
      <c r="N216" s="189"/>
      <c r="O216" s="189"/>
      <c r="P216" s="189"/>
      <c r="Q216" s="36"/>
      <c r="R216" s="25"/>
    </row>
    <row r="217" spans="2:20" x14ac:dyDescent="0.2">
      <c r="B217" s="21"/>
      <c r="C217" s="36"/>
      <c r="D217" s="212" t="s">
        <v>229</v>
      </c>
      <c r="E217" s="36"/>
      <c r="F217" s="189"/>
      <c r="G217" s="36"/>
      <c r="H217" s="589">
        <f t="shared" ref="H217:P217" si="60">H132-H212</f>
        <v>0</v>
      </c>
      <c r="I217" s="589">
        <f t="shared" si="60"/>
        <v>0</v>
      </c>
      <c r="J217" s="589">
        <f t="shared" si="60"/>
        <v>0</v>
      </c>
      <c r="K217" s="589">
        <f t="shared" si="60"/>
        <v>0</v>
      </c>
      <c r="L217" s="589">
        <f t="shared" si="60"/>
        <v>0</v>
      </c>
      <c r="M217" s="589">
        <f t="shared" si="60"/>
        <v>0</v>
      </c>
      <c r="N217" s="589">
        <f t="shared" si="60"/>
        <v>0</v>
      </c>
      <c r="O217" s="589">
        <f t="shared" si="60"/>
        <v>0</v>
      </c>
      <c r="P217" s="589">
        <f t="shared" si="60"/>
        <v>0</v>
      </c>
      <c r="Q217" s="36"/>
      <c r="R217" s="25"/>
    </row>
    <row r="218" spans="2:20" x14ac:dyDescent="0.2">
      <c r="B218" s="21"/>
      <c r="C218" s="36"/>
      <c r="D218" s="36"/>
      <c r="E218" s="36"/>
      <c r="F218" s="189"/>
      <c r="G218" s="36"/>
      <c r="H218" s="189"/>
      <c r="I218" s="189"/>
      <c r="J218" s="189"/>
      <c r="K218" s="189"/>
      <c r="L218" s="189"/>
      <c r="M218" s="189"/>
      <c r="N218" s="189"/>
      <c r="O218" s="189"/>
      <c r="P218" s="189"/>
      <c r="Q218" s="36"/>
      <c r="R218" s="25"/>
      <c r="T218" s="6"/>
    </row>
    <row r="219" spans="2:20" x14ac:dyDescent="0.2">
      <c r="B219" s="21"/>
      <c r="C219" s="22"/>
      <c r="D219" s="22"/>
      <c r="E219" s="22"/>
      <c r="F219" s="24"/>
      <c r="G219" s="22"/>
      <c r="H219" s="24"/>
      <c r="I219" s="24"/>
      <c r="J219" s="24"/>
      <c r="K219" s="24"/>
      <c r="L219" s="24"/>
      <c r="M219" s="24"/>
      <c r="N219" s="24"/>
      <c r="O219" s="24"/>
      <c r="P219" s="24"/>
      <c r="Q219" s="22"/>
      <c r="R219" s="25"/>
      <c r="T219" s="6"/>
    </row>
    <row r="220" spans="2:20" x14ac:dyDescent="0.2">
      <c r="B220" s="1156"/>
      <c r="C220" s="22"/>
      <c r="D220" s="22"/>
      <c r="E220" s="22"/>
      <c r="F220" s="24"/>
      <c r="G220" s="22"/>
      <c r="H220" s="24"/>
      <c r="I220" s="24"/>
      <c r="J220" s="24"/>
      <c r="K220" s="1201"/>
      <c r="L220" s="1201"/>
      <c r="M220" s="1201"/>
      <c r="N220" s="1201"/>
      <c r="O220" s="1201"/>
      <c r="P220" s="1201"/>
      <c r="Q220" s="1202" t="s">
        <v>479</v>
      </c>
      <c r="R220" s="25"/>
      <c r="S220" s="6"/>
      <c r="T220" s="6"/>
    </row>
    <row r="221" spans="2:20" ht="13.5" thickBot="1" x14ac:dyDescent="0.25">
      <c r="B221" s="1175"/>
      <c r="C221" s="1175"/>
      <c r="D221" s="1175"/>
      <c r="E221" s="1175"/>
      <c r="F221" s="1263"/>
      <c r="G221" s="1175"/>
      <c r="H221" s="1263"/>
      <c r="I221" s="1263"/>
      <c r="J221" s="1263"/>
      <c r="K221" s="1265"/>
      <c r="L221" s="1265"/>
      <c r="M221" s="1265"/>
      <c r="N221" s="1265"/>
      <c r="O221" s="1265"/>
      <c r="P221" s="1265"/>
      <c r="Q221" s="1175"/>
      <c r="R221" s="1175"/>
      <c r="S221" s="6"/>
      <c r="T221" s="6"/>
    </row>
    <row r="222" spans="2:20" ht="13.5" thickTop="1" x14ac:dyDescent="0.2">
      <c r="B222" s="1175"/>
      <c r="C222" s="1279"/>
      <c r="D222" s="1280"/>
      <c r="E222" s="1280"/>
      <c r="F222" s="1281"/>
      <c r="G222" s="1280"/>
      <c r="H222" s="1281"/>
      <c r="I222" s="1281"/>
      <c r="J222" s="1281"/>
      <c r="K222" s="1281"/>
      <c r="L222" s="1281"/>
      <c r="M222" s="1281"/>
      <c r="N222" s="1281"/>
      <c r="O222" s="1281"/>
      <c r="P222" s="1281"/>
      <c r="Q222" s="1282"/>
      <c r="R222" s="1175"/>
      <c r="S222" s="6"/>
      <c r="T222" s="6"/>
    </row>
    <row r="223" spans="2:20" x14ac:dyDescent="0.2">
      <c r="B223" s="1175"/>
      <c r="C223" s="1283"/>
      <c r="D223" s="1194"/>
      <c r="E223" s="1194"/>
      <c r="F223" s="1195"/>
      <c r="G223" s="1194"/>
      <c r="H223" s="1195"/>
      <c r="I223" s="1195"/>
      <c r="J223" s="1195"/>
      <c r="K223" s="1195"/>
      <c r="L223" s="1195"/>
      <c r="M223" s="1195"/>
      <c r="N223" s="1195"/>
      <c r="O223" s="1195"/>
      <c r="P223" s="1195"/>
      <c r="Q223" s="1284"/>
      <c r="R223" s="1175"/>
      <c r="S223" s="6"/>
      <c r="T223" s="6"/>
    </row>
    <row r="224" spans="2:20" x14ac:dyDescent="0.2">
      <c r="B224" s="1175"/>
      <c r="C224" s="1283"/>
      <c r="D224" s="1194"/>
      <c r="E224" s="1194"/>
      <c r="F224" s="1195"/>
      <c r="G224" s="1194"/>
      <c r="H224" s="1195"/>
      <c r="I224" s="1195"/>
      <c r="J224" s="1195"/>
      <c r="K224" s="1195"/>
      <c r="L224" s="1195"/>
      <c r="M224" s="1195"/>
      <c r="N224" s="1195"/>
      <c r="O224" s="1195"/>
      <c r="P224" s="1195"/>
      <c r="Q224" s="1284"/>
      <c r="R224" s="1175"/>
      <c r="S224" s="6"/>
      <c r="T224" s="6"/>
    </row>
    <row r="225" spans="2:20" x14ac:dyDescent="0.2">
      <c r="B225" s="1175"/>
      <c r="C225" s="1283"/>
      <c r="D225" s="1194"/>
      <c r="E225" s="1194"/>
      <c r="F225" s="1195"/>
      <c r="G225" s="1194"/>
      <c r="H225" s="1196"/>
      <c r="I225" s="1196"/>
      <c r="J225" s="1196"/>
      <c r="K225" s="1197"/>
      <c r="L225" s="1195"/>
      <c r="M225" s="1195"/>
      <c r="N225" s="1195"/>
      <c r="O225" s="1195"/>
      <c r="P225" s="1195"/>
      <c r="Q225" s="1284"/>
      <c r="R225" s="1175"/>
      <c r="S225" s="6"/>
      <c r="T225" s="6"/>
    </row>
    <row r="226" spans="2:20" x14ac:dyDescent="0.2">
      <c r="B226" s="1175"/>
      <c r="C226" s="1283"/>
      <c r="D226" s="1266" t="s">
        <v>822</v>
      </c>
      <c r="E226" s="1230"/>
      <c r="F226" s="1231"/>
      <c r="G226" s="1230"/>
      <c r="H226" s="1267">
        <f>tab!C4</f>
        <v>2012</v>
      </c>
      <c r="I226" s="1267">
        <f>tab!D4</f>
        <v>2013</v>
      </c>
      <c r="J226" s="1267">
        <f>tab!E4</f>
        <v>2014</v>
      </c>
      <c r="K226" s="1267">
        <f>tab!F4</f>
        <v>2015</v>
      </c>
      <c r="L226" s="1267">
        <f>tab!G4</f>
        <v>2016</v>
      </c>
      <c r="M226" s="1267">
        <f>tab!H4</f>
        <v>2017</v>
      </c>
      <c r="N226" s="1267">
        <f>tab!I4</f>
        <v>2018</v>
      </c>
      <c r="O226" s="1267">
        <f>tab!J4</f>
        <v>2019</v>
      </c>
      <c r="P226" s="1267">
        <f>tab!K4</f>
        <v>2020</v>
      </c>
      <c r="Q226" s="1285"/>
      <c r="R226" s="1264"/>
      <c r="S226" s="217"/>
      <c r="T226" s="6"/>
    </row>
    <row r="227" spans="2:20" x14ac:dyDescent="0.2">
      <c r="B227" s="1175"/>
      <c r="C227" s="1283"/>
      <c r="D227" s="1268" t="s">
        <v>113</v>
      </c>
      <c r="E227" s="1230"/>
      <c r="F227" s="1231"/>
      <c r="G227" s="1230"/>
      <c r="H227" s="1230"/>
      <c r="I227" s="1230"/>
      <c r="J227" s="1230"/>
      <c r="K227" s="1231"/>
      <c r="L227" s="1231"/>
      <c r="M227" s="1231"/>
      <c r="N227" s="1231"/>
      <c r="O227" s="1231"/>
      <c r="P227" s="1231"/>
      <c r="Q227" s="1285"/>
      <c r="R227" s="1264"/>
      <c r="S227" s="217"/>
      <c r="T227" s="6"/>
    </row>
    <row r="228" spans="2:20" x14ac:dyDescent="0.2">
      <c r="B228" s="1175"/>
      <c r="C228" s="1283"/>
      <c r="D228" s="1230" t="s">
        <v>242</v>
      </c>
      <c r="E228" s="1230"/>
      <c r="F228" s="1231"/>
      <c r="G228" s="1230"/>
      <c r="H228" s="1269">
        <f t="shared" ref="H228:J231" si="61">+H235+H242</f>
        <v>0</v>
      </c>
      <c r="I228" s="1269">
        <f t="shared" si="61"/>
        <v>0</v>
      </c>
      <c r="J228" s="1269">
        <f t="shared" si="61"/>
        <v>0</v>
      </c>
      <c r="K228" s="1269">
        <f t="shared" ref="K228:P228" si="62">(7/12*J79)+(5/12*K79)</f>
        <v>0</v>
      </c>
      <c r="L228" s="1269">
        <f t="shared" si="62"/>
        <v>0</v>
      </c>
      <c r="M228" s="1269">
        <f t="shared" si="62"/>
        <v>0</v>
      </c>
      <c r="N228" s="1269">
        <f t="shared" si="62"/>
        <v>0</v>
      </c>
      <c r="O228" s="1269">
        <f t="shared" si="62"/>
        <v>0</v>
      </c>
      <c r="P228" s="1269">
        <f t="shared" si="62"/>
        <v>0</v>
      </c>
      <c r="Q228" s="1285"/>
      <c r="R228" s="1264"/>
      <c r="S228" s="217"/>
      <c r="T228" s="6"/>
    </row>
    <row r="229" spans="2:20" x14ac:dyDescent="0.2">
      <c r="B229" s="1175"/>
      <c r="C229" s="1283"/>
      <c r="D229" s="1230" t="s">
        <v>222</v>
      </c>
      <c r="E229" s="1230"/>
      <c r="F229" s="1231"/>
      <c r="G229" s="1230"/>
      <c r="H229" s="1269">
        <f t="shared" si="61"/>
        <v>0</v>
      </c>
      <c r="I229" s="1269">
        <f t="shared" si="61"/>
        <v>0</v>
      </c>
      <c r="J229" s="1269">
        <f t="shared" si="61"/>
        <v>0</v>
      </c>
      <c r="K229" s="1269">
        <f t="shared" ref="K229:P229" si="63">(7/12*J103)+(5/12*K103)</f>
        <v>0</v>
      </c>
      <c r="L229" s="1269">
        <f t="shared" si="63"/>
        <v>0</v>
      </c>
      <c r="M229" s="1269">
        <f t="shared" si="63"/>
        <v>0</v>
      </c>
      <c r="N229" s="1269">
        <f t="shared" si="63"/>
        <v>0</v>
      </c>
      <c r="O229" s="1269">
        <f t="shared" si="63"/>
        <v>0</v>
      </c>
      <c r="P229" s="1269">
        <f t="shared" si="63"/>
        <v>0</v>
      </c>
      <c r="Q229" s="1285"/>
      <c r="R229" s="1264"/>
      <c r="S229" s="217"/>
      <c r="T229" s="6"/>
    </row>
    <row r="230" spans="2:20" x14ac:dyDescent="0.2">
      <c r="B230" s="1175"/>
      <c r="C230" s="1283"/>
      <c r="D230" s="1230" t="s">
        <v>236</v>
      </c>
      <c r="E230" s="1230"/>
      <c r="F230" s="1231"/>
      <c r="G230" s="1230"/>
      <c r="H230" s="1269">
        <f t="shared" si="61"/>
        <v>0</v>
      </c>
      <c r="I230" s="1269">
        <f t="shared" si="61"/>
        <v>0</v>
      </c>
      <c r="J230" s="1269">
        <f t="shared" si="61"/>
        <v>0</v>
      </c>
      <c r="K230" s="1269">
        <f t="shared" ref="K230:P230" si="64">+K237+K244</f>
        <v>0</v>
      </c>
      <c r="L230" s="1269">
        <f t="shared" si="64"/>
        <v>0</v>
      </c>
      <c r="M230" s="1269">
        <f t="shared" si="64"/>
        <v>0</v>
      </c>
      <c r="N230" s="1269">
        <f t="shared" si="64"/>
        <v>0</v>
      </c>
      <c r="O230" s="1269">
        <f t="shared" si="64"/>
        <v>0</v>
      </c>
      <c r="P230" s="1269">
        <f t="shared" si="64"/>
        <v>0</v>
      </c>
      <c r="Q230" s="1285"/>
      <c r="R230" s="1264"/>
      <c r="S230" s="217"/>
      <c r="T230" s="6"/>
    </row>
    <row r="231" spans="2:20" x14ac:dyDescent="0.2">
      <c r="B231" s="1175"/>
      <c r="C231" s="1283"/>
      <c r="D231" s="1230" t="s">
        <v>137</v>
      </c>
      <c r="E231" s="1230"/>
      <c r="F231" s="1231"/>
      <c r="G231" s="1230"/>
      <c r="H231" s="1269">
        <f t="shared" si="61"/>
        <v>0</v>
      </c>
      <c r="I231" s="1269">
        <f t="shared" si="61"/>
        <v>0</v>
      </c>
      <c r="J231" s="1269">
        <f t="shared" si="61"/>
        <v>0</v>
      </c>
      <c r="K231" s="1269">
        <f t="shared" ref="K231:P231" si="65">(7/12*J128)+(5/12*K128)-K230</f>
        <v>0</v>
      </c>
      <c r="L231" s="1269">
        <f t="shared" si="65"/>
        <v>0</v>
      </c>
      <c r="M231" s="1269">
        <f t="shared" si="65"/>
        <v>0</v>
      </c>
      <c r="N231" s="1269">
        <f t="shared" si="65"/>
        <v>0</v>
      </c>
      <c r="O231" s="1269">
        <f t="shared" si="65"/>
        <v>0</v>
      </c>
      <c r="P231" s="1269">
        <f t="shared" si="65"/>
        <v>0</v>
      </c>
      <c r="Q231" s="1285"/>
      <c r="R231" s="1264"/>
      <c r="S231" s="217"/>
      <c r="T231" s="6"/>
    </row>
    <row r="232" spans="2:20" x14ac:dyDescent="0.2">
      <c r="B232" s="1175"/>
      <c r="C232" s="1283"/>
      <c r="D232" s="1230" t="s">
        <v>243</v>
      </c>
      <c r="E232" s="1230"/>
      <c r="F232" s="1231"/>
      <c r="G232" s="1230"/>
      <c r="H232" s="1269">
        <f>H212</f>
        <v>0</v>
      </c>
      <c r="I232" s="1269">
        <f t="shared" ref="I232:P232" si="66">I212</f>
        <v>0</v>
      </c>
      <c r="J232" s="1269">
        <f t="shared" si="66"/>
        <v>0</v>
      </c>
      <c r="K232" s="1269">
        <f t="shared" si="66"/>
        <v>0</v>
      </c>
      <c r="L232" s="1269">
        <f t="shared" si="66"/>
        <v>0</v>
      </c>
      <c r="M232" s="1269">
        <f t="shared" si="66"/>
        <v>0</v>
      </c>
      <c r="N232" s="1269">
        <f t="shared" si="66"/>
        <v>0</v>
      </c>
      <c r="O232" s="1269">
        <f t="shared" si="66"/>
        <v>0</v>
      </c>
      <c r="P232" s="1269">
        <f t="shared" si="66"/>
        <v>0</v>
      </c>
      <c r="Q232" s="1285"/>
      <c r="R232" s="1264"/>
      <c r="S232" s="217"/>
      <c r="T232" s="6"/>
    </row>
    <row r="233" spans="2:20" x14ac:dyDescent="0.2">
      <c r="B233" s="1175"/>
      <c r="C233" s="1283"/>
      <c r="D233" s="1230"/>
      <c r="E233" s="1230"/>
      <c r="F233" s="1231"/>
      <c r="G233" s="1230"/>
      <c r="H233" s="1230"/>
      <c r="I233" s="1230"/>
      <c r="J233" s="1230"/>
      <c r="K233" s="1231"/>
      <c r="L233" s="1231"/>
      <c r="M233" s="1231"/>
      <c r="N233" s="1231"/>
      <c r="O233" s="1231"/>
      <c r="P233" s="1231"/>
      <c r="Q233" s="1286"/>
      <c r="R233" s="1175"/>
      <c r="S233" s="6"/>
      <c r="T233" s="6"/>
    </row>
    <row r="234" spans="2:20" x14ac:dyDescent="0.2">
      <c r="B234" s="1175"/>
      <c r="C234" s="1283"/>
      <c r="D234" s="1268" t="s">
        <v>41</v>
      </c>
      <c r="E234" s="1230"/>
      <c r="F234" s="1231"/>
      <c r="G234" s="1230"/>
      <c r="H234" s="1230"/>
      <c r="I234" s="1230"/>
      <c r="J234" s="1230"/>
      <c r="K234" s="1231"/>
      <c r="L234" s="1231"/>
      <c r="M234" s="1231"/>
      <c r="N234" s="1231"/>
      <c r="O234" s="1231"/>
      <c r="P234" s="1231"/>
      <c r="Q234" s="1286"/>
      <c r="R234" s="1175"/>
      <c r="S234" s="6"/>
      <c r="T234" s="6"/>
    </row>
    <row r="235" spans="2:20" x14ac:dyDescent="0.2">
      <c r="B235" s="1175"/>
      <c r="C235" s="1283"/>
      <c r="D235" s="1230" t="s">
        <v>242</v>
      </c>
      <c r="E235" s="1230"/>
      <c r="F235" s="1231"/>
      <c r="G235" s="1230"/>
      <c r="H235" s="1269">
        <f t="shared" ref="H235:P235" si="67">H36</f>
        <v>0</v>
      </c>
      <c r="I235" s="1269">
        <f t="shared" si="67"/>
        <v>0</v>
      </c>
      <c r="J235" s="1269">
        <f t="shared" si="67"/>
        <v>0</v>
      </c>
      <c r="K235" s="1269">
        <f t="shared" si="67"/>
        <v>0</v>
      </c>
      <c r="L235" s="1269">
        <f t="shared" si="67"/>
        <v>0</v>
      </c>
      <c r="M235" s="1269">
        <f t="shared" si="67"/>
        <v>0</v>
      </c>
      <c r="N235" s="1269">
        <f t="shared" si="67"/>
        <v>0</v>
      </c>
      <c r="O235" s="1269">
        <f t="shared" si="67"/>
        <v>0</v>
      </c>
      <c r="P235" s="1269">
        <f t="shared" si="67"/>
        <v>0</v>
      </c>
      <c r="Q235" s="1286"/>
      <c r="R235" s="1175"/>
      <c r="S235" s="6"/>
      <c r="T235" s="6"/>
    </row>
    <row r="236" spans="2:20" x14ac:dyDescent="0.2">
      <c r="B236" s="1175"/>
      <c r="C236" s="1283"/>
      <c r="D236" s="1230" t="s">
        <v>222</v>
      </c>
      <c r="E236" s="1230"/>
      <c r="F236" s="1231"/>
      <c r="G236" s="1230"/>
      <c r="H236" s="1269">
        <f t="shared" ref="H236:P236" si="68">H91</f>
        <v>0</v>
      </c>
      <c r="I236" s="1269">
        <f t="shared" si="68"/>
        <v>0</v>
      </c>
      <c r="J236" s="1269">
        <f t="shared" si="68"/>
        <v>0</v>
      </c>
      <c r="K236" s="1269">
        <f t="shared" si="68"/>
        <v>0</v>
      </c>
      <c r="L236" s="1269">
        <f t="shared" si="68"/>
        <v>0</v>
      </c>
      <c r="M236" s="1269">
        <f t="shared" si="68"/>
        <v>0</v>
      </c>
      <c r="N236" s="1269">
        <f t="shared" si="68"/>
        <v>0</v>
      </c>
      <c r="O236" s="1269">
        <f t="shared" si="68"/>
        <v>0</v>
      </c>
      <c r="P236" s="1269">
        <f t="shared" si="68"/>
        <v>0</v>
      </c>
      <c r="Q236" s="1286"/>
      <c r="R236" s="1175"/>
      <c r="S236" s="6"/>
      <c r="T236" s="6"/>
    </row>
    <row r="237" spans="2:20" x14ac:dyDescent="0.2">
      <c r="B237" s="1175"/>
      <c r="C237" s="1283"/>
      <c r="D237" s="1230" t="s">
        <v>236</v>
      </c>
      <c r="E237" s="1230"/>
      <c r="F237" s="1231"/>
      <c r="G237" s="1230"/>
      <c r="H237" s="1269">
        <f t="shared" ref="H237:P237" si="69">H111</f>
        <v>0</v>
      </c>
      <c r="I237" s="1269">
        <f t="shared" si="69"/>
        <v>0</v>
      </c>
      <c r="J237" s="1269">
        <f t="shared" si="69"/>
        <v>0</v>
      </c>
      <c r="K237" s="1269">
        <f t="shared" si="69"/>
        <v>0</v>
      </c>
      <c r="L237" s="1269">
        <f t="shared" si="69"/>
        <v>0</v>
      </c>
      <c r="M237" s="1269">
        <f t="shared" si="69"/>
        <v>0</v>
      </c>
      <c r="N237" s="1269">
        <f t="shared" si="69"/>
        <v>0</v>
      </c>
      <c r="O237" s="1269">
        <f t="shared" si="69"/>
        <v>0</v>
      </c>
      <c r="P237" s="1269">
        <f t="shared" si="69"/>
        <v>0</v>
      </c>
      <c r="Q237" s="1286"/>
      <c r="R237" s="1175"/>
      <c r="S237" s="6"/>
      <c r="T237" s="6"/>
    </row>
    <row r="238" spans="2:20" x14ac:dyDescent="0.2">
      <c r="B238" s="1175"/>
      <c r="C238" s="1283"/>
      <c r="D238" s="1230" t="s">
        <v>137</v>
      </c>
      <c r="E238" s="1230"/>
      <c r="F238" s="1231"/>
      <c r="G238" s="1230"/>
      <c r="H238" s="1269">
        <f t="shared" ref="H238:P238" si="70">H116-H237</f>
        <v>0</v>
      </c>
      <c r="I238" s="1269">
        <f t="shared" si="70"/>
        <v>0</v>
      </c>
      <c r="J238" s="1269">
        <f t="shared" si="70"/>
        <v>0</v>
      </c>
      <c r="K238" s="1269">
        <f t="shared" si="70"/>
        <v>0</v>
      </c>
      <c r="L238" s="1269">
        <f t="shared" si="70"/>
        <v>0</v>
      </c>
      <c r="M238" s="1269">
        <f t="shared" si="70"/>
        <v>0</v>
      </c>
      <c r="N238" s="1269">
        <f t="shared" si="70"/>
        <v>0</v>
      </c>
      <c r="O238" s="1269">
        <f t="shared" si="70"/>
        <v>0</v>
      </c>
      <c r="P238" s="1269">
        <f t="shared" si="70"/>
        <v>0</v>
      </c>
      <c r="Q238" s="1286"/>
      <c r="R238" s="1175"/>
      <c r="S238" s="6"/>
      <c r="T238" s="6"/>
    </row>
    <row r="239" spans="2:20" x14ac:dyDescent="0.2">
      <c r="B239" s="1175"/>
      <c r="C239" s="1283"/>
      <c r="D239" s="1230" t="s">
        <v>243</v>
      </c>
      <c r="E239" s="1230"/>
      <c r="F239" s="1231"/>
      <c r="G239" s="1230"/>
      <c r="H239" s="1269">
        <f t="shared" ref="H239:P239" si="71">H165</f>
        <v>0</v>
      </c>
      <c r="I239" s="1269">
        <f t="shared" si="71"/>
        <v>0</v>
      </c>
      <c r="J239" s="1269">
        <f t="shared" si="71"/>
        <v>0</v>
      </c>
      <c r="K239" s="1269">
        <f t="shared" si="71"/>
        <v>0</v>
      </c>
      <c r="L239" s="1269">
        <f t="shared" si="71"/>
        <v>0</v>
      </c>
      <c r="M239" s="1269">
        <f t="shared" si="71"/>
        <v>0</v>
      </c>
      <c r="N239" s="1269">
        <f t="shared" si="71"/>
        <v>0</v>
      </c>
      <c r="O239" s="1269">
        <f t="shared" si="71"/>
        <v>0</v>
      </c>
      <c r="P239" s="1269">
        <f t="shared" si="71"/>
        <v>0</v>
      </c>
      <c r="Q239" s="1286"/>
      <c r="R239" s="1175"/>
      <c r="S239" s="6"/>
      <c r="T239" s="6"/>
    </row>
    <row r="240" spans="2:20" x14ac:dyDescent="0.2">
      <c r="B240" s="1175"/>
      <c r="C240" s="1283"/>
      <c r="D240" s="1230"/>
      <c r="E240" s="1230"/>
      <c r="F240" s="1231"/>
      <c r="G240" s="1230"/>
      <c r="H240" s="1230"/>
      <c r="I240" s="1230"/>
      <c r="J240" s="1230"/>
      <c r="K240" s="1231"/>
      <c r="L240" s="1231"/>
      <c r="M240" s="1231"/>
      <c r="N240" s="1231"/>
      <c r="O240" s="1231"/>
      <c r="P240" s="1231"/>
      <c r="Q240" s="1286"/>
      <c r="R240" s="1175"/>
      <c r="S240" s="6"/>
      <c r="T240" s="6"/>
    </row>
    <row r="241" spans="2:20" x14ac:dyDescent="0.2">
      <c r="B241" s="1175"/>
      <c r="C241" s="1283"/>
      <c r="D241" s="1268" t="s">
        <v>42</v>
      </c>
      <c r="E241" s="1230"/>
      <c r="F241" s="1231"/>
      <c r="G241" s="1230"/>
      <c r="H241" s="1230"/>
      <c r="I241" s="1230"/>
      <c r="J241" s="1230"/>
      <c r="K241" s="1231"/>
      <c r="L241" s="1231"/>
      <c r="M241" s="1231"/>
      <c r="N241" s="1231"/>
      <c r="O241" s="1231"/>
      <c r="P241" s="1231"/>
      <c r="Q241" s="1286"/>
      <c r="R241" s="1175"/>
      <c r="S241" s="6"/>
      <c r="T241" s="6"/>
    </row>
    <row r="242" spans="2:20" x14ac:dyDescent="0.2">
      <c r="B242" s="1175"/>
      <c r="C242" s="1283"/>
      <c r="D242" s="1230" t="s">
        <v>242</v>
      </c>
      <c r="E242" s="1230"/>
      <c r="F242" s="1231"/>
      <c r="G242" s="1230"/>
      <c r="H242" s="1269">
        <f t="shared" ref="H242:P242" si="72">H53</f>
        <v>0</v>
      </c>
      <c r="I242" s="1269">
        <f t="shared" si="72"/>
        <v>0</v>
      </c>
      <c r="J242" s="1269">
        <f t="shared" si="72"/>
        <v>0</v>
      </c>
      <c r="K242" s="1269">
        <f t="shared" si="72"/>
        <v>0</v>
      </c>
      <c r="L242" s="1269">
        <f t="shared" si="72"/>
        <v>0</v>
      </c>
      <c r="M242" s="1269">
        <f t="shared" si="72"/>
        <v>0</v>
      </c>
      <c r="N242" s="1269">
        <f t="shared" si="72"/>
        <v>0</v>
      </c>
      <c r="O242" s="1269">
        <f t="shared" si="72"/>
        <v>0</v>
      </c>
      <c r="P242" s="1269">
        <f t="shared" si="72"/>
        <v>0</v>
      </c>
      <c r="Q242" s="1286"/>
      <c r="R242" s="1175"/>
      <c r="S242" s="6"/>
      <c r="T242" s="6"/>
    </row>
    <row r="243" spans="2:20" x14ac:dyDescent="0.2">
      <c r="B243" s="1175"/>
      <c r="C243" s="1283"/>
      <c r="D243" s="1230" t="s">
        <v>222</v>
      </c>
      <c r="E243" s="1230"/>
      <c r="F243" s="1231"/>
      <c r="G243" s="1230"/>
      <c r="H243" s="1270">
        <f>H100</f>
        <v>0</v>
      </c>
      <c r="I243" s="1270">
        <f t="shared" ref="I243:P243" si="73">7/12*H100+5/12*I100</f>
        <v>0</v>
      </c>
      <c r="J243" s="1270">
        <f t="shared" si="73"/>
        <v>0</v>
      </c>
      <c r="K243" s="1270">
        <f t="shared" si="73"/>
        <v>0</v>
      </c>
      <c r="L243" s="1270">
        <f t="shared" si="73"/>
        <v>0</v>
      </c>
      <c r="M243" s="1270">
        <f t="shared" si="73"/>
        <v>0</v>
      </c>
      <c r="N243" s="1270">
        <f t="shared" si="73"/>
        <v>0</v>
      </c>
      <c r="O243" s="1270">
        <f t="shared" si="73"/>
        <v>0</v>
      </c>
      <c r="P243" s="1270">
        <f t="shared" si="73"/>
        <v>0</v>
      </c>
      <c r="Q243" s="1286"/>
      <c r="R243" s="1175"/>
      <c r="S243" s="6"/>
      <c r="T243" s="6"/>
    </row>
    <row r="244" spans="2:20" x14ac:dyDescent="0.2">
      <c r="B244" s="1175"/>
      <c r="C244" s="1283"/>
      <c r="D244" s="1230" t="s">
        <v>236</v>
      </c>
      <c r="E244" s="1230"/>
      <c r="F244" s="1231"/>
      <c r="G244" s="1230"/>
      <c r="H244" s="1270">
        <f>H120</f>
        <v>0</v>
      </c>
      <c r="I244" s="1270">
        <f>7/12*H120+5/12*I120</f>
        <v>0</v>
      </c>
      <c r="J244" s="1270">
        <f>7/12*I120+5/12*J120</f>
        <v>0</v>
      </c>
      <c r="K244" s="1270">
        <f>7/12*J120+5/12*K120</f>
        <v>0</v>
      </c>
      <c r="L244" s="1269">
        <f>(7/12*K120)+(5/12*L120)</f>
        <v>0</v>
      </c>
      <c r="M244" s="1269">
        <f>(7/12*L120)+(5/12*M120)</f>
        <v>0</v>
      </c>
      <c r="N244" s="1269">
        <f>(7/12*M120)+(5/12*N120)</f>
        <v>0</v>
      </c>
      <c r="O244" s="1269">
        <f>(7/12*N120)+(5/12*O120)</f>
        <v>0</v>
      </c>
      <c r="P244" s="1269">
        <f>(7/12*O120)+(5/12*P120)</f>
        <v>0</v>
      </c>
      <c r="Q244" s="1286"/>
      <c r="R244" s="1175"/>
      <c r="S244" s="6"/>
      <c r="T244" s="6"/>
    </row>
    <row r="245" spans="2:20" x14ac:dyDescent="0.2">
      <c r="B245" s="1175"/>
      <c r="C245" s="1283"/>
      <c r="D245" s="1230" t="s">
        <v>137</v>
      </c>
      <c r="E245" s="1230"/>
      <c r="F245" s="1231"/>
      <c r="G245" s="1230"/>
      <c r="H245" s="1270">
        <f>H125-H244</f>
        <v>0</v>
      </c>
      <c r="I245" s="1270">
        <f>7/12*H125+5/12*I125-I244</f>
        <v>0</v>
      </c>
      <c r="J245" s="1270">
        <f>7/12*I125+5/12*J125-J244</f>
        <v>0</v>
      </c>
      <c r="K245" s="1270">
        <f>7/12*J125+5/12*K125-K244</f>
        <v>0</v>
      </c>
      <c r="L245" s="1269">
        <f>(7/12*K125)+(5/12*L125)-L244</f>
        <v>0</v>
      </c>
      <c r="M245" s="1269">
        <f>(7/12*L125)+(5/12*M125)-M244</f>
        <v>0</v>
      </c>
      <c r="N245" s="1269">
        <f>(7/12*M125)+(5/12*N125)-N244</f>
        <v>0</v>
      </c>
      <c r="O245" s="1269">
        <f>(7/12*N125)+(5/12*O125)-O244</f>
        <v>0</v>
      </c>
      <c r="P245" s="1269">
        <f>(7/12*O125)+(5/12*P125)-P244</f>
        <v>0</v>
      </c>
      <c r="Q245" s="1286"/>
      <c r="R245" s="1175"/>
      <c r="S245" s="6"/>
      <c r="T245" s="6"/>
    </row>
    <row r="246" spans="2:20" x14ac:dyDescent="0.2">
      <c r="B246" s="1175"/>
      <c r="C246" s="1283"/>
      <c r="D246" s="1198" t="s">
        <v>849</v>
      </c>
      <c r="E246" s="1230"/>
      <c r="F246" s="1231"/>
      <c r="G246" s="1230"/>
      <c r="H246" s="1270">
        <f>+H195</f>
        <v>0</v>
      </c>
      <c r="I246" s="1270">
        <f t="shared" ref="I246:P246" si="74">+I195</f>
        <v>0</v>
      </c>
      <c r="J246" s="1270">
        <f t="shared" si="74"/>
        <v>0</v>
      </c>
      <c r="K246" s="1270">
        <f t="shared" si="74"/>
        <v>0</v>
      </c>
      <c r="L246" s="1270">
        <f t="shared" si="74"/>
        <v>0</v>
      </c>
      <c r="M246" s="1270">
        <f t="shared" si="74"/>
        <v>0</v>
      </c>
      <c r="N246" s="1270">
        <f t="shared" si="74"/>
        <v>0</v>
      </c>
      <c r="O246" s="1270">
        <f t="shared" si="74"/>
        <v>0</v>
      </c>
      <c r="P246" s="1270">
        <f t="shared" si="74"/>
        <v>0</v>
      </c>
      <c r="Q246" s="1286"/>
      <c r="R246" s="1175"/>
      <c r="S246" s="6"/>
      <c r="T246" s="6"/>
    </row>
    <row r="247" spans="2:20" x14ac:dyDescent="0.2">
      <c r="B247" s="1175"/>
      <c r="C247" s="1283"/>
      <c r="D247" s="1194"/>
      <c r="E247" s="1194"/>
      <c r="F247" s="1195"/>
      <c r="G247" s="1194"/>
      <c r="H247" s="1195"/>
      <c r="I247" s="1195"/>
      <c r="J247" s="1195"/>
      <c r="K247" s="1195"/>
      <c r="L247" s="1195"/>
      <c r="M247" s="1195"/>
      <c r="N247" s="1195"/>
      <c r="O247" s="1195"/>
      <c r="P247" s="1195"/>
      <c r="Q247" s="1284"/>
      <c r="R247" s="1175"/>
      <c r="S247" s="6"/>
      <c r="T247" s="6"/>
    </row>
    <row r="248" spans="2:20" x14ac:dyDescent="0.2">
      <c r="B248" s="1175"/>
      <c r="C248" s="1283"/>
      <c r="D248" s="1271" t="s">
        <v>741</v>
      </c>
      <c r="E248" s="1199"/>
      <c r="F248" s="1200"/>
      <c r="G248" s="1199"/>
      <c r="H248" s="1272">
        <f t="shared" ref="H248:P248" si="75">H145</f>
        <v>0</v>
      </c>
      <c r="I248" s="1272">
        <f t="shared" si="75"/>
        <v>0</v>
      </c>
      <c r="J248" s="1272">
        <f t="shared" si="75"/>
        <v>0</v>
      </c>
      <c r="K248" s="1272">
        <f t="shared" si="75"/>
        <v>0</v>
      </c>
      <c r="L248" s="1272">
        <f t="shared" si="75"/>
        <v>0</v>
      </c>
      <c r="M248" s="1272">
        <f t="shared" si="75"/>
        <v>0</v>
      </c>
      <c r="N248" s="1272">
        <f t="shared" si="75"/>
        <v>0</v>
      </c>
      <c r="O248" s="1272">
        <f t="shared" si="75"/>
        <v>0</v>
      </c>
      <c r="P248" s="1272">
        <f t="shared" si="75"/>
        <v>0</v>
      </c>
      <c r="Q248" s="1284"/>
      <c r="R248" s="1175"/>
      <c r="S248" s="6"/>
      <c r="T248" s="6"/>
    </row>
    <row r="249" spans="2:20" x14ac:dyDescent="0.2">
      <c r="B249" s="1175"/>
      <c r="C249" s="1283"/>
      <c r="D249" s="1271" t="s">
        <v>560</v>
      </c>
      <c r="E249" s="1199"/>
      <c r="F249" s="1200"/>
      <c r="G249" s="1199"/>
      <c r="H249" s="1272">
        <f t="shared" ref="H249:P249" si="76">H132</f>
        <v>0</v>
      </c>
      <c r="I249" s="1272">
        <f t="shared" si="76"/>
        <v>0</v>
      </c>
      <c r="J249" s="1272">
        <f t="shared" si="76"/>
        <v>0</v>
      </c>
      <c r="K249" s="1272">
        <f t="shared" si="76"/>
        <v>0</v>
      </c>
      <c r="L249" s="1272">
        <f t="shared" si="76"/>
        <v>0</v>
      </c>
      <c r="M249" s="1272">
        <f t="shared" si="76"/>
        <v>0</v>
      </c>
      <c r="N249" s="1272">
        <f t="shared" si="76"/>
        <v>0</v>
      </c>
      <c r="O249" s="1272">
        <f t="shared" si="76"/>
        <v>0</v>
      </c>
      <c r="P249" s="1272">
        <f t="shared" si="76"/>
        <v>0</v>
      </c>
      <c r="Q249" s="1284"/>
      <c r="R249" s="1175"/>
      <c r="S249" s="6"/>
      <c r="T249" s="6"/>
    </row>
    <row r="250" spans="2:20" x14ac:dyDescent="0.2">
      <c r="B250" s="1175"/>
      <c r="C250" s="1283"/>
      <c r="D250" s="1271" t="s">
        <v>834</v>
      </c>
      <c r="E250" s="1199"/>
      <c r="F250" s="1200"/>
      <c r="G250" s="1199"/>
      <c r="H250" s="1272">
        <f>H212</f>
        <v>0</v>
      </c>
      <c r="I250" s="1272">
        <f t="shared" ref="I250:P250" si="77">I212</f>
        <v>0</v>
      </c>
      <c r="J250" s="1272">
        <f t="shared" si="77"/>
        <v>0</v>
      </c>
      <c r="K250" s="1272">
        <f t="shared" si="77"/>
        <v>0</v>
      </c>
      <c r="L250" s="1272">
        <f t="shared" si="77"/>
        <v>0</v>
      </c>
      <c r="M250" s="1272">
        <f t="shared" si="77"/>
        <v>0</v>
      </c>
      <c r="N250" s="1272">
        <f t="shared" si="77"/>
        <v>0</v>
      </c>
      <c r="O250" s="1272">
        <f t="shared" si="77"/>
        <v>0</v>
      </c>
      <c r="P250" s="1272">
        <f t="shared" si="77"/>
        <v>0</v>
      </c>
      <c r="Q250" s="1284"/>
      <c r="R250" s="1175"/>
      <c r="S250" s="6"/>
      <c r="T250" s="6"/>
    </row>
    <row r="251" spans="2:20" x14ac:dyDescent="0.2">
      <c r="B251" s="1175"/>
      <c r="C251" s="1283"/>
      <c r="D251" s="1271" t="s">
        <v>830</v>
      </c>
      <c r="E251" s="1199"/>
      <c r="F251" s="1200"/>
      <c r="G251" s="1199"/>
      <c r="H251" s="1272">
        <f>+H209</f>
        <v>0</v>
      </c>
      <c r="I251" s="1272">
        <f t="shared" ref="I251:P251" si="78">+I209</f>
        <v>0</v>
      </c>
      <c r="J251" s="1272">
        <f t="shared" si="78"/>
        <v>0</v>
      </c>
      <c r="K251" s="1272">
        <f t="shared" si="78"/>
        <v>0</v>
      </c>
      <c r="L251" s="1272">
        <f t="shared" si="78"/>
        <v>0</v>
      </c>
      <c r="M251" s="1272">
        <f t="shared" si="78"/>
        <v>0</v>
      </c>
      <c r="N251" s="1272">
        <f t="shared" si="78"/>
        <v>0</v>
      </c>
      <c r="O251" s="1272">
        <f t="shared" si="78"/>
        <v>0</v>
      </c>
      <c r="P251" s="1272">
        <f t="shared" si="78"/>
        <v>0</v>
      </c>
      <c r="Q251" s="1284"/>
      <c r="R251" s="1175"/>
      <c r="S251" s="6"/>
      <c r="T251" s="6"/>
    </row>
    <row r="252" spans="2:20" x14ac:dyDescent="0.2">
      <c r="B252" s="1175"/>
      <c r="C252" s="1283"/>
      <c r="D252" s="1199"/>
      <c r="E252" s="1199"/>
      <c r="F252" s="1200"/>
      <c r="G252" s="1199"/>
      <c r="H252" s="1199"/>
      <c r="I252" s="1199"/>
      <c r="J252" s="1273"/>
      <c r="K252" s="1273"/>
      <c r="L252" s="1273"/>
      <c r="M252" s="1273"/>
      <c r="N252" s="1195"/>
      <c r="O252" s="1195"/>
      <c r="P252" s="1195"/>
      <c r="Q252" s="1284"/>
      <c r="R252" s="1175"/>
      <c r="S252" s="6"/>
      <c r="T252" s="6"/>
    </row>
    <row r="253" spans="2:20" x14ac:dyDescent="0.2">
      <c r="B253" s="1175"/>
      <c r="C253" s="1283"/>
      <c r="D253" s="1274" t="s">
        <v>835</v>
      </c>
      <c r="E253" s="1199"/>
      <c r="F253" s="1200"/>
      <c r="G253" s="1199"/>
      <c r="H253" s="1275">
        <f>+H249-H250</f>
        <v>0</v>
      </c>
      <c r="I253" s="1275">
        <f t="shared" ref="I253:P253" si="79">+I249-I250</f>
        <v>0</v>
      </c>
      <c r="J253" s="1275">
        <f t="shared" si="79"/>
        <v>0</v>
      </c>
      <c r="K253" s="1275">
        <f t="shared" si="79"/>
        <v>0</v>
      </c>
      <c r="L253" s="1275">
        <f t="shared" si="79"/>
        <v>0</v>
      </c>
      <c r="M253" s="1275">
        <f t="shared" si="79"/>
        <v>0</v>
      </c>
      <c r="N253" s="1275">
        <f t="shared" si="79"/>
        <v>0</v>
      </c>
      <c r="O253" s="1275">
        <f t="shared" si="79"/>
        <v>0</v>
      </c>
      <c r="P253" s="1275">
        <f t="shared" si="79"/>
        <v>0</v>
      </c>
      <c r="Q253" s="1284"/>
      <c r="R253" s="1175"/>
      <c r="S253" s="6"/>
      <c r="T253" s="6"/>
    </row>
    <row r="254" spans="2:20" x14ac:dyDescent="0.2">
      <c r="B254" s="1175"/>
      <c r="C254" s="1283"/>
      <c r="D254" s="1199"/>
      <c r="E254" s="1199"/>
      <c r="F254" s="1200"/>
      <c r="G254" s="1199"/>
      <c r="H254" s="1199"/>
      <c r="I254" s="1199"/>
      <c r="J254" s="1273"/>
      <c r="K254" s="1273"/>
      <c r="L254" s="1273"/>
      <c r="M254" s="1273"/>
      <c r="N254" s="1195"/>
      <c r="O254" s="1195"/>
      <c r="P254" s="1195"/>
      <c r="Q254" s="1284"/>
      <c r="R254" s="1175"/>
      <c r="S254" s="6"/>
      <c r="T254" s="6"/>
    </row>
    <row r="255" spans="2:20" x14ac:dyDescent="0.2">
      <c r="B255" s="1175"/>
      <c r="C255" s="1283"/>
      <c r="D255" s="1199"/>
      <c r="E255" s="1199"/>
      <c r="F255" s="1200"/>
      <c r="G255" s="1199"/>
      <c r="H255" s="1199"/>
      <c r="I255" s="1199"/>
      <c r="J255" s="1273"/>
      <c r="K255" s="1273"/>
      <c r="L255" s="1273"/>
      <c r="M255" s="1273"/>
      <c r="N255" s="1195"/>
      <c r="O255" s="1195"/>
      <c r="P255" s="1195"/>
      <c r="Q255" s="1284"/>
      <c r="R255" s="1175"/>
      <c r="S255" s="6"/>
      <c r="T255" s="6"/>
    </row>
    <row r="256" spans="2:20" x14ac:dyDescent="0.2">
      <c r="B256" s="1175"/>
      <c r="C256" s="1283"/>
      <c r="D256" s="1266" t="s">
        <v>829</v>
      </c>
      <c r="E256" s="1230"/>
      <c r="F256" s="1231"/>
      <c r="G256" s="1230"/>
      <c r="H256" s="1267" t="str">
        <f t="shared" ref="H256:P256" si="80">+H56</f>
        <v>2012/13</v>
      </c>
      <c r="I256" s="1267" t="str">
        <f t="shared" si="80"/>
        <v>2013/14</v>
      </c>
      <c r="J256" s="1267" t="str">
        <f t="shared" si="80"/>
        <v>2014/15</v>
      </c>
      <c r="K256" s="1267" t="str">
        <f t="shared" si="80"/>
        <v>2015/16</v>
      </c>
      <c r="L256" s="1267" t="str">
        <f t="shared" si="80"/>
        <v>2016/17</v>
      </c>
      <c r="M256" s="1267" t="str">
        <f t="shared" si="80"/>
        <v>2017/18</v>
      </c>
      <c r="N256" s="1267" t="str">
        <f t="shared" si="80"/>
        <v>2018/19</v>
      </c>
      <c r="O256" s="1267" t="str">
        <f t="shared" si="80"/>
        <v>2019/20</v>
      </c>
      <c r="P256" s="1267" t="str">
        <f t="shared" si="80"/>
        <v>2020/21</v>
      </c>
      <c r="Q256" s="1284"/>
      <c r="R256" s="1175"/>
      <c r="S256" s="6"/>
      <c r="T256" s="6"/>
    </row>
    <row r="257" spans="2:20" x14ac:dyDescent="0.2">
      <c r="B257" s="1175"/>
      <c r="C257" s="1283"/>
      <c r="D257" s="1268" t="s">
        <v>113</v>
      </c>
      <c r="E257" s="1230"/>
      <c r="F257" s="1231"/>
      <c r="G257" s="1230"/>
      <c r="H257" s="1230"/>
      <c r="I257" s="1230"/>
      <c r="J257" s="1230"/>
      <c r="K257" s="1231"/>
      <c r="L257" s="1231"/>
      <c r="M257" s="1231"/>
      <c r="N257" s="1231"/>
      <c r="O257" s="1231"/>
      <c r="P257" s="1231"/>
      <c r="Q257" s="1284"/>
      <c r="R257" s="1175"/>
      <c r="S257" s="6"/>
      <c r="T257" s="6"/>
    </row>
    <row r="258" spans="2:20" x14ac:dyDescent="0.2">
      <c r="B258" s="1175"/>
      <c r="C258" s="1283"/>
      <c r="D258" s="1230" t="s">
        <v>242</v>
      </c>
      <c r="E258" s="1230"/>
      <c r="F258" s="1231"/>
      <c r="G258" s="1230"/>
      <c r="H258" s="1269">
        <f>+H265+H272</f>
        <v>0</v>
      </c>
      <c r="I258" s="1269">
        <f t="shared" ref="I258:P258" si="81">+I265+I272</f>
        <v>0</v>
      </c>
      <c r="J258" s="1269">
        <f t="shared" si="81"/>
        <v>0</v>
      </c>
      <c r="K258" s="1269">
        <f t="shared" si="81"/>
        <v>0</v>
      </c>
      <c r="L258" s="1269">
        <f t="shared" si="81"/>
        <v>0</v>
      </c>
      <c r="M258" s="1269">
        <f t="shared" si="81"/>
        <v>0</v>
      </c>
      <c r="N258" s="1269">
        <f t="shared" si="81"/>
        <v>0</v>
      </c>
      <c r="O258" s="1269">
        <f t="shared" si="81"/>
        <v>0</v>
      </c>
      <c r="P258" s="1269">
        <f t="shared" si="81"/>
        <v>0</v>
      </c>
      <c r="Q258" s="1284"/>
      <c r="R258" s="1175"/>
      <c r="S258" s="6"/>
      <c r="T258" s="6"/>
    </row>
    <row r="259" spans="2:20" x14ac:dyDescent="0.2">
      <c r="B259" s="1175"/>
      <c r="C259" s="1283"/>
      <c r="D259" s="1230" t="s">
        <v>222</v>
      </c>
      <c r="E259" s="1230"/>
      <c r="F259" s="1231"/>
      <c r="G259" s="1230"/>
      <c r="H259" s="1269">
        <f t="shared" ref="H259:P262" si="82">+H266+H273</f>
        <v>0</v>
      </c>
      <c r="I259" s="1269">
        <f t="shared" ref="I259:J259" si="83">+I266+I273</f>
        <v>0</v>
      </c>
      <c r="J259" s="1269">
        <f t="shared" si="83"/>
        <v>0</v>
      </c>
      <c r="K259" s="1269">
        <f t="shared" ref="K259:P259" si="84">(7/12*J130)+(5/12*K130)</f>
        <v>0</v>
      </c>
      <c r="L259" s="1269">
        <f t="shared" si="84"/>
        <v>0</v>
      </c>
      <c r="M259" s="1269">
        <f t="shared" si="84"/>
        <v>0</v>
      </c>
      <c r="N259" s="1269">
        <f t="shared" si="84"/>
        <v>0</v>
      </c>
      <c r="O259" s="1269">
        <f t="shared" si="84"/>
        <v>0</v>
      </c>
      <c r="P259" s="1269">
        <f t="shared" si="84"/>
        <v>0</v>
      </c>
      <c r="Q259" s="1284"/>
      <c r="R259" s="1175"/>
      <c r="S259" s="6"/>
      <c r="T259" s="6"/>
    </row>
    <row r="260" spans="2:20" x14ac:dyDescent="0.2">
      <c r="B260" s="1175"/>
      <c r="C260" s="1283"/>
      <c r="D260" s="1230" t="s">
        <v>236</v>
      </c>
      <c r="E260" s="1230"/>
      <c r="F260" s="1231"/>
      <c r="G260" s="1230"/>
      <c r="H260" s="1269">
        <f t="shared" si="82"/>
        <v>0</v>
      </c>
      <c r="I260" s="1269">
        <f t="shared" ref="I260:P260" si="85">+I267+I274</f>
        <v>0</v>
      </c>
      <c r="J260" s="1269">
        <f t="shared" si="85"/>
        <v>0</v>
      </c>
      <c r="K260" s="1269">
        <f t="shared" si="85"/>
        <v>0</v>
      </c>
      <c r="L260" s="1269">
        <f t="shared" si="85"/>
        <v>0</v>
      </c>
      <c r="M260" s="1269">
        <f t="shared" si="85"/>
        <v>0</v>
      </c>
      <c r="N260" s="1269">
        <f t="shared" si="85"/>
        <v>0</v>
      </c>
      <c r="O260" s="1269">
        <f t="shared" si="85"/>
        <v>0</v>
      </c>
      <c r="P260" s="1269">
        <f t="shared" si="85"/>
        <v>0</v>
      </c>
      <c r="Q260" s="1284"/>
      <c r="R260" s="1175"/>
      <c r="S260" s="6"/>
      <c r="T260" s="6"/>
    </row>
    <row r="261" spans="2:20" x14ac:dyDescent="0.2">
      <c r="B261" s="1175"/>
      <c r="C261" s="1283"/>
      <c r="D261" s="1230" t="s">
        <v>137</v>
      </c>
      <c r="E261" s="1230"/>
      <c r="F261" s="1231"/>
      <c r="G261" s="1230"/>
      <c r="H261" s="1269">
        <f t="shared" si="82"/>
        <v>0</v>
      </c>
      <c r="I261" s="1269">
        <f t="shared" ref="I261:J261" si="86">+I268+I275</f>
        <v>0</v>
      </c>
      <c r="J261" s="1269">
        <f t="shared" si="86"/>
        <v>0</v>
      </c>
      <c r="K261" s="1269">
        <f t="shared" ref="K261:P261" si="87">(7/12*J155)+(5/12*K155)-K260</f>
        <v>0</v>
      </c>
      <c r="L261" s="1269">
        <f t="shared" si="87"/>
        <v>0</v>
      </c>
      <c r="M261" s="1269">
        <f t="shared" si="87"/>
        <v>0</v>
      </c>
      <c r="N261" s="1269">
        <f t="shared" si="87"/>
        <v>0</v>
      </c>
      <c r="O261" s="1269">
        <f t="shared" si="87"/>
        <v>0</v>
      </c>
      <c r="P261" s="1269">
        <f t="shared" si="87"/>
        <v>0</v>
      </c>
      <c r="Q261" s="1284"/>
      <c r="R261" s="1175"/>
      <c r="S261" s="6"/>
      <c r="T261" s="6"/>
    </row>
    <row r="262" spans="2:20" x14ac:dyDescent="0.2">
      <c r="B262" s="1175"/>
      <c r="C262" s="1283"/>
      <c r="D262" s="1230" t="s">
        <v>243</v>
      </c>
      <c r="E262" s="1230"/>
      <c r="F262" s="1231"/>
      <c r="G262" s="1230"/>
      <c r="H262" s="1269">
        <f t="shared" si="82"/>
        <v>0</v>
      </c>
      <c r="I262" s="1269">
        <f>+I269+I276</f>
        <v>0</v>
      </c>
      <c r="J262" s="1269">
        <f t="shared" si="82"/>
        <v>0</v>
      </c>
      <c r="K262" s="1269">
        <f t="shared" si="82"/>
        <v>0</v>
      </c>
      <c r="L262" s="1269">
        <f t="shared" si="82"/>
        <v>0</v>
      </c>
      <c r="M262" s="1269">
        <f t="shared" si="82"/>
        <v>0</v>
      </c>
      <c r="N262" s="1269">
        <f t="shared" si="82"/>
        <v>0</v>
      </c>
      <c r="O262" s="1269">
        <f t="shared" si="82"/>
        <v>0</v>
      </c>
      <c r="P262" s="1269">
        <f t="shared" si="82"/>
        <v>0</v>
      </c>
      <c r="Q262" s="1284"/>
      <c r="R262" s="1175"/>
      <c r="S262" s="6"/>
      <c r="T262" s="6"/>
    </row>
    <row r="263" spans="2:20" x14ac:dyDescent="0.2">
      <c r="B263" s="1175"/>
      <c r="C263" s="1283"/>
      <c r="D263" s="1230"/>
      <c r="E263" s="1230"/>
      <c r="F263" s="1231"/>
      <c r="G263" s="1230"/>
      <c r="H263" s="1230"/>
      <c r="I263" s="1230"/>
      <c r="J263" s="1230"/>
      <c r="K263" s="1231"/>
      <c r="L263" s="1231"/>
      <c r="M263" s="1231"/>
      <c r="N263" s="1231"/>
      <c r="O263" s="1231"/>
      <c r="P263" s="1231"/>
      <c r="Q263" s="1284"/>
      <c r="R263" s="1175"/>
      <c r="S263" s="6"/>
      <c r="T263" s="6"/>
    </row>
    <row r="264" spans="2:20" x14ac:dyDescent="0.2">
      <c r="B264" s="1175"/>
      <c r="C264" s="1283"/>
      <c r="D264" s="1268" t="s">
        <v>41</v>
      </c>
      <c r="E264" s="1230"/>
      <c r="F264" s="1231"/>
      <c r="G264" s="1230"/>
      <c r="H264" s="1230"/>
      <c r="I264" s="1230"/>
      <c r="J264" s="1230"/>
      <c r="K264" s="1231"/>
      <c r="L264" s="1231"/>
      <c r="M264" s="1231"/>
      <c r="N264" s="1231"/>
      <c r="O264" s="1231"/>
      <c r="P264" s="1231"/>
      <c r="Q264" s="1284"/>
      <c r="R264" s="1175"/>
      <c r="S264" s="6"/>
      <c r="T264" s="6"/>
    </row>
    <row r="265" spans="2:20" x14ac:dyDescent="0.2">
      <c r="B265" s="1175"/>
      <c r="C265" s="1283"/>
      <c r="D265" s="1230" t="s">
        <v>242</v>
      </c>
      <c r="E265" s="1230"/>
      <c r="F265" s="1231"/>
      <c r="G265" s="1230"/>
      <c r="H265" s="1269">
        <f t="shared" ref="H265:P265" si="88">+H58+H59+H60</f>
        <v>0</v>
      </c>
      <c r="I265" s="1269">
        <f t="shared" si="88"/>
        <v>0</v>
      </c>
      <c r="J265" s="1269">
        <f t="shared" si="88"/>
        <v>0</v>
      </c>
      <c r="K265" s="1269">
        <f t="shared" si="88"/>
        <v>0</v>
      </c>
      <c r="L265" s="1269">
        <f t="shared" si="88"/>
        <v>0</v>
      </c>
      <c r="M265" s="1269">
        <f t="shared" si="88"/>
        <v>0</v>
      </c>
      <c r="N265" s="1269">
        <f t="shared" si="88"/>
        <v>0</v>
      </c>
      <c r="O265" s="1269">
        <f t="shared" si="88"/>
        <v>0</v>
      </c>
      <c r="P265" s="1269">
        <f t="shared" si="88"/>
        <v>0</v>
      </c>
      <c r="Q265" s="1284"/>
      <c r="R265" s="1175"/>
      <c r="S265" s="6"/>
      <c r="T265" s="6"/>
    </row>
    <row r="266" spans="2:20" x14ac:dyDescent="0.2">
      <c r="B266" s="1175"/>
      <c r="C266" s="1283"/>
      <c r="D266" s="1230" t="s">
        <v>222</v>
      </c>
      <c r="E266" s="1230"/>
      <c r="F266" s="1231"/>
      <c r="G266" s="1230"/>
      <c r="H266" s="1269">
        <f t="shared" ref="H266:O266" si="89">5/12*H91+7/12*I91</f>
        <v>0</v>
      </c>
      <c r="I266" s="1269">
        <f t="shared" si="89"/>
        <v>0</v>
      </c>
      <c r="J266" s="1269">
        <f t="shared" si="89"/>
        <v>0</v>
      </c>
      <c r="K266" s="1269">
        <f t="shared" si="89"/>
        <v>0</v>
      </c>
      <c r="L266" s="1269">
        <f t="shared" si="89"/>
        <v>0</v>
      </c>
      <c r="M266" s="1269">
        <f t="shared" si="89"/>
        <v>0</v>
      </c>
      <c r="N266" s="1269">
        <f t="shared" si="89"/>
        <v>0</v>
      </c>
      <c r="O266" s="1269">
        <f t="shared" si="89"/>
        <v>0</v>
      </c>
      <c r="P266" s="1269">
        <f>P91</f>
        <v>0</v>
      </c>
      <c r="Q266" s="1284"/>
      <c r="R266" s="1175"/>
      <c r="S266" s="6"/>
      <c r="T266" s="6"/>
    </row>
    <row r="267" spans="2:20" x14ac:dyDescent="0.2">
      <c r="B267" s="1175"/>
      <c r="C267" s="1283"/>
      <c r="D267" s="1230" t="s">
        <v>236</v>
      </c>
      <c r="E267" s="1230"/>
      <c r="F267" s="1231"/>
      <c r="G267" s="1230"/>
      <c r="H267" s="1269">
        <f t="shared" ref="H267:O267" si="90">5/12*H111+7/12*I111</f>
        <v>0</v>
      </c>
      <c r="I267" s="1269">
        <f t="shared" si="90"/>
        <v>0</v>
      </c>
      <c r="J267" s="1269">
        <f t="shared" si="90"/>
        <v>0</v>
      </c>
      <c r="K267" s="1269">
        <f t="shared" si="90"/>
        <v>0</v>
      </c>
      <c r="L267" s="1269">
        <f t="shared" si="90"/>
        <v>0</v>
      </c>
      <c r="M267" s="1269">
        <f t="shared" si="90"/>
        <v>0</v>
      </c>
      <c r="N267" s="1269">
        <f t="shared" si="90"/>
        <v>0</v>
      </c>
      <c r="O267" s="1269">
        <f t="shared" si="90"/>
        <v>0</v>
      </c>
      <c r="P267" s="1269">
        <f>P111</f>
        <v>0</v>
      </c>
      <c r="Q267" s="1284"/>
      <c r="R267" s="1175"/>
      <c r="S267" s="6"/>
      <c r="T267" s="6"/>
    </row>
    <row r="268" spans="2:20" x14ac:dyDescent="0.2">
      <c r="B268" s="1175"/>
      <c r="C268" s="1283"/>
      <c r="D268" s="1230" t="s">
        <v>137</v>
      </c>
      <c r="E268" s="1230"/>
      <c r="F268" s="1231"/>
      <c r="G268" s="1230"/>
      <c r="H268" s="1269">
        <f t="shared" ref="H268:O268" si="91">+H116*5/12+I116*7/12-H267</f>
        <v>0</v>
      </c>
      <c r="I268" s="1269">
        <f t="shared" si="91"/>
        <v>0</v>
      </c>
      <c r="J268" s="1269">
        <f t="shared" si="91"/>
        <v>0</v>
      </c>
      <c r="K268" s="1269">
        <f t="shared" si="91"/>
        <v>0</v>
      </c>
      <c r="L268" s="1269">
        <f t="shared" si="91"/>
        <v>0</v>
      </c>
      <c r="M268" s="1269">
        <f t="shared" si="91"/>
        <v>0</v>
      </c>
      <c r="N268" s="1269">
        <f t="shared" si="91"/>
        <v>0</v>
      </c>
      <c r="O268" s="1269">
        <f t="shared" si="91"/>
        <v>0</v>
      </c>
      <c r="P268" s="1269">
        <f>+P116-P267</f>
        <v>0</v>
      </c>
      <c r="Q268" s="1284"/>
      <c r="R268" s="1175"/>
      <c r="S268" s="6"/>
      <c r="T268" s="6"/>
    </row>
    <row r="269" spans="2:20" x14ac:dyDescent="0.2">
      <c r="B269" s="1175"/>
      <c r="C269" s="1283"/>
      <c r="D269" s="1230" t="s">
        <v>243</v>
      </c>
      <c r="E269" s="1230"/>
      <c r="F269" s="1231"/>
      <c r="G269" s="1230"/>
      <c r="H269" s="1269">
        <f t="shared" ref="H269:O269" si="92">5/12*H165+7/12*I165</f>
        <v>0</v>
      </c>
      <c r="I269" s="1269">
        <f t="shared" si="92"/>
        <v>0</v>
      </c>
      <c r="J269" s="1269">
        <f t="shared" si="92"/>
        <v>0</v>
      </c>
      <c r="K269" s="1269">
        <f t="shared" si="92"/>
        <v>0</v>
      </c>
      <c r="L269" s="1269">
        <f t="shared" si="92"/>
        <v>0</v>
      </c>
      <c r="M269" s="1269">
        <f t="shared" si="92"/>
        <v>0</v>
      </c>
      <c r="N269" s="1269">
        <f t="shared" si="92"/>
        <v>0</v>
      </c>
      <c r="O269" s="1269">
        <f t="shared" si="92"/>
        <v>0</v>
      </c>
      <c r="P269" s="1269">
        <f>P165</f>
        <v>0</v>
      </c>
      <c r="Q269" s="1284"/>
      <c r="R269" s="1175"/>
      <c r="S269" s="6"/>
      <c r="T269" s="6"/>
    </row>
    <row r="270" spans="2:20" x14ac:dyDescent="0.2">
      <c r="B270" s="1175"/>
      <c r="C270" s="1283"/>
      <c r="D270" s="1230"/>
      <c r="E270" s="1230"/>
      <c r="F270" s="1231"/>
      <c r="G270" s="1230"/>
      <c r="H270" s="1230"/>
      <c r="I270" s="1230"/>
      <c r="J270" s="1230"/>
      <c r="K270" s="1231"/>
      <c r="L270" s="1231"/>
      <c r="M270" s="1231"/>
      <c r="N270" s="1231"/>
      <c r="O270" s="1231"/>
      <c r="P270" s="1231"/>
      <c r="Q270" s="1284"/>
      <c r="R270" s="1175"/>
      <c r="S270" s="6"/>
      <c r="T270" s="6"/>
    </row>
    <row r="271" spans="2:20" x14ac:dyDescent="0.2">
      <c r="B271" s="1175"/>
      <c r="C271" s="1283"/>
      <c r="D271" s="1268" t="s">
        <v>42</v>
      </c>
      <c r="E271" s="1230"/>
      <c r="F271" s="1231"/>
      <c r="G271" s="1230"/>
      <c r="H271" s="1230"/>
      <c r="I271" s="1230"/>
      <c r="J271" s="1230"/>
      <c r="K271" s="1231"/>
      <c r="L271" s="1231"/>
      <c r="M271" s="1231"/>
      <c r="N271" s="1231"/>
      <c r="O271" s="1231"/>
      <c r="P271" s="1231"/>
      <c r="Q271" s="1284"/>
      <c r="R271" s="1175"/>
      <c r="S271" s="6"/>
      <c r="T271" s="6"/>
    </row>
    <row r="272" spans="2:20" x14ac:dyDescent="0.2">
      <c r="B272" s="1175"/>
      <c r="C272" s="1283"/>
      <c r="D272" s="1230" t="s">
        <v>242</v>
      </c>
      <c r="E272" s="1230"/>
      <c r="F272" s="1231"/>
      <c r="G272" s="1230"/>
      <c r="H272" s="1269">
        <v>0</v>
      </c>
      <c r="I272" s="1269">
        <v>0</v>
      </c>
      <c r="J272" s="1269">
        <f>+J67+J68+J73</f>
        <v>0</v>
      </c>
      <c r="K272" s="1269">
        <f t="shared" ref="K272:P272" si="93">+K64+K65+K66+K71+K73</f>
        <v>0</v>
      </c>
      <c r="L272" s="1269">
        <f t="shared" si="93"/>
        <v>0</v>
      </c>
      <c r="M272" s="1269">
        <f t="shared" si="93"/>
        <v>0</v>
      </c>
      <c r="N272" s="1269">
        <f t="shared" si="93"/>
        <v>0</v>
      </c>
      <c r="O272" s="1269">
        <f t="shared" si="93"/>
        <v>0</v>
      </c>
      <c r="P272" s="1269">
        <f t="shared" si="93"/>
        <v>0</v>
      </c>
      <c r="Q272" s="1284"/>
      <c r="R272" s="1175"/>
      <c r="S272" s="6"/>
      <c r="T272" s="6"/>
    </row>
    <row r="273" spans="1:21" x14ac:dyDescent="0.2">
      <c r="B273" s="1175"/>
      <c r="C273" s="1283"/>
      <c r="D273" s="1230" t="s">
        <v>222</v>
      </c>
      <c r="E273" s="1230"/>
      <c r="F273" s="1231"/>
      <c r="G273" s="1230"/>
      <c r="H273" s="1270">
        <f t="shared" ref="H273:O273" si="94">5/12*H100+7/12*I100</f>
        <v>0</v>
      </c>
      <c r="I273" s="1270">
        <f t="shared" si="94"/>
        <v>0</v>
      </c>
      <c r="J273" s="1270">
        <f t="shared" si="94"/>
        <v>0</v>
      </c>
      <c r="K273" s="1270">
        <f t="shared" si="94"/>
        <v>0</v>
      </c>
      <c r="L273" s="1270">
        <f t="shared" si="94"/>
        <v>0</v>
      </c>
      <c r="M273" s="1270">
        <f t="shared" si="94"/>
        <v>0</v>
      </c>
      <c r="N273" s="1270">
        <f t="shared" si="94"/>
        <v>0</v>
      </c>
      <c r="O273" s="1270">
        <f t="shared" si="94"/>
        <v>0</v>
      </c>
      <c r="P273" s="1270">
        <f>P100</f>
        <v>0</v>
      </c>
      <c r="Q273" s="1284"/>
      <c r="R273" s="1175"/>
      <c r="S273" s="6"/>
      <c r="T273" s="6"/>
    </row>
    <row r="274" spans="1:21" x14ac:dyDescent="0.2">
      <c r="B274" s="1175"/>
      <c r="C274" s="1283"/>
      <c r="D274" s="1230" t="s">
        <v>236</v>
      </c>
      <c r="E274" s="1230"/>
      <c r="F274" s="1231"/>
      <c r="G274" s="1230"/>
      <c r="H274" s="1270">
        <f t="shared" ref="H274:O274" si="95">5/12*H120+7/12*I120</f>
        <v>0</v>
      </c>
      <c r="I274" s="1270">
        <f t="shared" si="95"/>
        <v>0</v>
      </c>
      <c r="J274" s="1270">
        <f t="shared" si="95"/>
        <v>0</v>
      </c>
      <c r="K274" s="1270">
        <f t="shared" si="95"/>
        <v>0</v>
      </c>
      <c r="L274" s="1270">
        <f t="shared" si="95"/>
        <v>0</v>
      </c>
      <c r="M274" s="1270">
        <f t="shared" si="95"/>
        <v>0</v>
      </c>
      <c r="N274" s="1270">
        <f t="shared" si="95"/>
        <v>0</v>
      </c>
      <c r="O274" s="1270">
        <f t="shared" si="95"/>
        <v>0</v>
      </c>
      <c r="P274" s="1270">
        <f>P120</f>
        <v>0</v>
      </c>
      <c r="Q274" s="1284"/>
      <c r="R274" s="1175"/>
      <c r="S274" s="6"/>
      <c r="T274" s="6"/>
    </row>
    <row r="275" spans="1:21" x14ac:dyDescent="0.2">
      <c r="A275" s="1261"/>
      <c r="B275" s="1175"/>
      <c r="C275" s="1283"/>
      <c r="D275" s="1230" t="s">
        <v>137</v>
      </c>
      <c r="E275" s="1230"/>
      <c r="F275" s="1231"/>
      <c r="G275" s="1230"/>
      <c r="H275" s="1270">
        <f t="shared" ref="H275:O275" si="96">5/12*H125+7/12*I125-H274</f>
        <v>0</v>
      </c>
      <c r="I275" s="1270">
        <f t="shared" si="96"/>
        <v>0</v>
      </c>
      <c r="J275" s="1270">
        <f t="shared" si="96"/>
        <v>0</v>
      </c>
      <c r="K275" s="1270">
        <f t="shared" si="96"/>
        <v>0</v>
      </c>
      <c r="L275" s="1270">
        <f t="shared" si="96"/>
        <v>0</v>
      </c>
      <c r="M275" s="1270">
        <f t="shared" si="96"/>
        <v>0</v>
      </c>
      <c r="N275" s="1270">
        <f t="shared" si="96"/>
        <v>0</v>
      </c>
      <c r="O275" s="1270">
        <f t="shared" si="96"/>
        <v>0</v>
      </c>
      <c r="P275" s="1270">
        <f>P125-P274</f>
        <v>0</v>
      </c>
      <c r="Q275" s="1284"/>
      <c r="R275" s="1175"/>
      <c r="S275" s="6"/>
      <c r="T275" s="6"/>
    </row>
    <row r="276" spans="1:21" s="1261" customFormat="1" x14ac:dyDescent="0.2">
      <c r="B276" s="1175"/>
      <c r="C276" s="1283"/>
      <c r="D276" s="1198" t="s">
        <v>243</v>
      </c>
      <c r="E276" s="1230"/>
      <c r="F276" s="1231"/>
      <c r="G276" s="1230"/>
      <c r="H276" s="1270">
        <v>0</v>
      </c>
      <c r="I276" s="1270">
        <v>0</v>
      </c>
      <c r="J276" s="1270">
        <f>5/12*(J195-J190)+J190+7/12*(K195-K183-K180)</f>
        <v>0</v>
      </c>
      <c r="K276" s="1270">
        <f>5/12*(K195--K190-K183-K190)+7/12*(L195-L183-L190)+K183+7/12*L183+5/12*K190+7/12*L190</f>
        <v>0</v>
      </c>
      <c r="L276" s="1270">
        <f>5/12*(L195-L183-L190)+7/12*(M195-M183-M190)+5/12*L183+7/12*M183+5/12*L190+7/12*M190</f>
        <v>0</v>
      </c>
      <c r="M276" s="1270">
        <f t="shared" ref="M276:O276" si="97">5/12*(M195-M183-M190)+7/12*(N195-N183-N190)+5/12*M183+7/12*N183+5/12*M190+7/12*N190</f>
        <v>0</v>
      </c>
      <c r="N276" s="1270">
        <f t="shared" si="97"/>
        <v>0</v>
      </c>
      <c r="O276" s="1270">
        <f t="shared" si="97"/>
        <v>0</v>
      </c>
      <c r="P276" s="1270">
        <f>+O276</f>
        <v>0</v>
      </c>
      <c r="Q276" s="1284"/>
      <c r="R276" s="1175"/>
      <c r="S276" s="1175"/>
      <c r="T276" s="1175"/>
    </row>
    <row r="277" spans="1:21" x14ac:dyDescent="0.2">
      <c r="B277" s="1175"/>
      <c r="C277" s="1283"/>
      <c r="D277" s="1194"/>
      <c r="E277" s="1194"/>
      <c r="F277" s="1195"/>
      <c r="G277" s="1194"/>
      <c r="H277" s="1195"/>
      <c r="I277" s="1195"/>
      <c r="J277" s="1195"/>
      <c r="K277" s="1195"/>
      <c r="L277" s="1195"/>
      <c r="M277" s="1195"/>
      <c r="N277" s="1195"/>
      <c r="O277" s="1195"/>
      <c r="P277" s="1195"/>
      <c r="Q277" s="1284"/>
      <c r="R277" s="1175"/>
      <c r="S277" s="6"/>
      <c r="T277" s="6"/>
    </row>
    <row r="278" spans="1:21" x14ac:dyDescent="0.2">
      <c r="B278" s="1175"/>
      <c r="C278" s="1283"/>
      <c r="D278" s="1271" t="s">
        <v>741</v>
      </c>
      <c r="E278" s="1199"/>
      <c r="F278" s="1200"/>
      <c r="G278" s="1199"/>
      <c r="H278" s="1276">
        <f>'sal SWV'!$T36</f>
        <v>0</v>
      </c>
      <c r="I278" s="1276">
        <f>'sal SWV'!$T68</f>
        <v>0</v>
      </c>
      <c r="J278" s="1276">
        <f>'sal SWV'!$T100</f>
        <v>0</v>
      </c>
      <c r="K278" s="1276">
        <f>'sal SWV'!$T132</f>
        <v>0</v>
      </c>
      <c r="L278" s="1276">
        <f>'sal SWV'!$T164</f>
        <v>0</v>
      </c>
      <c r="M278" s="1276">
        <f>'sal SWV'!$T196</f>
        <v>0</v>
      </c>
      <c r="N278" s="1276">
        <f>'sal SWV'!$T228</f>
        <v>0</v>
      </c>
      <c r="O278" s="1276">
        <f>'sal SWV'!$T260</f>
        <v>0</v>
      </c>
      <c r="P278" s="1276">
        <f>'sal SWV'!$T292</f>
        <v>0</v>
      </c>
      <c r="Q278" s="1284"/>
      <c r="R278" s="1175"/>
      <c r="S278" s="6"/>
      <c r="T278" s="6"/>
      <c r="U278" s="6"/>
    </row>
    <row r="279" spans="1:21" x14ac:dyDescent="0.2">
      <c r="B279" s="1175"/>
      <c r="C279" s="1283"/>
      <c r="D279" s="1271" t="s">
        <v>560</v>
      </c>
      <c r="E279" s="1199"/>
      <c r="F279" s="1200"/>
      <c r="G279" s="1199"/>
      <c r="H279" s="1272">
        <f t="shared" ref="H279:O279" si="98">5/12*H132+7/12*I132</f>
        <v>0</v>
      </c>
      <c r="I279" s="1272">
        <f t="shared" si="98"/>
        <v>0</v>
      </c>
      <c r="J279" s="1272">
        <f t="shared" si="98"/>
        <v>0</v>
      </c>
      <c r="K279" s="1272">
        <f t="shared" si="98"/>
        <v>0</v>
      </c>
      <c r="L279" s="1272">
        <f t="shared" si="98"/>
        <v>0</v>
      </c>
      <c r="M279" s="1272">
        <f t="shared" si="98"/>
        <v>0</v>
      </c>
      <c r="N279" s="1272">
        <f t="shared" si="98"/>
        <v>0</v>
      </c>
      <c r="O279" s="1272">
        <f t="shared" si="98"/>
        <v>0</v>
      </c>
      <c r="P279" s="1272">
        <f>P132</f>
        <v>0</v>
      </c>
      <c r="Q279" s="1284"/>
      <c r="R279" s="1175"/>
      <c r="S279" s="6"/>
      <c r="T279" s="6"/>
      <c r="U279" s="6"/>
    </row>
    <row r="280" spans="1:21" x14ac:dyDescent="0.2">
      <c r="B280" s="1175"/>
      <c r="C280" s="1283"/>
      <c r="D280" s="1271" t="s">
        <v>834</v>
      </c>
      <c r="E280" s="1199"/>
      <c r="F280" s="1200"/>
      <c r="G280" s="1199"/>
      <c r="H280" s="1272">
        <f>H212-H209+H281+7/12*I212</f>
        <v>0</v>
      </c>
      <c r="I280" s="1272">
        <f t="shared" ref="I280:O280" si="99">5/12*I212+7/12*J212</f>
        <v>0</v>
      </c>
      <c r="J280" s="1272">
        <f t="shared" si="99"/>
        <v>0</v>
      </c>
      <c r="K280" s="1272">
        <f t="shared" si="99"/>
        <v>0</v>
      </c>
      <c r="L280" s="1272">
        <f t="shared" si="99"/>
        <v>0</v>
      </c>
      <c r="M280" s="1272">
        <f t="shared" si="99"/>
        <v>0</v>
      </c>
      <c r="N280" s="1272">
        <f t="shared" si="99"/>
        <v>0</v>
      </c>
      <c r="O280" s="1272">
        <f t="shared" si="99"/>
        <v>0</v>
      </c>
      <c r="P280" s="1272">
        <f>P212</f>
        <v>0</v>
      </c>
      <c r="Q280" s="1284"/>
      <c r="R280" s="1175"/>
      <c r="S280" s="6"/>
      <c r="T280" s="6"/>
      <c r="U280" s="6"/>
    </row>
    <row r="281" spans="1:21" x14ac:dyDescent="0.2">
      <c r="B281" s="1175"/>
      <c r="C281" s="1283"/>
      <c r="D281" s="1277" t="s">
        <v>830</v>
      </c>
      <c r="E281" s="1194"/>
      <c r="F281" s="1195"/>
      <c r="G281" s="1194"/>
      <c r="H281" s="1278">
        <f>H209+7/12*I209</f>
        <v>0</v>
      </c>
      <c r="I281" s="1278">
        <f t="shared" ref="I281:O281" si="100">5/12*I209+7/12*J209</f>
        <v>0</v>
      </c>
      <c r="J281" s="1278">
        <f t="shared" si="100"/>
        <v>0</v>
      </c>
      <c r="K281" s="1278">
        <f t="shared" si="100"/>
        <v>0</v>
      </c>
      <c r="L281" s="1278">
        <f t="shared" si="100"/>
        <v>0</v>
      </c>
      <c r="M281" s="1278">
        <f t="shared" si="100"/>
        <v>0</v>
      </c>
      <c r="N281" s="1278">
        <f t="shared" si="100"/>
        <v>0</v>
      </c>
      <c r="O281" s="1278">
        <f t="shared" si="100"/>
        <v>0</v>
      </c>
      <c r="P281" s="1278">
        <f>+O281</f>
        <v>0</v>
      </c>
      <c r="Q281" s="1284"/>
      <c r="R281" s="1175"/>
      <c r="S281" s="6"/>
      <c r="T281" s="6"/>
      <c r="U281" s="6"/>
    </row>
    <row r="282" spans="1:21" x14ac:dyDescent="0.2">
      <c r="B282" s="1175"/>
      <c r="C282" s="1283"/>
      <c r="D282" s="1194"/>
      <c r="E282" s="1194"/>
      <c r="F282" s="1195"/>
      <c r="G282" s="1194"/>
      <c r="H282" s="1194"/>
      <c r="I282" s="1194"/>
      <c r="J282" s="1195"/>
      <c r="K282" s="1195"/>
      <c r="L282" s="1195"/>
      <c r="M282" s="1195"/>
      <c r="N282" s="1195"/>
      <c r="O282" s="1195"/>
      <c r="P282" s="1195"/>
      <c r="Q282" s="1284"/>
      <c r="R282" s="1175"/>
      <c r="S282" s="6"/>
      <c r="T282" s="6"/>
      <c r="U282" s="6"/>
    </row>
    <row r="283" spans="1:21" x14ac:dyDescent="0.2">
      <c r="B283" s="1175"/>
      <c r="C283" s="1283"/>
      <c r="D283" s="1274" t="s">
        <v>835</v>
      </c>
      <c r="E283" s="1194"/>
      <c r="F283" s="1195"/>
      <c r="G283" s="1194"/>
      <c r="H283" s="1275">
        <f>+H279-H280</f>
        <v>0</v>
      </c>
      <c r="I283" s="1275">
        <f t="shared" ref="I283:P283" si="101">+I279-I280</f>
        <v>0</v>
      </c>
      <c r="J283" s="1275">
        <f t="shared" si="101"/>
        <v>0</v>
      </c>
      <c r="K283" s="1275">
        <f t="shared" si="101"/>
        <v>0</v>
      </c>
      <c r="L283" s="1275">
        <f t="shared" si="101"/>
        <v>0</v>
      </c>
      <c r="M283" s="1275">
        <f t="shared" si="101"/>
        <v>0</v>
      </c>
      <c r="N283" s="1275">
        <f t="shared" si="101"/>
        <v>0</v>
      </c>
      <c r="O283" s="1275">
        <f t="shared" si="101"/>
        <v>0</v>
      </c>
      <c r="P283" s="1275">
        <f t="shared" si="101"/>
        <v>0</v>
      </c>
      <c r="Q283" s="1284"/>
      <c r="R283" s="1175"/>
      <c r="S283" s="6"/>
      <c r="T283" s="6"/>
      <c r="U283" s="6"/>
    </row>
    <row r="284" spans="1:21" ht="13.5" thickBot="1" x14ac:dyDescent="0.25">
      <c r="B284" s="1175"/>
      <c r="C284" s="1287"/>
      <c r="D284" s="1288"/>
      <c r="E284" s="1288"/>
      <c r="F284" s="1289"/>
      <c r="G284" s="1288"/>
      <c r="H284" s="1288"/>
      <c r="I284" s="1288"/>
      <c r="J284" s="1289"/>
      <c r="K284" s="1289"/>
      <c r="L284" s="1289"/>
      <c r="M284" s="1289"/>
      <c r="N284" s="1289"/>
      <c r="O284" s="1289"/>
      <c r="P284" s="1289"/>
      <c r="Q284" s="1290"/>
      <c r="R284" s="1175"/>
      <c r="S284" s="6"/>
      <c r="T284" s="6"/>
      <c r="U284" s="6"/>
    </row>
    <row r="285" spans="1:21" ht="13.5" thickTop="1" x14ac:dyDescent="0.2">
      <c r="B285" s="1175"/>
      <c r="C285" s="1175"/>
      <c r="D285" s="1175"/>
      <c r="E285" s="1175"/>
      <c r="F285" s="1263"/>
      <c r="G285" s="1175"/>
      <c r="H285" s="1175"/>
      <c r="I285" s="1175"/>
      <c r="J285" s="1263"/>
      <c r="K285" s="1263"/>
      <c r="L285" s="1263"/>
      <c r="M285" s="1263"/>
      <c r="N285" s="1263"/>
      <c r="O285" s="1263"/>
      <c r="P285" s="1263"/>
      <c r="Q285" s="1175"/>
      <c r="R285" s="1175"/>
      <c r="S285" s="6"/>
      <c r="T285" s="6"/>
      <c r="U285" s="6"/>
    </row>
    <row r="286" spans="1:21" x14ac:dyDescent="0.2">
      <c r="B286" s="6"/>
      <c r="C286" s="6"/>
      <c r="D286" s="6"/>
      <c r="E286" s="6"/>
      <c r="F286" s="169"/>
      <c r="G286" s="6"/>
      <c r="H286" s="6"/>
      <c r="I286" s="6"/>
      <c r="J286" s="169"/>
      <c r="K286" s="169"/>
      <c r="L286" s="169"/>
      <c r="M286" s="169"/>
      <c r="N286" s="169"/>
      <c r="O286" s="169"/>
      <c r="P286" s="169"/>
      <c r="Q286" s="6"/>
      <c r="R286" s="6"/>
      <c r="S286" s="6"/>
      <c r="T286" s="6"/>
      <c r="U286" s="6"/>
    </row>
    <row r="287" spans="1:21" x14ac:dyDescent="0.2">
      <c r="B287" s="6"/>
      <c r="C287" s="6"/>
      <c r="D287" s="6"/>
      <c r="E287" s="6"/>
      <c r="F287" s="169"/>
      <c r="G287" s="6"/>
      <c r="H287" s="6"/>
      <c r="I287" s="6"/>
      <c r="J287" s="169"/>
      <c r="K287" s="169"/>
      <c r="L287" s="169"/>
      <c r="M287" s="169"/>
      <c r="N287" s="169"/>
      <c r="O287" s="169"/>
      <c r="P287" s="169"/>
      <c r="Q287" s="6"/>
      <c r="R287" s="6"/>
      <c r="S287" s="6"/>
      <c r="T287" s="6"/>
      <c r="U287" s="6"/>
    </row>
    <row r="288" spans="1:21" x14ac:dyDescent="0.2">
      <c r="B288" s="6"/>
      <c r="C288" s="6"/>
      <c r="D288" s="6"/>
      <c r="E288" s="6"/>
      <c r="F288" s="169"/>
      <c r="G288" s="6"/>
      <c r="H288" s="6"/>
      <c r="I288" s="6"/>
      <c r="J288" s="169"/>
      <c r="K288" s="169"/>
      <c r="L288" s="169"/>
      <c r="M288" s="169"/>
      <c r="N288" s="169"/>
      <c r="O288" s="169"/>
      <c r="P288" s="169"/>
      <c r="Q288" s="6"/>
      <c r="R288" s="6"/>
      <c r="S288" s="6"/>
      <c r="T288" s="6"/>
      <c r="U288" s="6"/>
    </row>
    <row r="289" spans="2:21" x14ac:dyDescent="0.2">
      <c r="B289" s="6"/>
      <c r="C289" s="6"/>
      <c r="D289" s="6"/>
      <c r="E289" s="6"/>
      <c r="F289" s="169"/>
      <c r="G289" s="6"/>
      <c r="H289" s="6"/>
      <c r="I289" s="6"/>
      <c r="J289" s="169"/>
      <c r="K289" s="169"/>
      <c r="L289" s="169"/>
      <c r="M289" s="169"/>
      <c r="N289" s="169"/>
      <c r="O289" s="169"/>
      <c r="P289" s="169"/>
      <c r="Q289" s="6"/>
      <c r="R289" s="6"/>
      <c r="S289" s="6"/>
      <c r="T289" s="6"/>
      <c r="U289" s="6"/>
    </row>
    <row r="290" spans="2:21" x14ac:dyDescent="0.2">
      <c r="B290" s="6"/>
      <c r="C290" s="6"/>
      <c r="D290" s="6"/>
      <c r="E290" s="6"/>
      <c r="F290" s="169"/>
      <c r="G290" s="6"/>
      <c r="H290" s="6"/>
      <c r="I290" s="6"/>
      <c r="J290" s="169"/>
      <c r="K290" s="169"/>
      <c r="L290" s="169"/>
      <c r="M290" s="169"/>
      <c r="N290" s="169"/>
      <c r="O290" s="169"/>
      <c r="P290" s="169"/>
      <c r="Q290" s="6"/>
      <c r="R290" s="6"/>
      <c r="S290" s="6"/>
      <c r="T290" s="6"/>
      <c r="U290" s="6"/>
    </row>
    <row r="291" spans="2:21" x14ac:dyDescent="0.2">
      <c r="B291" s="6"/>
      <c r="C291" s="6"/>
      <c r="D291" s="6"/>
      <c r="E291" s="6"/>
      <c r="F291" s="169"/>
      <c r="G291" s="6"/>
      <c r="H291" s="6"/>
      <c r="I291" s="6"/>
      <c r="J291" s="169"/>
      <c r="K291" s="169"/>
      <c r="L291" s="169"/>
      <c r="M291" s="169"/>
      <c r="N291" s="169"/>
      <c r="O291" s="169"/>
      <c r="P291" s="169"/>
      <c r="Q291" s="6"/>
      <c r="R291" s="6"/>
      <c r="S291" s="6"/>
      <c r="T291" s="6"/>
      <c r="U291" s="6"/>
    </row>
    <row r="292" spans="2:21" x14ac:dyDescent="0.2">
      <c r="B292" s="6"/>
      <c r="C292" s="6"/>
      <c r="D292" s="6"/>
      <c r="E292" s="6"/>
      <c r="F292" s="169"/>
      <c r="G292" s="6"/>
      <c r="H292" s="6"/>
      <c r="I292" s="6"/>
      <c r="J292" s="169"/>
      <c r="K292" s="169"/>
      <c r="L292" s="169"/>
      <c r="M292" s="169"/>
      <c r="N292" s="169"/>
      <c r="O292" s="169"/>
      <c r="P292" s="169"/>
      <c r="Q292" s="6"/>
      <c r="R292" s="6"/>
      <c r="S292" s="6"/>
      <c r="T292" s="6"/>
    </row>
    <row r="293" spans="2:21" x14ac:dyDescent="0.2">
      <c r="B293" s="6"/>
      <c r="C293" s="6"/>
      <c r="D293" s="6"/>
      <c r="E293" s="6"/>
      <c r="F293" s="169"/>
      <c r="G293" s="6"/>
      <c r="H293" s="6"/>
      <c r="I293" s="6"/>
      <c r="J293" s="169"/>
      <c r="K293" s="169"/>
      <c r="L293" s="169"/>
      <c r="M293" s="169"/>
      <c r="N293" s="169"/>
      <c r="O293" s="169"/>
      <c r="P293" s="169"/>
      <c r="Q293" s="6"/>
      <c r="R293" s="6"/>
      <c r="S293" s="6"/>
      <c r="T293" s="6"/>
    </row>
    <row r="294" spans="2:21" x14ac:dyDescent="0.2">
      <c r="B294" s="6"/>
      <c r="C294" s="6"/>
      <c r="D294" s="6"/>
      <c r="E294" s="6"/>
      <c r="F294" s="169"/>
      <c r="G294" s="6"/>
      <c r="H294" s="6"/>
      <c r="I294" s="6"/>
      <c r="J294" s="169"/>
      <c r="K294" s="169"/>
      <c r="L294" s="169"/>
      <c r="M294" s="169"/>
      <c r="N294" s="169"/>
      <c r="O294" s="169"/>
      <c r="P294" s="169"/>
      <c r="Q294" s="6"/>
      <c r="R294" s="6"/>
      <c r="S294" s="6"/>
      <c r="T294" s="6"/>
    </row>
    <row r="295" spans="2:21" x14ac:dyDescent="0.2">
      <c r="B295" s="6"/>
      <c r="C295" s="6"/>
      <c r="D295" s="6"/>
      <c r="E295" s="6"/>
      <c r="F295" s="169"/>
      <c r="G295" s="6"/>
      <c r="H295" s="6"/>
      <c r="I295" s="6"/>
      <c r="J295" s="169"/>
      <c r="K295" s="169"/>
      <c r="L295" s="169"/>
      <c r="M295" s="169"/>
      <c r="N295" s="169"/>
      <c r="O295" s="169"/>
      <c r="P295" s="169"/>
      <c r="Q295" s="6"/>
      <c r="R295" s="6"/>
      <c r="S295" s="6"/>
      <c r="T295" s="6"/>
    </row>
    <row r="296" spans="2:21" x14ac:dyDescent="0.2">
      <c r="B296" s="6"/>
      <c r="C296" s="6"/>
      <c r="D296" s="6"/>
      <c r="E296" s="6"/>
      <c r="F296" s="169"/>
      <c r="G296" s="6"/>
      <c r="H296" s="6"/>
      <c r="I296" s="6"/>
      <c r="J296" s="169"/>
      <c r="K296" s="169"/>
      <c r="L296" s="169"/>
      <c r="M296" s="169"/>
      <c r="N296" s="169"/>
      <c r="O296" s="169"/>
      <c r="P296" s="169"/>
      <c r="Q296" s="6"/>
      <c r="R296" s="6"/>
      <c r="S296" s="6"/>
      <c r="T296" s="6"/>
    </row>
    <row r="297" spans="2:21" x14ac:dyDescent="0.2">
      <c r="B297" s="6"/>
      <c r="C297" s="6"/>
      <c r="D297" s="6"/>
      <c r="E297" s="6"/>
      <c r="F297" s="169"/>
      <c r="G297" s="6"/>
      <c r="H297" s="6"/>
      <c r="I297" s="6"/>
      <c r="J297" s="169"/>
      <c r="K297" s="169"/>
      <c r="L297" s="169"/>
      <c r="M297" s="169"/>
      <c r="N297" s="169"/>
      <c r="O297" s="169"/>
      <c r="P297" s="169"/>
      <c r="Q297" s="6"/>
      <c r="R297" s="6"/>
      <c r="S297" s="6"/>
      <c r="T297" s="6"/>
    </row>
    <row r="298" spans="2:21" x14ac:dyDescent="0.2">
      <c r="B298" s="6"/>
      <c r="C298" s="6"/>
      <c r="D298" s="6"/>
      <c r="E298" s="6"/>
      <c r="F298" s="169"/>
      <c r="G298" s="6"/>
      <c r="H298" s="6"/>
      <c r="I298" s="6"/>
      <c r="J298" s="169"/>
      <c r="K298" s="169"/>
      <c r="L298" s="169"/>
      <c r="M298" s="169"/>
      <c r="N298" s="169"/>
      <c r="O298" s="169"/>
      <c r="P298" s="169"/>
      <c r="Q298" s="6"/>
      <c r="R298" s="6"/>
      <c r="S298" s="6"/>
      <c r="T298" s="6"/>
    </row>
    <row r="299" spans="2:21" x14ac:dyDescent="0.2">
      <c r="B299" s="6"/>
      <c r="C299" s="6"/>
      <c r="D299" s="6"/>
      <c r="E299" s="6"/>
      <c r="F299" s="169"/>
      <c r="G299" s="6"/>
      <c r="H299" s="6"/>
      <c r="I299" s="6"/>
      <c r="J299" s="169"/>
      <c r="K299" s="169"/>
      <c r="L299" s="169"/>
      <c r="M299" s="169"/>
      <c r="N299" s="169"/>
      <c r="O299" s="169"/>
      <c r="P299" s="169"/>
      <c r="Q299" s="6"/>
      <c r="R299" s="6"/>
      <c r="S299" s="6"/>
      <c r="T299" s="6"/>
    </row>
    <row r="300" spans="2:21" x14ac:dyDescent="0.2">
      <c r="B300" s="6"/>
      <c r="C300" s="6"/>
      <c r="D300" s="6"/>
      <c r="E300" s="6"/>
      <c r="F300" s="169"/>
      <c r="G300" s="6"/>
      <c r="H300" s="6"/>
      <c r="I300" s="6"/>
      <c r="J300" s="169"/>
      <c r="K300" s="169"/>
      <c r="L300" s="169"/>
      <c r="M300" s="169"/>
      <c r="N300" s="169"/>
      <c r="O300" s="169"/>
      <c r="P300" s="169"/>
      <c r="Q300" s="6"/>
      <c r="R300" s="6"/>
      <c r="S300" s="6"/>
      <c r="T300" s="6"/>
    </row>
    <row r="301" spans="2:21" x14ac:dyDescent="0.2">
      <c r="B301" s="6"/>
      <c r="C301" s="6"/>
      <c r="D301" s="6"/>
      <c r="E301" s="6"/>
      <c r="F301" s="169"/>
      <c r="G301" s="6"/>
      <c r="H301" s="6"/>
      <c r="I301" s="6"/>
      <c r="J301" s="169"/>
      <c r="K301" s="169"/>
      <c r="L301" s="169"/>
      <c r="M301" s="169"/>
      <c r="N301" s="169"/>
      <c r="O301" s="169"/>
      <c r="P301" s="169"/>
      <c r="Q301" s="6"/>
      <c r="R301" s="6"/>
      <c r="S301" s="6"/>
      <c r="T301" s="6"/>
    </row>
    <row r="302" spans="2:21" x14ac:dyDescent="0.2">
      <c r="B302" s="6"/>
      <c r="C302" s="6"/>
      <c r="D302" s="6"/>
      <c r="E302" s="6"/>
      <c r="F302" s="169"/>
      <c r="G302" s="6"/>
      <c r="H302" s="6"/>
      <c r="I302" s="6"/>
      <c r="J302" s="169"/>
      <c r="K302" s="169"/>
      <c r="L302" s="169"/>
      <c r="M302" s="169"/>
      <c r="N302" s="169"/>
      <c r="O302" s="169"/>
      <c r="P302" s="169"/>
      <c r="Q302" s="6"/>
      <c r="R302" s="6"/>
      <c r="S302" s="6"/>
      <c r="T302" s="6"/>
    </row>
    <row r="303" spans="2:21" x14ac:dyDescent="0.2">
      <c r="B303" s="6"/>
      <c r="C303" s="6"/>
      <c r="D303" s="6"/>
      <c r="E303" s="6"/>
      <c r="F303" s="169"/>
      <c r="G303" s="6"/>
      <c r="H303" s="6"/>
      <c r="I303" s="6"/>
      <c r="J303" s="169"/>
      <c r="K303" s="169"/>
      <c r="L303" s="169"/>
      <c r="M303" s="169"/>
      <c r="N303" s="169"/>
      <c r="O303" s="169"/>
      <c r="P303" s="169"/>
      <c r="Q303" s="6"/>
      <c r="R303" s="6"/>
      <c r="S303" s="6"/>
      <c r="T303" s="6"/>
    </row>
    <row r="304" spans="2:21" x14ac:dyDescent="0.2">
      <c r="B304" s="6"/>
      <c r="C304" s="6"/>
      <c r="D304" s="6"/>
      <c r="E304" s="6"/>
      <c r="F304" s="169"/>
      <c r="G304" s="6"/>
      <c r="H304" s="6"/>
      <c r="I304" s="6"/>
      <c r="J304" s="169"/>
      <c r="K304" s="169"/>
      <c r="L304" s="169"/>
      <c r="M304" s="169"/>
      <c r="N304" s="169"/>
      <c r="O304" s="169"/>
      <c r="P304" s="169"/>
      <c r="Q304" s="6"/>
      <c r="R304" s="6"/>
      <c r="S304" s="6"/>
      <c r="T304" s="6"/>
    </row>
    <row r="305" spans="2:20" x14ac:dyDescent="0.2">
      <c r="B305" s="6"/>
      <c r="C305" s="6"/>
      <c r="D305" s="6"/>
      <c r="E305" s="6"/>
      <c r="F305" s="169"/>
      <c r="G305" s="6"/>
      <c r="H305" s="6"/>
      <c r="I305" s="6"/>
      <c r="J305" s="169"/>
      <c r="K305" s="169"/>
      <c r="L305" s="169"/>
      <c r="M305" s="169"/>
      <c r="N305" s="169"/>
      <c r="O305" s="169"/>
      <c r="P305" s="169"/>
      <c r="Q305" s="6"/>
      <c r="R305" s="6"/>
      <c r="S305" s="6"/>
      <c r="T305" s="6"/>
    </row>
    <row r="306" spans="2:20" x14ac:dyDescent="0.2">
      <c r="B306" s="6"/>
      <c r="C306" s="6"/>
      <c r="D306" s="6"/>
      <c r="E306" s="6"/>
      <c r="F306" s="169"/>
      <c r="G306" s="6"/>
      <c r="H306" s="6"/>
      <c r="I306" s="6"/>
      <c r="J306" s="169"/>
      <c r="K306" s="169"/>
      <c r="L306" s="169"/>
      <c r="M306" s="169"/>
      <c r="N306" s="169"/>
      <c r="O306" s="169"/>
      <c r="P306" s="169"/>
      <c r="Q306" s="6"/>
      <c r="R306" s="6"/>
      <c r="S306" s="6"/>
      <c r="T306" s="6"/>
    </row>
    <row r="307" spans="2:20" x14ac:dyDescent="0.2">
      <c r="B307" s="6"/>
      <c r="C307" s="6"/>
      <c r="D307" s="6"/>
      <c r="E307" s="6"/>
      <c r="F307" s="169"/>
      <c r="G307" s="6"/>
      <c r="H307" s="6"/>
      <c r="I307" s="6"/>
      <c r="J307" s="169"/>
      <c r="K307" s="169"/>
      <c r="L307" s="169"/>
      <c r="M307" s="169"/>
      <c r="N307" s="169"/>
      <c r="O307" s="169"/>
      <c r="P307" s="169"/>
      <c r="Q307" s="6"/>
      <c r="R307" s="6"/>
      <c r="S307" s="6"/>
      <c r="T307" s="6"/>
    </row>
    <row r="308" spans="2:20" x14ac:dyDescent="0.2">
      <c r="B308" s="6"/>
      <c r="C308" s="6"/>
      <c r="D308" s="6"/>
      <c r="E308" s="6"/>
      <c r="F308" s="169"/>
      <c r="G308" s="6"/>
      <c r="H308" s="6"/>
      <c r="I308" s="6"/>
      <c r="J308" s="169"/>
      <c r="K308" s="169"/>
      <c r="L308" s="169"/>
      <c r="M308" s="169"/>
      <c r="N308" s="169"/>
      <c r="O308" s="169"/>
      <c r="P308" s="169"/>
      <c r="Q308" s="6"/>
      <c r="R308" s="6"/>
      <c r="S308" s="6"/>
      <c r="T308" s="6"/>
    </row>
    <row r="309" spans="2:20" x14ac:dyDescent="0.2">
      <c r="B309" s="6"/>
      <c r="C309" s="6"/>
      <c r="D309" s="6"/>
      <c r="E309" s="6"/>
      <c r="F309" s="169"/>
      <c r="G309" s="6"/>
      <c r="H309" s="6"/>
      <c r="I309" s="6"/>
      <c r="J309" s="169"/>
      <c r="K309" s="169"/>
      <c r="L309" s="169"/>
      <c r="M309" s="169"/>
      <c r="N309" s="169"/>
      <c r="O309" s="169"/>
      <c r="P309" s="169"/>
      <c r="Q309" s="6"/>
      <c r="R309" s="6"/>
      <c r="S309" s="6"/>
      <c r="T309" s="6"/>
    </row>
    <row r="310" spans="2:20" x14ac:dyDescent="0.2">
      <c r="B310" s="6"/>
      <c r="C310" s="6"/>
      <c r="D310" s="6"/>
      <c r="E310" s="6"/>
      <c r="F310" s="169"/>
      <c r="G310" s="6"/>
      <c r="H310" s="6"/>
      <c r="I310" s="6"/>
      <c r="J310" s="169"/>
      <c r="K310" s="169"/>
      <c r="L310" s="169"/>
      <c r="M310" s="169"/>
      <c r="N310" s="169"/>
      <c r="O310" s="169"/>
      <c r="P310" s="169"/>
      <c r="Q310" s="6"/>
      <c r="R310" s="6"/>
      <c r="S310" s="6"/>
      <c r="T310" s="6"/>
    </row>
    <row r="311" spans="2:20" x14ac:dyDescent="0.2">
      <c r="B311" s="6"/>
      <c r="C311" s="6"/>
      <c r="D311" s="6"/>
      <c r="E311" s="6"/>
      <c r="F311" s="169"/>
      <c r="G311" s="6"/>
      <c r="H311" s="6"/>
      <c r="I311" s="6"/>
      <c r="J311" s="169"/>
      <c r="K311" s="169"/>
      <c r="L311" s="169"/>
      <c r="M311" s="169"/>
      <c r="N311" s="169"/>
      <c r="O311" s="169"/>
      <c r="P311" s="169"/>
      <c r="Q311" s="6"/>
      <c r="R311" s="6"/>
      <c r="S311" s="6"/>
      <c r="T311" s="6"/>
    </row>
    <row r="312" spans="2:20" x14ac:dyDescent="0.2">
      <c r="B312" s="6"/>
      <c r="C312" s="6"/>
      <c r="D312" s="6"/>
      <c r="E312" s="6"/>
      <c r="F312" s="169"/>
      <c r="G312" s="6"/>
      <c r="H312" s="6"/>
      <c r="I312" s="6"/>
      <c r="J312" s="169"/>
      <c r="K312" s="169"/>
      <c r="L312" s="169"/>
      <c r="M312" s="169"/>
      <c r="N312" s="169"/>
      <c r="O312" s="169"/>
      <c r="P312" s="169"/>
      <c r="Q312" s="6"/>
      <c r="R312" s="6"/>
      <c r="S312" s="6"/>
      <c r="T312" s="6"/>
    </row>
    <row r="313" spans="2:20" x14ac:dyDescent="0.2">
      <c r="B313" s="6"/>
      <c r="C313" s="6"/>
      <c r="D313" s="6"/>
      <c r="E313" s="6"/>
      <c r="F313" s="169"/>
      <c r="G313" s="6"/>
      <c r="H313" s="6"/>
      <c r="I313" s="6"/>
      <c r="J313" s="169"/>
      <c r="K313" s="169"/>
      <c r="L313" s="169"/>
      <c r="M313" s="169"/>
      <c r="N313" s="169"/>
      <c r="O313" s="169"/>
      <c r="P313" s="169"/>
      <c r="Q313" s="6"/>
      <c r="R313" s="6"/>
      <c r="S313" s="6"/>
      <c r="T313" s="6"/>
    </row>
    <row r="314" spans="2:20" x14ac:dyDescent="0.2">
      <c r="B314" s="6"/>
      <c r="C314" s="6"/>
      <c r="D314" s="6"/>
      <c r="E314" s="6"/>
      <c r="F314" s="169"/>
      <c r="G314" s="6"/>
      <c r="H314" s="6"/>
      <c r="I314" s="6"/>
      <c r="J314" s="169"/>
      <c r="K314" s="169"/>
      <c r="L314" s="169"/>
      <c r="M314" s="169"/>
      <c r="N314" s="169"/>
      <c r="O314" s="169"/>
      <c r="P314" s="169"/>
      <c r="Q314" s="6"/>
      <c r="R314" s="6"/>
      <c r="S314" s="6"/>
    </row>
    <row r="315" spans="2:20" x14ac:dyDescent="0.2">
      <c r="B315" s="6"/>
      <c r="C315" s="6"/>
      <c r="D315" s="6"/>
      <c r="E315" s="6"/>
      <c r="F315" s="169"/>
      <c r="G315" s="6"/>
      <c r="H315" s="6"/>
      <c r="I315" s="6"/>
      <c r="J315" s="169"/>
      <c r="K315" s="169"/>
      <c r="L315" s="169"/>
      <c r="M315" s="169"/>
      <c r="N315" s="169"/>
      <c r="O315" s="169"/>
      <c r="P315" s="169"/>
      <c r="Q315" s="6"/>
      <c r="R315" s="6"/>
      <c r="S315" s="6"/>
    </row>
  </sheetData>
  <sheetProtection password="DFBD" sheet="1" objects="1" scenarios="1"/>
  <phoneticPr fontId="0" type="noConversion"/>
  <hyperlinks>
    <hyperlink ref="Q220" r:id="rId1"/>
  </hyperlinks>
  <pageMargins left="0.74803149606299213" right="0.74803149606299213" top="0.98425196850393704" bottom="0.98425196850393704" header="0.51181102362204722" footer="0.51181102362204722"/>
  <pageSetup paperSize="9" scale="43"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135" min="1" max="17" man="1"/>
    <brk id="220" min="1" max="17"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23</vt:i4>
      </vt:variant>
      <vt:variant>
        <vt:lpstr>Benoemde bereiken</vt:lpstr>
      </vt:variant>
      <vt:variant>
        <vt:i4>34</vt:i4>
      </vt:variant>
    </vt:vector>
  </HeadingPairs>
  <TitlesOfParts>
    <vt:vector size="57" baseType="lpstr">
      <vt:lpstr>toel</vt:lpstr>
      <vt:lpstr>geg LO</vt:lpstr>
      <vt:lpstr>LWOO-PRO</vt:lpstr>
      <vt:lpstr>geg ZO</vt:lpstr>
      <vt:lpstr>LGF 14-15</vt:lpstr>
      <vt:lpstr>overdr VSO</vt:lpstr>
      <vt:lpstr>1 febr</vt:lpstr>
      <vt:lpstr>peild VSO</vt:lpstr>
      <vt:lpstr>pers</vt:lpstr>
      <vt:lpstr>sal SWV</vt:lpstr>
      <vt:lpstr>mat</vt:lpstr>
      <vt:lpstr>project</vt:lpstr>
      <vt:lpstr>mip</vt:lpstr>
      <vt:lpstr>act</vt:lpstr>
      <vt:lpstr>begr</vt:lpstr>
      <vt:lpstr>bal</vt:lpstr>
      <vt:lpstr>liq</vt:lpstr>
      <vt:lpstr>ken</vt:lpstr>
      <vt:lpstr>graf</vt:lpstr>
      <vt:lpstr>tab</vt:lpstr>
      <vt:lpstr>Li O school</vt:lpstr>
      <vt:lpstr>Zw O school</vt:lpstr>
      <vt:lpstr>hlpbl</vt:lpstr>
      <vt:lpstr>'1 febr'!Afdrukbereik</vt:lpstr>
      <vt:lpstr>act!Afdrukbereik</vt:lpstr>
      <vt:lpstr>bal!Afdrukbereik</vt:lpstr>
      <vt:lpstr>begr!Afdrukbereik</vt:lpstr>
      <vt:lpstr>'geg LO'!Afdrukbereik</vt:lpstr>
      <vt:lpstr>'geg ZO'!Afdrukbereik</vt:lpstr>
      <vt:lpstr>graf!Afdrukbereik</vt:lpstr>
      <vt:lpstr>hlpbl!Afdrukbereik</vt:lpstr>
      <vt:lpstr>ken!Afdrukbereik</vt:lpstr>
      <vt:lpstr>'LGF 14-15'!Afdrukbereik</vt:lpstr>
      <vt:lpstr>liq!Afdrukbereik</vt:lpstr>
      <vt:lpstr>'LWOO-PRO'!Afdrukbereik</vt:lpstr>
      <vt:lpstr>mat!Afdrukbereik</vt:lpstr>
      <vt:lpstr>mip!Afdrukbereik</vt:lpstr>
      <vt:lpstr>'overdr VSO'!Afdrukbereik</vt:lpstr>
      <vt:lpstr>'peild VSO'!Afdrukbereik</vt:lpstr>
      <vt:lpstr>pers!Afdrukbereik</vt:lpstr>
      <vt:lpstr>project!Afdrukbereik</vt:lpstr>
      <vt:lpstr>'sal SWV'!Afdrukbereik</vt:lpstr>
      <vt:lpstr>tab!Afdrukbereik</vt:lpstr>
      <vt:lpstr>toel!Afdrukbereik</vt:lpstr>
      <vt:lpstr>'Zw O school'!Afdrukbereik</vt:lpstr>
      <vt:lpstr>Afdrukbereik</vt:lpstr>
      <vt:lpstr>basisbedragMat</vt:lpstr>
      <vt:lpstr>basisbedragPers</vt:lpstr>
      <vt:lpstr>categorieMatVSO</vt:lpstr>
      <vt:lpstr>categoriePersVSO</vt:lpstr>
      <vt:lpstr>'sal SWV'!Criteria</vt:lpstr>
      <vt:lpstr>rugzakpersLWOOPRO</vt:lpstr>
      <vt:lpstr>rugzakpersOverigVO</vt:lpstr>
      <vt:lpstr>tabelsalaris2013VO</vt:lpstr>
      <vt:lpstr>tabelsalaris2014VO</vt:lpstr>
      <vt:lpstr>tabelsalarisVO</vt:lpstr>
      <vt:lpstr>verhoudingstabel_LB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2014-04-23T16:30:22Z</dcterms:modified>
</cp:coreProperties>
</file>